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vbaProject.bin" ContentType="application/vnd.ms-office.vbaProject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les\Downloads\"/>
    </mc:Choice>
  </mc:AlternateContent>
  <xr:revisionPtr revIDLastSave="0" documentId="13_ncr:1_{AB61B385-A226-417A-B735-30124AF5375A}" xr6:coauthVersionLast="47" xr6:coauthVersionMax="47" xr10:uidLastSave="{00000000-0000-0000-0000-000000000000}"/>
  <bookViews>
    <workbookView xWindow="-109" yWindow="-109" windowWidth="34995" windowHeight="19060" firstSheet="3" activeTab="3" xr2:uid="{00000000-000D-0000-FFFF-FFFF00000000}"/>
  </bookViews>
  <sheets>
    <sheet name="Rekapitulace stavby" sheetId="1" r:id="rId1"/>
    <sheet name="D.1.2. - Ústřední vytápěn..." sheetId="2" r:id="rId2"/>
    <sheet name="02 (1) - ES-MaR_samostatn..." sheetId="3" r:id="rId3"/>
    <sheet name="SO-01 - Stavební práce - ..." sheetId="4" r:id="rId4"/>
    <sheet name="SO-01 ZTI - Zdravotechnik..." sheetId="5" r:id="rId5"/>
    <sheet name="SO-01 ELE - Elektromontáž..." sheetId="6" r:id="rId6"/>
    <sheet name="SO-02 - Stavební práce - ..." sheetId="7" r:id="rId7"/>
    <sheet name="SO-02 ZTI - Zdravotechnik..." sheetId="8" r:id="rId8"/>
    <sheet name="SO-02 ELE - Elektromontáž..." sheetId="9" r:id="rId9"/>
    <sheet name="SO-03 - Stavební práce - ..." sheetId="10" r:id="rId10"/>
    <sheet name="SO-03 ZTI - Zdravotechnik..." sheetId="11" r:id="rId11"/>
    <sheet name="SO-03 ELE - Elektromontáž..." sheetId="12" r:id="rId12"/>
    <sheet name="0301 - Dešťová kanalizace..." sheetId="13" r:id="rId13"/>
    <sheet name="0302 - Vnitřní kanalizace" sheetId="14" r:id="rId14"/>
    <sheet name="0303 - Stavební přípomoce" sheetId="15" r:id="rId15"/>
    <sheet name="ON - Ostatní náklady" sheetId="16" r:id="rId16"/>
    <sheet name="VRN - Vedlejší rozpočtové..." sheetId="17" r:id="rId17"/>
    <sheet name="Seznam figur" sheetId="18" r:id="rId18"/>
  </sheets>
  <definedNames>
    <definedName name="_xlnm._FilterDatabase" localSheetId="2" hidden="1">'02 (1) - ES-MaR_samostatn...'!$C$130:$K$304</definedName>
    <definedName name="_xlnm._FilterDatabase" localSheetId="12" hidden="1">'0301 - Dešťová kanalizace...'!$C$130:$K$487</definedName>
    <definedName name="_xlnm._FilterDatabase" localSheetId="13" hidden="1">'0302 - Vnitřní kanalizace'!$C$120:$K$147</definedName>
    <definedName name="_xlnm._FilterDatabase" localSheetId="14" hidden="1">'0303 - Stavební přípomoce'!$C$129:$K$220</definedName>
    <definedName name="_xlnm._FilterDatabase" localSheetId="1" hidden="1">'D.1.2. - Ústřední vytápěn...'!$C$135:$K$247</definedName>
    <definedName name="_xlnm._FilterDatabase" localSheetId="15" hidden="1">'ON - Ostatní náklady'!$C$121:$K$131</definedName>
    <definedName name="_xlnm._FilterDatabase" localSheetId="3" hidden="1">'SO-01 - Stavební práce - ...'!$C$136:$K$414</definedName>
    <definedName name="_xlnm._FilterDatabase" localSheetId="5" hidden="1">'SO-01 ELE - Elektromontáž...'!$C$129:$K$163</definedName>
    <definedName name="_xlnm._FilterDatabase" localSheetId="4" hidden="1">'SO-01 ZTI - Zdravotechnik...'!$C$134:$K$229</definedName>
    <definedName name="_xlnm._FilterDatabase" localSheetId="6" hidden="1">'SO-02 - Stavební práce - ...'!$C$134:$K$378</definedName>
    <definedName name="_xlnm._FilterDatabase" localSheetId="8" hidden="1">'SO-02 ELE - Elektromontáž...'!$C$129:$K$158</definedName>
    <definedName name="_xlnm._FilterDatabase" localSheetId="7" hidden="1">'SO-02 ZTI - Zdravotechnik...'!$C$134:$K$226</definedName>
    <definedName name="_xlnm._FilterDatabase" localSheetId="9" hidden="1">'SO-03 - Stavební práce - ...'!$C$136:$K$417</definedName>
    <definedName name="_xlnm._FilterDatabase" localSheetId="11" hidden="1">'SO-03 ELE - Elektromontáž...'!$C$129:$K$161</definedName>
    <definedName name="_xlnm._FilterDatabase" localSheetId="10" hidden="1">'SO-03 ZTI - Zdravotechnik...'!$C$134:$K$239</definedName>
    <definedName name="_xlnm._FilterDatabase" localSheetId="16" hidden="1">'VRN - Vedlejší rozpočtové...'!$C$123:$K$131</definedName>
    <definedName name="_xlnm.Print_Titles" localSheetId="2">'02 (1) - ES-MaR_samostatn...'!$130:$130</definedName>
    <definedName name="_xlnm.Print_Titles" localSheetId="12">'0301 - Dešťová kanalizace...'!$130:$130</definedName>
    <definedName name="_xlnm.Print_Titles" localSheetId="13">'0302 - Vnitřní kanalizace'!$120:$120</definedName>
    <definedName name="_xlnm.Print_Titles" localSheetId="14">'0303 - Stavební přípomoce'!$129:$129</definedName>
    <definedName name="_xlnm.Print_Titles" localSheetId="1">'D.1.2. - Ústřední vytápěn...'!$135:$135</definedName>
    <definedName name="_xlnm.Print_Titles" localSheetId="15">'ON - Ostatní náklady'!$121:$121</definedName>
    <definedName name="_xlnm.Print_Titles" localSheetId="0">'Rekapitulace stavby'!$92:$92</definedName>
    <definedName name="_xlnm.Print_Titles" localSheetId="17">'Seznam figur'!$9:$9</definedName>
    <definedName name="_xlnm.Print_Titles" localSheetId="3">'SO-01 - Stavební práce - ...'!$136:$136</definedName>
    <definedName name="_xlnm.Print_Titles" localSheetId="5">'SO-01 ELE - Elektromontáž...'!$129:$129</definedName>
    <definedName name="_xlnm.Print_Titles" localSheetId="4">'SO-01 ZTI - Zdravotechnik...'!$134:$134</definedName>
    <definedName name="_xlnm.Print_Titles" localSheetId="6">'SO-02 - Stavební práce - ...'!$134:$134</definedName>
    <definedName name="_xlnm.Print_Titles" localSheetId="8">'SO-02 ELE - Elektromontáž...'!$129:$129</definedName>
    <definedName name="_xlnm.Print_Titles" localSheetId="7">'SO-02 ZTI - Zdravotechnik...'!$134:$134</definedName>
    <definedName name="_xlnm.Print_Titles" localSheetId="9">'SO-03 - Stavební práce - ...'!$136:$136</definedName>
    <definedName name="_xlnm.Print_Titles" localSheetId="11">'SO-03 ELE - Elektromontáž...'!$129:$129</definedName>
    <definedName name="_xlnm.Print_Titles" localSheetId="10">'SO-03 ZTI - Zdravotechnik...'!$134:$134</definedName>
    <definedName name="_xlnm.Print_Titles" localSheetId="16">'VRN - Vedlejší rozpočtové...'!$123:$123</definedName>
    <definedName name="_xlnm.Print_Area" localSheetId="2">'02 (1) - ES-MaR_samostatn...'!$C$4:$J$76,'02 (1) - ES-MaR_samostatn...'!$C$82:$J$110,'02 (1) - ES-MaR_samostatn...'!$C$116:$K$304</definedName>
    <definedName name="_xlnm.Print_Area" localSheetId="12">'0301 - Dešťová kanalizace...'!$C$4:$J$76,'0301 - Dešťová kanalizace...'!$C$82:$J$110,'0301 - Dešťová kanalizace...'!$C$116:$K$487</definedName>
    <definedName name="_xlnm.Print_Area" localSheetId="13">'0302 - Vnitřní kanalizace'!$C$4:$J$76,'0302 - Vnitřní kanalizace'!$C$82:$J$100,'0302 - Vnitřní kanalizace'!$C$106:$K$147</definedName>
    <definedName name="_xlnm.Print_Area" localSheetId="14">'0303 - Stavební přípomoce'!$C$4:$J$76,'0303 - Stavební přípomoce'!$C$82:$J$109,'0303 - Stavební přípomoce'!$C$115:$K$220</definedName>
    <definedName name="_xlnm.Print_Area" localSheetId="1">'D.1.2. - Ústřední vytápěn...'!$C$4:$J$76,'D.1.2. - Ústřední vytápěn...'!$C$82:$J$115,'D.1.2. - Ústřední vytápěn...'!$C$121:$K$247</definedName>
    <definedName name="_xlnm.Print_Area" localSheetId="15">'ON - Ostatní náklady'!$C$4:$J$76,'ON - Ostatní náklady'!$C$82:$J$101,'ON - Ostatní náklady'!$C$107:$K$131</definedName>
    <definedName name="_xlnm.Print_Area" localSheetId="0">'Rekapitulace stavby'!$D$4:$AO$76,'Rekapitulace stavby'!$C$82:$AQ$117</definedName>
    <definedName name="_xlnm.Print_Area" localSheetId="17">'Seznam figur'!$C$4:$G$231</definedName>
    <definedName name="_xlnm.Print_Area" localSheetId="3">'SO-01 - Stavební práce - ...'!$C$4:$J$76,'SO-01 - Stavební práce - ...'!$C$82:$J$116,'SO-01 - Stavební práce - ...'!$C$122:$K$414</definedName>
    <definedName name="_xlnm.Print_Area" localSheetId="5">'SO-01 ELE - Elektromontáž...'!$C$4:$J$76,'SO-01 ELE - Elektromontáž...'!$C$82:$J$107,'SO-01 ELE - Elektromontáž...'!$C$113:$K$163</definedName>
    <definedName name="_xlnm.Print_Area" localSheetId="4">'SO-01 ZTI - Zdravotechnik...'!$C$4:$J$76,'SO-01 ZTI - Zdravotechnik...'!$C$82:$J$112,'SO-01 ZTI - Zdravotechnik...'!$C$118:$K$229</definedName>
    <definedName name="_xlnm.Print_Area" localSheetId="6">'SO-02 - Stavební práce - ...'!$C$4:$J$76,'SO-02 - Stavební práce - ...'!$C$82:$J$114,'SO-02 - Stavební práce - ...'!$C$120:$K$378</definedName>
    <definedName name="_xlnm.Print_Area" localSheetId="8">'SO-02 ELE - Elektromontáž...'!$C$4:$J$76,'SO-02 ELE - Elektromontáž...'!$C$82:$J$107,'SO-02 ELE - Elektromontáž...'!$C$113:$K$158</definedName>
    <definedName name="_xlnm.Print_Area" localSheetId="7">'SO-02 ZTI - Zdravotechnik...'!$C$4:$J$76,'SO-02 ZTI - Zdravotechnik...'!$C$82:$J$112,'SO-02 ZTI - Zdravotechnik...'!$C$118:$K$226</definedName>
    <definedName name="_xlnm.Print_Area" localSheetId="9">'SO-03 - Stavební práce - ...'!$C$4:$J$76,'SO-03 - Stavební práce - ...'!$C$82:$J$116,'SO-03 - Stavební práce - ...'!$C$122:$K$417</definedName>
    <definedName name="_xlnm.Print_Area" localSheetId="11">'SO-03 ELE - Elektromontáž...'!$C$4:$J$76,'SO-03 ELE - Elektromontáž...'!$C$82:$J$107,'SO-03 ELE - Elektromontáž...'!$C$113:$K$161</definedName>
    <definedName name="_xlnm.Print_Area" localSheetId="10">'SO-03 ZTI - Zdravotechnik...'!$C$4:$J$76,'SO-03 ZTI - Zdravotechnik...'!$C$82:$J$112,'SO-03 ZTI - Zdravotechnik...'!$C$118:$K$239</definedName>
    <definedName name="_xlnm.Print_Area" localSheetId="16">'VRN - Vedlejší rozpočtové...'!$C$4:$J$76,'VRN - Vedlejší rozpočtové...'!$C$82:$J$103,'VRN - Vedlejší rozpočtové...'!$C$109:$K$131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4" l="1"/>
  <c r="E20" i="7"/>
  <c r="E20" i="2"/>
  <c r="D7" i="18"/>
  <c r="J39" i="17"/>
  <c r="J38" i="17"/>
  <c r="AY116" i="1" s="1"/>
  <c r="J37" i="17"/>
  <c r="AX116" i="1" s="1"/>
  <c r="BI131" i="17"/>
  <c r="BH131" i="17"/>
  <c r="BG131" i="17"/>
  <c r="BF131" i="17"/>
  <c r="T131" i="17"/>
  <c r="T130" i="17"/>
  <c r="R131" i="17"/>
  <c r="R130" i="17"/>
  <c r="P131" i="17"/>
  <c r="P130" i="17" s="1"/>
  <c r="BI129" i="17"/>
  <c r="BH129" i="17"/>
  <c r="BG129" i="17"/>
  <c r="BF129" i="17"/>
  <c r="T129" i="17"/>
  <c r="T128" i="17"/>
  <c r="R129" i="17"/>
  <c r="R128" i="17"/>
  <c r="P129" i="17"/>
  <c r="P128" i="17" s="1"/>
  <c r="P125" i="17" s="1"/>
  <c r="P124" i="17" s="1"/>
  <c r="AU116" i="1" s="1"/>
  <c r="BI127" i="17"/>
  <c r="BH127" i="17"/>
  <c r="BG127" i="17"/>
  <c r="BF127" i="17"/>
  <c r="T127" i="17"/>
  <c r="T126" i="17"/>
  <c r="T125" i="17" s="1"/>
  <c r="T124" i="17" s="1"/>
  <c r="R127" i="17"/>
  <c r="R126" i="17"/>
  <c r="R125" i="17" s="1"/>
  <c r="R124" i="17" s="1"/>
  <c r="P127" i="17"/>
  <c r="P126" i="17"/>
  <c r="J121" i="17"/>
  <c r="J120" i="17"/>
  <c r="F120" i="17"/>
  <c r="F118" i="17"/>
  <c r="E116" i="17"/>
  <c r="J94" i="17"/>
  <c r="J93" i="17"/>
  <c r="F93" i="17"/>
  <c r="F91" i="17"/>
  <c r="E89" i="17"/>
  <c r="J20" i="17"/>
  <c r="E20" i="17"/>
  <c r="F121" i="17"/>
  <c r="J19" i="17"/>
  <c r="J14" i="17"/>
  <c r="J118" i="17" s="1"/>
  <c r="E7" i="17"/>
  <c r="E112" i="17" s="1"/>
  <c r="J39" i="16"/>
  <c r="J38" i="16"/>
  <c r="AY115" i="1"/>
  <c r="J37" i="16"/>
  <c r="AX115" i="1" s="1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J119" i="16"/>
  <c r="J118" i="16"/>
  <c r="F118" i="16"/>
  <c r="F116" i="16"/>
  <c r="E114" i="16"/>
  <c r="J94" i="16"/>
  <c r="J93" i="16"/>
  <c r="F93" i="16"/>
  <c r="F91" i="16"/>
  <c r="E89" i="16"/>
  <c r="J20" i="16"/>
  <c r="E20" i="16"/>
  <c r="F94" i="16"/>
  <c r="J19" i="16"/>
  <c r="J14" i="16"/>
  <c r="J116" i="16" s="1"/>
  <c r="E7" i="16"/>
  <c r="E110" i="16" s="1"/>
  <c r="J39" i="15"/>
  <c r="J38" i="15"/>
  <c r="AY114" i="1"/>
  <c r="J37" i="15"/>
  <c r="AX114" i="1" s="1"/>
  <c r="BI220" i="15"/>
  <c r="BH220" i="15"/>
  <c r="BG220" i="15"/>
  <c r="BF220" i="15"/>
  <c r="T220" i="15"/>
  <c r="R220" i="15"/>
  <c r="P220" i="15"/>
  <c r="BI215" i="15"/>
  <c r="BH215" i="15"/>
  <c r="BG215" i="15"/>
  <c r="BF215" i="15"/>
  <c r="T215" i="15"/>
  <c r="R215" i="15"/>
  <c r="P215" i="15"/>
  <c r="BI213" i="15"/>
  <c r="BH213" i="15"/>
  <c r="BG213" i="15"/>
  <c r="BF213" i="15"/>
  <c r="T213" i="15"/>
  <c r="R213" i="15"/>
  <c r="P213" i="15"/>
  <c r="BI210" i="15"/>
  <c r="BH210" i="15"/>
  <c r="BG210" i="15"/>
  <c r="BF210" i="15"/>
  <c r="T210" i="15"/>
  <c r="R210" i="15"/>
  <c r="P210" i="15"/>
  <c r="BI208" i="15"/>
  <c r="BH208" i="15"/>
  <c r="BG208" i="15"/>
  <c r="BF208" i="15"/>
  <c r="T208" i="15"/>
  <c r="R208" i="15"/>
  <c r="P208" i="15"/>
  <c r="BI206" i="15"/>
  <c r="BH206" i="15"/>
  <c r="BG206" i="15"/>
  <c r="BF206" i="15"/>
  <c r="T206" i="15"/>
  <c r="R206" i="15"/>
  <c r="P206" i="15"/>
  <c r="BI204" i="15"/>
  <c r="BH204" i="15"/>
  <c r="BG204" i="15"/>
  <c r="BF204" i="15"/>
  <c r="T204" i="15"/>
  <c r="R204" i="15"/>
  <c r="P204" i="15"/>
  <c r="BI203" i="15"/>
  <c r="BH203" i="15"/>
  <c r="BG203" i="15"/>
  <c r="BF203" i="15"/>
  <c r="T203" i="15"/>
  <c r="R203" i="15"/>
  <c r="P203" i="15"/>
  <c r="BI202" i="15"/>
  <c r="BH202" i="15"/>
  <c r="BG202" i="15"/>
  <c r="BF202" i="15"/>
  <c r="T202" i="15"/>
  <c r="R202" i="15"/>
  <c r="P202" i="15"/>
  <c r="BI201" i="15"/>
  <c r="BH201" i="15"/>
  <c r="BG201" i="15"/>
  <c r="BF201" i="15"/>
  <c r="T201" i="15"/>
  <c r="R201" i="15"/>
  <c r="P201" i="15"/>
  <c r="BI200" i="15"/>
  <c r="BH200" i="15"/>
  <c r="BG200" i="15"/>
  <c r="BF200" i="15"/>
  <c r="T200" i="15"/>
  <c r="R200" i="15"/>
  <c r="P200" i="15"/>
  <c r="BI199" i="15"/>
  <c r="BH199" i="15"/>
  <c r="BG199" i="15"/>
  <c r="BF199" i="15"/>
  <c r="T199" i="15"/>
  <c r="R199" i="15"/>
  <c r="P199" i="15"/>
  <c r="BI187" i="15"/>
  <c r="BH187" i="15"/>
  <c r="BG187" i="15"/>
  <c r="BF187" i="15"/>
  <c r="T187" i="15"/>
  <c r="R187" i="15"/>
  <c r="P187" i="15"/>
  <c r="BI182" i="15"/>
  <c r="BH182" i="15"/>
  <c r="BG182" i="15"/>
  <c r="BF182" i="15"/>
  <c r="T182" i="15"/>
  <c r="R182" i="15"/>
  <c r="P182" i="15"/>
  <c r="BI180" i="15"/>
  <c r="BH180" i="15"/>
  <c r="BG180" i="15"/>
  <c r="BF180" i="15"/>
  <c r="T180" i="15"/>
  <c r="R180" i="15"/>
  <c r="P180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4" i="15"/>
  <c r="BH174" i="15"/>
  <c r="BG174" i="15"/>
  <c r="BF174" i="15"/>
  <c r="T174" i="15"/>
  <c r="R174" i="15"/>
  <c r="P174" i="15"/>
  <c r="BI173" i="15"/>
  <c r="BH173" i="15"/>
  <c r="BG173" i="15"/>
  <c r="BF173" i="15"/>
  <c r="T173" i="15"/>
  <c r="R173" i="15"/>
  <c r="P173" i="15"/>
  <c r="BI170" i="15"/>
  <c r="BH170" i="15"/>
  <c r="BG170" i="15"/>
  <c r="BF170" i="15"/>
  <c r="T170" i="15"/>
  <c r="R170" i="15"/>
  <c r="P170" i="15"/>
  <c r="BI169" i="15"/>
  <c r="BH169" i="15"/>
  <c r="BG169" i="15"/>
  <c r="BF169" i="15"/>
  <c r="T169" i="15"/>
  <c r="R169" i="15"/>
  <c r="P169" i="15"/>
  <c r="BI167" i="15"/>
  <c r="BH167" i="15"/>
  <c r="BG167" i="15"/>
  <c r="BF167" i="15"/>
  <c r="T167" i="15"/>
  <c r="R167" i="15"/>
  <c r="P167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59" i="15"/>
  <c r="BH159" i="15"/>
  <c r="BG159" i="15"/>
  <c r="BF159" i="15"/>
  <c r="T159" i="15"/>
  <c r="R159" i="15"/>
  <c r="P159" i="15"/>
  <c r="BI153" i="15"/>
  <c r="BH153" i="15"/>
  <c r="BG153" i="15"/>
  <c r="BF153" i="15"/>
  <c r="T153" i="15"/>
  <c r="R153" i="15"/>
  <c r="P153" i="15"/>
  <c r="BI152" i="15"/>
  <c r="BH152" i="15"/>
  <c r="BG152" i="15"/>
  <c r="BF152" i="15"/>
  <c r="T152" i="15"/>
  <c r="R152" i="15"/>
  <c r="P152" i="15"/>
  <c r="BI150" i="15"/>
  <c r="BH150" i="15"/>
  <c r="BG150" i="15"/>
  <c r="BF150" i="15"/>
  <c r="T150" i="15"/>
  <c r="R150" i="15"/>
  <c r="P150" i="15"/>
  <c r="BI145" i="15"/>
  <c r="BH145" i="15"/>
  <c r="BG145" i="15"/>
  <c r="BF145" i="15"/>
  <c r="T145" i="15"/>
  <c r="R145" i="15"/>
  <c r="P145" i="15"/>
  <c r="BI141" i="15"/>
  <c r="BH141" i="15"/>
  <c r="BG141" i="15"/>
  <c r="BF141" i="15"/>
  <c r="T141" i="15"/>
  <c r="T140" i="15"/>
  <c r="R141" i="15"/>
  <c r="R140" i="15"/>
  <c r="P141" i="15"/>
  <c r="P140" i="15"/>
  <c r="BI139" i="15"/>
  <c r="BH139" i="15"/>
  <c r="BG139" i="15"/>
  <c r="BF139" i="15"/>
  <c r="T139" i="15"/>
  <c r="R139" i="15"/>
  <c r="P139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3" i="15"/>
  <c r="BH133" i="15"/>
  <c r="BG133" i="15"/>
  <c r="BF133" i="15"/>
  <c r="T133" i="15"/>
  <c r="R133" i="15"/>
  <c r="P133" i="15"/>
  <c r="J127" i="15"/>
  <c r="J126" i="15"/>
  <c r="F126" i="15"/>
  <c r="F124" i="15"/>
  <c r="E122" i="15"/>
  <c r="J94" i="15"/>
  <c r="J93" i="15"/>
  <c r="F93" i="15"/>
  <c r="F91" i="15"/>
  <c r="E89" i="15"/>
  <c r="J20" i="15"/>
  <c r="E20" i="15"/>
  <c r="F94" i="15" s="1"/>
  <c r="J19" i="15"/>
  <c r="J14" i="15"/>
  <c r="J91" i="15"/>
  <c r="E7" i="15"/>
  <c r="E118" i="15"/>
  <c r="J39" i="14"/>
  <c r="J38" i="14"/>
  <c r="AY113" i="1" s="1"/>
  <c r="J37" i="14"/>
  <c r="AX113" i="1" s="1"/>
  <c r="BI147" i="14"/>
  <c r="BH147" i="14"/>
  <c r="BG147" i="14"/>
  <c r="BF147" i="14"/>
  <c r="T147" i="14"/>
  <c r="R147" i="14"/>
  <c r="P147" i="14"/>
  <c r="BI146" i="14"/>
  <c r="BH146" i="14"/>
  <c r="BG146" i="14"/>
  <c r="BF146" i="14"/>
  <c r="T146" i="14"/>
  <c r="R146" i="14"/>
  <c r="P146" i="14"/>
  <c r="BI145" i="14"/>
  <c r="BH145" i="14"/>
  <c r="BG145" i="14"/>
  <c r="BF145" i="14"/>
  <c r="T145" i="14"/>
  <c r="R145" i="14"/>
  <c r="P145" i="14"/>
  <c r="BI144" i="14"/>
  <c r="BH144" i="14"/>
  <c r="BG144" i="14"/>
  <c r="BF144" i="14"/>
  <c r="T144" i="14"/>
  <c r="R144" i="14"/>
  <c r="P144" i="14"/>
  <c r="BI143" i="14"/>
  <c r="BH143" i="14"/>
  <c r="BG143" i="14"/>
  <c r="BF143" i="14"/>
  <c r="T143" i="14"/>
  <c r="R143" i="14"/>
  <c r="P143" i="14"/>
  <c r="BI142" i="14"/>
  <c r="BH142" i="14"/>
  <c r="BG142" i="14"/>
  <c r="BF142" i="14"/>
  <c r="T142" i="14"/>
  <c r="R142" i="14"/>
  <c r="P142" i="14"/>
  <c r="BI141" i="14"/>
  <c r="BH141" i="14"/>
  <c r="BG141" i="14"/>
  <c r="BF141" i="14"/>
  <c r="T141" i="14"/>
  <c r="R141" i="14"/>
  <c r="P141" i="14"/>
  <c r="BI140" i="14"/>
  <c r="BH140" i="14"/>
  <c r="BG140" i="14"/>
  <c r="BF140" i="14"/>
  <c r="T140" i="14"/>
  <c r="R140" i="14"/>
  <c r="P140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J118" i="14"/>
  <c r="J117" i="14"/>
  <c r="F117" i="14"/>
  <c r="F115" i="14"/>
  <c r="E113" i="14"/>
  <c r="J94" i="14"/>
  <c r="J93" i="14"/>
  <c r="F93" i="14"/>
  <c r="F91" i="14"/>
  <c r="E89" i="14"/>
  <c r="J20" i="14"/>
  <c r="E20" i="14"/>
  <c r="F118" i="14" s="1"/>
  <c r="J19" i="14"/>
  <c r="J14" i="14"/>
  <c r="J115" i="14" s="1"/>
  <c r="E7" i="14"/>
  <c r="E85" i="14"/>
  <c r="J39" i="13"/>
  <c r="J38" i="13"/>
  <c r="AY112" i="1" s="1"/>
  <c r="J37" i="13"/>
  <c r="AX112" i="1" s="1"/>
  <c r="BI487" i="13"/>
  <c r="BH487" i="13"/>
  <c r="BG487" i="13"/>
  <c r="BF487" i="13"/>
  <c r="T487" i="13"/>
  <c r="R487" i="13"/>
  <c r="P487" i="13"/>
  <c r="BI486" i="13"/>
  <c r="BH486" i="13"/>
  <c r="BG486" i="13"/>
  <c r="BF486" i="13"/>
  <c r="T486" i="13"/>
  <c r="R486" i="13"/>
  <c r="P486" i="13"/>
  <c r="BI485" i="13"/>
  <c r="BH485" i="13"/>
  <c r="BG485" i="13"/>
  <c r="BF485" i="13"/>
  <c r="T485" i="13"/>
  <c r="R485" i="13"/>
  <c r="P485" i="13"/>
  <c r="BI484" i="13"/>
  <c r="BH484" i="13"/>
  <c r="BG484" i="13"/>
  <c r="BF484" i="13"/>
  <c r="T484" i="13"/>
  <c r="R484" i="13"/>
  <c r="P484" i="13"/>
  <c r="BI481" i="13"/>
  <c r="BH481" i="13"/>
  <c r="BG481" i="13"/>
  <c r="BF481" i="13"/>
  <c r="T481" i="13"/>
  <c r="T480" i="13" s="1"/>
  <c r="R481" i="13"/>
  <c r="R480" i="13" s="1"/>
  <c r="P481" i="13"/>
  <c r="P480" i="13" s="1"/>
  <c r="BI477" i="13"/>
  <c r="BH477" i="13"/>
  <c r="BG477" i="13"/>
  <c r="BF477" i="13"/>
  <c r="T477" i="13"/>
  <c r="R477" i="13"/>
  <c r="P477" i="13"/>
  <c r="BI474" i="13"/>
  <c r="BH474" i="13"/>
  <c r="BG474" i="13"/>
  <c r="BF474" i="13"/>
  <c r="T474" i="13"/>
  <c r="R474" i="13"/>
  <c r="P474" i="13"/>
  <c r="BI471" i="13"/>
  <c r="BH471" i="13"/>
  <c r="BG471" i="13"/>
  <c r="BF471" i="13"/>
  <c r="T471" i="13"/>
  <c r="R471" i="13"/>
  <c r="P471" i="13"/>
  <c r="BI468" i="13"/>
  <c r="BH468" i="13"/>
  <c r="BG468" i="13"/>
  <c r="BF468" i="13"/>
  <c r="T468" i="13"/>
  <c r="R468" i="13"/>
  <c r="P468" i="13"/>
  <c r="BI462" i="13"/>
  <c r="BH462" i="13"/>
  <c r="BG462" i="13"/>
  <c r="BF462" i="13"/>
  <c r="T462" i="13"/>
  <c r="R462" i="13"/>
  <c r="P462" i="13"/>
  <c r="BI459" i="13"/>
  <c r="BH459" i="13"/>
  <c r="BG459" i="13"/>
  <c r="BF459" i="13"/>
  <c r="T459" i="13"/>
  <c r="R459" i="13"/>
  <c r="P459" i="13"/>
  <c r="BI456" i="13"/>
  <c r="BH456" i="13"/>
  <c r="BG456" i="13"/>
  <c r="BF456" i="13"/>
  <c r="T456" i="13"/>
  <c r="R456" i="13"/>
  <c r="P456" i="13"/>
  <c r="BI452" i="13"/>
  <c r="BH452" i="13"/>
  <c r="BG452" i="13"/>
  <c r="BF452" i="13"/>
  <c r="T452" i="13"/>
  <c r="R452" i="13"/>
  <c r="P452" i="13"/>
  <c r="BI449" i="13"/>
  <c r="BH449" i="13"/>
  <c r="BG449" i="13"/>
  <c r="BF449" i="13"/>
  <c r="T449" i="13"/>
  <c r="R449" i="13"/>
  <c r="P449" i="13"/>
  <c r="BI446" i="13"/>
  <c r="BH446" i="13"/>
  <c r="BG446" i="13"/>
  <c r="BF446" i="13"/>
  <c r="T446" i="13"/>
  <c r="R446" i="13"/>
  <c r="P446" i="13"/>
  <c r="BI443" i="13"/>
  <c r="BH443" i="13"/>
  <c r="BG443" i="13"/>
  <c r="BF443" i="13"/>
  <c r="T443" i="13"/>
  <c r="R443" i="13"/>
  <c r="P443" i="13"/>
  <c r="BI440" i="13"/>
  <c r="BH440" i="13"/>
  <c r="BG440" i="13"/>
  <c r="BF440" i="13"/>
  <c r="T440" i="13"/>
  <c r="R440" i="13"/>
  <c r="P440" i="13"/>
  <c r="BI436" i="13"/>
  <c r="BH436" i="13"/>
  <c r="BG436" i="13"/>
  <c r="BF436" i="13"/>
  <c r="T436" i="13"/>
  <c r="R436" i="13"/>
  <c r="P436" i="13"/>
  <c r="BI433" i="13"/>
  <c r="BH433" i="13"/>
  <c r="BG433" i="13"/>
  <c r="BF433" i="13"/>
  <c r="T433" i="13"/>
  <c r="R433" i="13"/>
  <c r="P433" i="13"/>
  <c r="BI430" i="13"/>
  <c r="BH430" i="13"/>
  <c r="BG430" i="13"/>
  <c r="BF430" i="13"/>
  <c r="T430" i="13"/>
  <c r="R430" i="13"/>
  <c r="P430" i="13"/>
  <c r="BI427" i="13"/>
  <c r="BH427" i="13"/>
  <c r="BG427" i="13"/>
  <c r="BF427" i="13"/>
  <c r="T427" i="13"/>
  <c r="R427" i="13"/>
  <c r="P427" i="13"/>
  <c r="BI424" i="13"/>
  <c r="BH424" i="13"/>
  <c r="BG424" i="13"/>
  <c r="BF424" i="13"/>
  <c r="T424" i="13"/>
  <c r="R424" i="13"/>
  <c r="P424" i="13"/>
  <c r="BI420" i="13"/>
  <c r="BH420" i="13"/>
  <c r="BG420" i="13"/>
  <c r="BF420" i="13"/>
  <c r="T420" i="13"/>
  <c r="R420" i="13"/>
  <c r="P420" i="13"/>
  <c r="BI416" i="13"/>
  <c r="BH416" i="13"/>
  <c r="BG416" i="13"/>
  <c r="BF416" i="13"/>
  <c r="T416" i="13"/>
  <c r="R416" i="13"/>
  <c r="P416" i="13"/>
  <c r="BI414" i="13"/>
  <c r="BH414" i="13"/>
  <c r="BG414" i="13"/>
  <c r="BF414" i="13"/>
  <c r="T414" i="13"/>
  <c r="R414" i="13"/>
  <c r="P414" i="13"/>
  <c r="BI413" i="13"/>
  <c r="BH413" i="13"/>
  <c r="BG413" i="13"/>
  <c r="BF413" i="13"/>
  <c r="T413" i="13"/>
  <c r="R413" i="13"/>
  <c r="P413" i="13"/>
  <c r="BI412" i="13"/>
  <c r="BH412" i="13"/>
  <c r="BG412" i="13"/>
  <c r="BF412" i="13"/>
  <c r="T412" i="13"/>
  <c r="R412" i="13"/>
  <c r="P412" i="13"/>
  <c r="BI411" i="13"/>
  <c r="BH411" i="13"/>
  <c r="BG411" i="13"/>
  <c r="BF411" i="13"/>
  <c r="T411" i="13"/>
  <c r="R411" i="13"/>
  <c r="P411" i="13"/>
  <c r="BI406" i="13"/>
  <c r="BH406" i="13"/>
  <c r="BG406" i="13"/>
  <c r="BF406" i="13"/>
  <c r="T406" i="13"/>
  <c r="R406" i="13"/>
  <c r="P406" i="13"/>
  <c r="BI402" i="13"/>
  <c r="BH402" i="13"/>
  <c r="BG402" i="13"/>
  <c r="BF402" i="13"/>
  <c r="T402" i="13"/>
  <c r="R402" i="13"/>
  <c r="P402" i="13"/>
  <c r="BI401" i="13"/>
  <c r="BH401" i="13"/>
  <c r="BG401" i="13"/>
  <c r="BF401" i="13"/>
  <c r="T401" i="13"/>
  <c r="R401" i="13"/>
  <c r="P401" i="13"/>
  <c r="BI400" i="13"/>
  <c r="BH400" i="13"/>
  <c r="BG400" i="13"/>
  <c r="BF400" i="13"/>
  <c r="T400" i="13"/>
  <c r="R400" i="13"/>
  <c r="P400" i="13"/>
  <c r="BI399" i="13"/>
  <c r="BH399" i="13"/>
  <c r="BG399" i="13"/>
  <c r="BF399" i="13"/>
  <c r="T399" i="13"/>
  <c r="R399" i="13"/>
  <c r="P399" i="13"/>
  <c r="BI393" i="13"/>
  <c r="BH393" i="13"/>
  <c r="BG393" i="13"/>
  <c r="BF393" i="13"/>
  <c r="T393" i="13"/>
  <c r="R393" i="13"/>
  <c r="P393" i="13"/>
  <c r="BI392" i="13"/>
  <c r="BH392" i="13"/>
  <c r="BG392" i="13"/>
  <c r="BF392" i="13"/>
  <c r="T392" i="13"/>
  <c r="R392" i="13"/>
  <c r="P392" i="13"/>
  <c r="BI391" i="13"/>
  <c r="BH391" i="13"/>
  <c r="BG391" i="13"/>
  <c r="BF391" i="13"/>
  <c r="T391" i="13"/>
  <c r="R391" i="13"/>
  <c r="P391" i="13"/>
  <c r="BI390" i="13"/>
  <c r="BH390" i="13"/>
  <c r="BG390" i="13"/>
  <c r="BF390" i="13"/>
  <c r="T390" i="13"/>
  <c r="R390" i="13"/>
  <c r="P390" i="13"/>
  <c r="BI389" i="13"/>
  <c r="BH389" i="13"/>
  <c r="BG389" i="13"/>
  <c r="BF389" i="13"/>
  <c r="T389" i="13"/>
  <c r="R389" i="13"/>
  <c r="P389" i="13"/>
  <c r="BI388" i="13"/>
  <c r="BH388" i="13"/>
  <c r="BG388" i="13"/>
  <c r="BF388" i="13"/>
  <c r="T388" i="13"/>
  <c r="R388" i="13"/>
  <c r="P388" i="13"/>
  <c r="BI387" i="13"/>
  <c r="BH387" i="13"/>
  <c r="BG387" i="13"/>
  <c r="BF387" i="13"/>
  <c r="T387" i="13"/>
  <c r="R387" i="13"/>
  <c r="P387" i="13"/>
  <c r="BI386" i="13"/>
  <c r="BH386" i="13"/>
  <c r="BG386" i="13"/>
  <c r="BF386" i="13"/>
  <c r="T386" i="13"/>
  <c r="R386" i="13"/>
  <c r="P386" i="13"/>
  <c r="BI385" i="13"/>
  <c r="BH385" i="13"/>
  <c r="BG385" i="13"/>
  <c r="BF385" i="13"/>
  <c r="T385" i="13"/>
  <c r="R385" i="13"/>
  <c r="P385" i="13"/>
  <c r="BI384" i="13"/>
  <c r="BH384" i="13"/>
  <c r="BG384" i="13"/>
  <c r="BF384" i="13"/>
  <c r="T384" i="13"/>
  <c r="R384" i="13"/>
  <c r="P384" i="13"/>
  <c r="BI383" i="13"/>
  <c r="BH383" i="13"/>
  <c r="BG383" i="13"/>
  <c r="BF383" i="13"/>
  <c r="T383" i="13"/>
  <c r="R383" i="13"/>
  <c r="P383" i="13"/>
  <c r="BI382" i="13"/>
  <c r="BH382" i="13"/>
  <c r="BG382" i="13"/>
  <c r="BF382" i="13"/>
  <c r="T382" i="13"/>
  <c r="R382" i="13"/>
  <c r="P382" i="13"/>
  <c r="BI381" i="13"/>
  <c r="BH381" i="13"/>
  <c r="BG381" i="13"/>
  <c r="BF381" i="13"/>
  <c r="T381" i="13"/>
  <c r="R381" i="13"/>
  <c r="P381" i="13"/>
  <c r="BI378" i="13"/>
  <c r="BH378" i="13"/>
  <c r="BG378" i="13"/>
  <c r="BF378" i="13"/>
  <c r="T378" i="13"/>
  <c r="R378" i="13"/>
  <c r="P378" i="13"/>
  <c r="BI377" i="13"/>
  <c r="BH377" i="13"/>
  <c r="BG377" i="13"/>
  <c r="BF377" i="13"/>
  <c r="T377" i="13"/>
  <c r="R377" i="13"/>
  <c r="P377" i="13"/>
  <c r="BI376" i="13"/>
  <c r="BH376" i="13"/>
  <c r="BG376" i="13"/>
  <c r="BF376" i="13"/>
  <c r="T376" i="13"/>
  <c r="R376" i="13"/>
  <c r="P376" i="13"/>
  <c r="BI372" i="13"/>
  <c r="BH372" i="13"/>
  <c r="BG372" i="13"/>
  <c r="BF372" i="13"/>
  <c r="T372" i="13"/>
  <c r="R372" i="13"/>
  <c r="P372" i="13"/>
  <c r="BI371" i="13"/>
  <c r="BH371" i="13"/>
  <c r="BG371" i="13"/>
  <c r="BF371" i="13"/>
  <c r="T371" i="13"/>
  <c r="R371" i="13"/>
  <c r="P371" i="13"/>
  <c r="BI370" i="13"/>
  <c r="BH370" i="13"/>
  <c r="BG370" i="13"/>
  <c r="BF370" i="13"/>
  <c r="T370" i="13"/>
  <c r="R370" i="13"/>
  <c r="P370" i="13"/>
  <c r="BI369" i="13"/>
  <c r="BH369" i="13"/>
  <c r="BG369" i="13"/>
  <c r="BF369" i="13"/>
  <c r="T369" i="13"/>
  <c r="R369" i="13"/>
  <c r="P369" i="13"/>
  <c r="BI368" i="13"/>
  <c r="BH368" i="13"/>
  <c r="BG368" i="13"/>
  <c r="BF368" i="13"/>
  <c r="T368" i="13"/>
  <c r="R368" i="13"/>
  <c r="P368" i="13"/>
  <c r="BI365" i="13"/>
  <c r="BH365" i="13"/>
  <c r="BG365" i="13"/>
  <c r="BF365" i="13"/>
  <c r="T365" i="13"/>
  <c r="R365" i="13"/>
  <c r="P365" i="13"/>
  <c r="BI363" i="13"/>
  <c r="BH363" i="13"/>
  <c r="BG363" i="13"/>
  <c r="BF363" i="13"/>
  <c r="T363" i="13"/>
  <c r="R363" i="13"/>
  <c r="P363" i="13"/>
  <c r="BI361" i="13"/>
  <c r="BH361" i="13"/>
  <c r="BG361" i="13"/>
  <c r="BF361" i="13"/>
  <c r="T361" i="13"/>
  <c r="R361" i="13"/>
  <c r="P361" i="13"/>
  <c r="BI357" i="13"/>
  <c r="BH357" i="13"/>
  <c r="BG357" i="13"/>
  <c r="BF357" i="13"/>
  <c r="T357" i="13"/>
  <c r="R357" i="13"/>
  <c r="P357" i="13"/>
  <c r="BI354" i="13"/>
  <c r="BH354" i="13"/>
  <c r="BG354" i="13"/>
  <c r="BF354" i="13"/>
  <c r="T354" i="13"/>
  <c r="R354" i="13"/>
  <c r="P354" i="13"/>
  <c r="BI352" i="13"/>
  <c r="BH352" i="13"/>
  <c r="BG352" i="13"/>
  <c r="BF352" i="13"/>
  <c r="T352" i="13"/>
  <c r="R352" i="13"/>
  <c r="P352" i="13"/>
  <c r="BI350" i="13"/>
  <c r="BH350" i="13"/>
  <c r="BG350" i="13"/>
  <c r="BF350" i="13"/>
  <c r="T350" i="13"/>
  <c r="R350" i="13"/>
  <c r="P350" i="13"/>
  <c r="BI342" i="13"/>
  <c r="BH342" i="13"/>
  <c r="BG342" i="13"/>
  <c r="BF342" i="13"/>
  <c r="T342" i="13"/>
  <c r="R342" i="13"/>
  <c r="P342" i="13"/>
  <c r="BI340" i="13"/>
  <c r="BH340" i="13"/>
  <c r="BG340" i="13"/>
  <c r="BF340" i="13"/>
  <c r="T340" i="13"/>
  <c r="R340" i="13"/>
  <c r="P340" i="13"/>
  <c r="BI338" i="13"/>
  <c r="BH338" i="13"/>
  <c r="BG338" i="13"/>
  <c r="BF338" i="13"/>
  <c r="T338" i="13"/>
  <c r="R338" i="13"/>
  <c r="P338" i="13"/>
  <c r="BI318" i="13"/>
  <c r="BH318" i="13"/>
  <c r="BG318" i="13"/>
  <c r="BF318" i="13"/>
  <c r="T318" i="13"/>
  <c r="R318" i="13"/>
  <c r="P318" i="13"/>
  <c r="BI315" i="13"/>
  <c r="BH315" i="13"/>
  <c r="BG315" i="13"/>
  <c r="BF315" i="13"/>
  <c r="T315" i="13"/>
  <c r="R315" i="13"/>
  <c r="P315" i="13"/>
  <c r="BI311" i="13"/>
  <c r="BH311" i="13"/>
  <c r="BG311" i="13"/>
  <c r="BF311" i="13"/>
  <c r="T311" i="13"/>
  <c r="R311" i="13"/>
  <c r="P311" i="13"/>
  <c r="BI308" i="13"/>
  <c r="BH308" i="13"/>
  <c r="BG308" i="13"/>
  <c r="BF308" i="13"/>
  <c r="T308" i="13"/>
  <c r="R308" i="13"/>
  <c r="P308" i="13"/>
  <c r="BI305" i="13"/>
  <c r="BH305" i="13"/>
  <c r="BG305" i="13"/>
  <c r="BF305" i="13"/>
  <c r="T305" i="13"/>
  <c r="R305" i="13"/>
  <c r="P305" i="13"/>
  <c r="BI302" i="13"/>
  <c r="BH302" i="13"/>
  <c r="BG302" i="13"/>
  <c r="BF302" i="13"/>
  <c r="T302" i="13"/>
  <c r="R302" i="13"/>
  <c r="P302" i="13"/>
  <c r="BI299" i="13"/>
  <c r="BH299" i="13"/>
  <c r="BG299" i="13"/>
  <c r="BF299" i="13"/>
  <c r="T299" i="13"/>
  <c r="R299" i="13"/>
  <c r="P299" i="13"/>
  <c r="BI296" i="13"/>
  <c r="BH296" i="13"/>
  <c r="BG296" i="13"/>
  <c r="BF296" i="13"/>
  <c r="T296" i="13"/>
  <c r="R296" i="13"/>
  <c r="P296" i="13"/>
  <c r="BI293" i="13"/>
  <c r="BH293" i="13"/>
  <c r="BG293" i="13"/>
  <c r="BF293" i="13"/>
  <c r="T293" i="13"/>
  <c r="R293" i="13"/>
  <c r="P293" i="13"/>
  <c r="BI287" i="13"/>
  <c r="BH287" i="13"/>
  <c r="BG287" i="13"/>
  <c r="BF287" i="13"/>
  <c r="T287" i="13"/>
  <c r="T286" i="13" s="1"/>
  <c r="R287" i="13"/>
  <c r="R286" i="13"/>
  <c r="P287" i="13"/>
  <c r="P286" i="13" s="1"/>
  <c r="BI283" i="13"/>
  <c r="BH283" i="13"/>
  <c r="BG283" i="13"/>
  <c r="BF283" i="13"/>
  <c r="T283" i="13"/>
  <c r="T282" i="13"/>
  <c r="R283" i="13"/>
  <c r="R282" i="13" s="1"/>
  <c r="P283" i="13"/>
  <c r="P282" i="13" s="1"/>
  <c r="BI279" i="13"/>
  <c r="BH279" i="13"/>
  <c r="BG279" i="13"/>
  <c r="BF279" i="13"/>
  <c r="T279" i="13"/>
  <c r="R279" i="13"/>
  <c r="P279" i="13"/>
  <c r="BI276" i="13"/>
  <c r="BH276" i="13"/>
  <c r="BG276" i="13"/>
  <c r="BF276" i="13"/>
  <c r="T276" i="13"/>
  <c r="R276" i="13"/>
  <c r="P276" i="13"/>
  <c r="BI264" i="13"/>
  <c r="BH264" i="13"/>
  <c r="BG264" i="13"/>
  <c r="BF264" i="13"/>
  <c r="T264" i="13"/>
  <c r="R264" i="13"/>
  <c r="P264" i="13"/>
  <c r="BI245" i="13"/>
  <c r="BH245" i="13"/>
  <c r="BG245" i="13"/>
  <c r="BF245" i="13"/>
  <c r="T245" i="13"/>
  <c r="R245" i="13"/>
  <c r="P245" i="13"/>
  <c r="BI243" i="13"/>
  <c r="BH243" i="13"/>
  <c r="BG243" i="13"/>
  <c r="BF243" i="13"/>
  <c r="T243" i="13"/>
  <c r="R243" i="13"/>
  <c r="P243" i="13"/>
  <c r="BI240" i="13"/>
  <c r="BH240" i="13"/>
  <c r="BG240" i="13"/>
  <c r="BF240" i="13"/>
  <c r="T240" i="13"/>
  <c r="R240" i="13"/>
  <c r="P240" i="13"/>
  <c r="BI237" i="13"/>
  <c r="BH237" i="13"/>
  <c r="BG237" i="13"/>
  <c r="BF237" i="13"/>
  <c r="T237" i="13"/>
  <c r="R237" i="13"/>
  <c r="P237" i="13"/>
  <c r="BI229" i="13"/>
  <c r="BH229" i="13"/>
  <c r="BG229" i="13"/>
  <c r="BF229" i="13"/>
  <c r="T229" i="13"/>
  <c r="R229" i="13"/>
  <c r="P229" i="13"/>
  <c r="BI226" i="13"/>
  <c r="BH226" i="13"/>
  <c r="BG226" i="13"/>
  <c r="BF226" i="13"/>
  <c r="T226" i="13"/>
  <c r="R226" i="13"/>
  <c r="P226" i="13"/>
  <c r="BI223" i="13"/>
  <c r="BH223" i="13"/>
  <c r="BG223" i="13"/>
  <c r="BF223" i="13"/>
  <c r="T223" i="13"/>
  <c r="R223" i="13"/>
  <c r="P223" i="13"/>
  <c r="BI220" i="13"/>
  <c r="BH220" i="13"/>
  <c r="BG220" i="13"/>
  <c r="BF220" i="13"/>
  <c r="T220" i="13"/>
  <c r="R220" i="13"/>
  <c r="P220" i="13"/>
  <c r="BI207" i="13"/>
  <c r="BH207" i="13"/>
  <c r="BG207" i="13"/>
  <c r="BF207" i="13"/>
  <c r="T207" i="13"/>
  <c r="R207" i="13"/>
  <c r="P207" i="13"/>
  <c r="BI204" i="13"/>
  <c r="BH204" i="13"/>
  <c r="BG204" i="13"/>
  <c r="BF204" i="13"/>
  <c r="T204" i="13"/>
  <c r="R204" i="13"/>
  <c r="P204" i="13"/>
  <c r="BI197" i="13"/>
  <c r="BH197" i="13"/>
  <c r="BG197" i="13"/>
  <c r="BF197" i="13"/>
  <c r="T197" i="13"/>
  <c r="R197" i="13"/>
  <c r="P197" i="13"/>
  <c r="BI194" i="13"/>
  <c r="BH194" i="13"/>
  <c r="BG194" i="13"/>
  <c r="BF194" i="13"/>
  <c r="T194" i="13"/>
  <c r="R194" i="13"/>
  <c r="P194" i="13"/>
  <c r="BI191" i="13"/>
  <c r="BH191" i="13"/>
  <c r="BG191" i="13"/>
  <c r="BF191" i="13"/>
  <c r="T191" i="13"/>
  <c r="R191" i="13"/>
  <c r="P191" i="13"/>
  <c r="BI187" i="13"/>
  <c r="BH187" i="13"/>
  <c r="BG187" i="13"/>
  <c r="BF187" i="13"/>
  <c r="T187" i="13"/>
  <c r="R187" i="13"/>
  <c r="P187" i="13"/>
  <c r="BI184" i="13"/>
  <c r="BH184" i="13"/>
  <c r="BG184" i="13"/>
  <c r="BF184" i="13"/>
  <c r="T184" i="13"/>
  <c r="R184" i="13"/>
  <c r="P184" i="13"/>
  <c r="BI180" i="13"/>
  <c r="BH180" i="13"/>
  <c r="BG180" i="13"/>
  <c r="BF180" i="13"/>
  <c r="T180" i="13"/>
  <c r="R180" i="13"/>
  <c r="P180" i="13"/>
  <c r="BI177" i="13"/>
  <c r="BH177" i="13"/>
  <c r="BG177" i="13"/>
  <c r="BF177" i="13"/>
  <c r="T177" i="13"/>
  <c r="R177" i="13"/>
  <c r="P177" i="13"/>
  <c r="BI174" i="13"/>
  <c r="BH174" i="13"/>
  <c r="BG174" i="13"/>
  <c r="BF174" i="13"/>
  <c r="T174" i="13"/>
  <c r="R174" i="13"/>
  <c r="P174" i="13"/>
  <c r="BI164" i="13"/>
  <c r="BH164" i="13"/>
  <c r="BG164" i="13"/>
  <c r="BF164" i="13"/>
  <c r="T164" i="13"/>
  <c r="R164" i="13"/>
  <c r="P164" i="13"/>
  <c r="BI161" i="13"/>
  <c r="BH161" i="13"/>
  <c r="BG161" i="13"/>
  <c r="BF161" i="13"/>
  <c r="T161" i="13"/>
  <c r="R161" i="13"/>
  <c r="P161" i="13"/>
  <c r="BI158" i="13"/>
  <c r="BH158" i="13"/>
  <c r="BG158" i="13"/>
  <c r="BF158" i="13"/>
  <c r="T158" i="13"/>
  <c r="R158" i="13"/>
  <c r="P158" i="13"/>
  <c r="BI154" i="13"/>
  <c r="BH154" i="13"/>
  <c r="BG154" i="13"/>
  <c r="BF154" i="13"/>
  <c r="T154" i="13"/>
  <c r="R154" i="13"/>
  <c r="P154" i="13"/>
  <c r="BI153" i="13"/>
  <c r="BH153" i="13"/>
  <c r="BG153" i="13"/>
  <c r="BF153" i="13"/>
  <c r="T153" i="13"/>
  <c r="R153" i="13"/>
  <c r="P153" i="13"/>
  <c r="BI150" i="13"/>
  <c r="BH150" i="13"/>
  <c r="BG150" i="13"/>
  <c r="BF150" i="13"/>
  <c r="T150" i="13"/>
  <c r="R150" i="13"/>
  <c r="P150" i="13"/>
  <c r="BI147" i="13"/>
  <c r="BH147" i="13"/>
  <c r="BG147" i="13"/>
  <c r="BF147" i="13"/>
  <c r="T147" i="13"/>
  <c r="R147" i="13"/>
  <c r="P147" i="13"/>
  <c r="BI144" i="13"/>
  <c r="BH144" i="13"/>
  <c r="BG144" i="13"/>
  <c r="BF144" i="13"/>
  <c r="T144" i="13"/>
  <c r="R144" i="13"/>
  <c r="P144" i="13"/>
  <c r="BI141" i="13"/>
  <c r="BH141" i="13"/>
  <c r="BG141" i="13"/>
  <c r="BF141" i="13"/>
  <c r="T141" i="13"/>
  <c r="R141" i="13"/>
  <c r="P141" i="13"/>
  <c r="BI137" i="13"/>
  <c r="BH137" i="13"/>
  <c r="BG137" i="13"/>
  <c r="BF137" i="13"/>
  <c r="T137" i="13"/>
  <c r="R137" i="13"/>
  <c r="P137" i="13"/>
  <c r="BI134" i="13"/>
  <c r="BH134" i="13"/>
  <c r="BG134" i="13"/>
  <c r="BF134" i="13"/>
  <c r="T134" i="13"/>
  <c r="R134" i="13"/>
  <c r="P134" i="13"/>
  <c r="F127" i="13"/>
  <c r="F125" i="13"/>
  <c r="E123" i="13"/>
  <c r="F93" i="13"/>
  <c r="F91" i="13"/>
  <c r="E89" i="13"/>
  <c r="J26" i="13"/>
  <c r="E26" i="13"/>
  <c r="J94" i="13"/>
  <c r="J25" i="13"/>
  <c r="J23" i="13"/>
  <c r="E23" i="13"/>
  <c r="J127" i="13"/>
  <c r="J22" i="13"/>
  <c r="J20" i="13"/>
  <c r="E20" i="13"/>
  <c r="F128" i="13"/>
  <c r="J19" i="13"/>
  <c r="J14" i="13"/>
  <c r="J125" i="13" s="1"/>
  <c r="E7" i="13"/>
  <c r="E119" i="13" s="1"/>
  <c r="J41" i="12"/>
  <c r="J40" i="12"/>
  <c r="AY110" i="1"/>
  <c r="J39" i="12"/>
  <c r="AX110" i="1" s="1"/>
  <c r="BI161" i="12"/>
  <c r="BH161" i="12"/>
  <c r="BG161" i="12"/>
  <c r="BF161" i="12"/>
  <c r="T161" i="12"/>
  <c r="T160" i="12"/>
  <c r="R161" i="12"/>
  <c r="R160" i="12" s="1"/>
  <c r="P161" i="12"/>
  <c r="P160" i="12"/>
  <c r="BI159" i="12"/>
  <c r="BH159" i="12"/>
  <c r="BG159" i="12"/>
  <c r="BF159" i="12"/>
  <c r="T159" i="12"/>
  <c r="T158" i="12" s="1"/>
  <c r="R159" i="12"/>
  <c r="R158" i="12"/>
  <c r="P159" i="12"/>
  <c r="P158" i="12"/>
  <c r="BI157" i="12"/>
  <c r="BH157" i="12"/>
  <c r="BG157" i="12"/>
  <c r="BF157" i="12"/>
  <c r="T157" i="12"/>
  <c r="R157" i="12"/>
  <c r="P157" i="12"/>
  <c r="BI156" i="12"/>
  <c r="BH156" i="12"/>
  <c r="BG156" i="12"/>
  <c r="BF156" i="12"/>
  <c r="T156" i="12"/>
  <c r="R156" i="12"/>
  <c r="P156" i="12"/>
  <c r="BI155" i="12"/>
  <c r="BH155" i="12"/>
  <c r="BG155" i="12"/>
  <c r="BF155" i="12"/>
  <c r="T155" i="12"/>
  <c r="R155" i="12"/>
  <c r="P155" i="12"/>
  <c r="BI153" i="12"/>
  <c r="BH153" i="12"/>
  <c r="BG153" i="12"/>
  <c r="BF153" i="12"/>
  <c r="T153" i="12"/>
  <c r="R153" i="12"/>
  <c r="P153" i="12"/>
  <c r="BI152" i="12"/>
  <c r="BH152" i="12"/>
  <c r="BG152" i="12"/>
  <c r="BF152" i="12"/>
  <c r="T152" i="12"/>
  <c r="R152" i="12"/>
  <c r="P152" i="12"/>
  <c r="BI151" i="12"/>
  <c r="BH151" i="12"/>
  <c r="BG151" i="12"/>
  <c r="BF151" i="12"/>
  <c r="T151" i="12"/>
  <c r="R151" i="12"/>
  <c r="P151" i="12"/>
  <c r="BI150" i="12"/>
  <c r="BH150" i="12"/>
  <c r="BG150" i="12"/>
  <c r="BF150" i="12"/>
  <c r="T150" i="12"/>
  <c r="R150" i="12"/>
  <c r="P150" i="12"/>
  <c r="BI149" i="12"/>
  <c r="BH149" i="12"/>
  <c r="BG149" i="12"/>
  <c r="BF149" i="12"/>
  <c r="T149" i="12"/>
  <c r="R149" i="12"/>
  <c r="P149" i="12"/>
  <c r="BI148" i="12"/>
  <c r="BH148" i="12"/>
  <c r="BG148" i="12"/>
  <c r="BF148" i="12"/>
  <c r="T148" i="12"/>
  <c r="R148" i="12"/>
  <c r="P148" i="12"/>
  <c r="BI147" i="12"/>
  <c r="BH147" i="12"/>
  <c r="BG147" i="12"/>
  <c r="BF147" i="12"/>
  <c r="T147" i="12"/>
  <c r="R147" i="12"/>
  <c r="P147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4" i="12"/>
  <c r="BH144" i="12"/>
  <c r="BG144" i="12"/>
  <c r="BF144" i="12"/>
  <c r="T144" i="12"/>
  <c r="R144" i="12"/>
  <c r="P144" i="12"/>
  <c r="BI143" i="12"/>
  <c r="BH143" i="12"/>
  <c r="BG143" i="12"/>
  <c r="BF143" i="12"/>
  <c r="T143" i="12"/>
  <c r="R143" i="12"/>
  <c r="P143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F126" i="12"/>
  <c r="F124" i="12"/>
  <c r="E122" i="12"/>
  <c r="F95" i="12"/>
  <c r="F93" i="12"/>
  <c r="E91" i="12"/>
  <c r="J28" i="12"/>
  <c r="E28" i="12"/>
  <c r="J127" i="12"/>
  <c r="J27" i="12"/>
  <c r="J25" i="12"/>
  <c r="E25" i="12"/>
  <c r="J126" i="12"/>
  <c r="J24" i="12"/>
  <c r="J22" i="12"/>
  <c r="E22" i="12"/>
  <c r="F96" i="12"/>
  <c r="J21" i="12"/>
  <c r="J16" i="12"/>
  <c r="J124" i="12"/>
  <c r="E7" i="12"/>
  <c r="E85" i="12" s="1"/>
  <c r="J41" i="11"/>
  <c r="J40" i="11"/>
  <c r="AY109" i="1"/>
  <c r="J39" i="11"/>
  <c r="AX109" i="1" s="1"/>
  <c r="BI239" i="11"/>
  <c r="BH239" i="11"/>
  <c r="BG239" i="11"/>
  <c r="BF239" i="11"/>
  <c r="T239" i="11"/>
  <c r="R239" i="11"/>
  <c r="P239" i="11"/>
  <c r="BI238" i="11"/>
  <c r="BH238" i="11"/>
  <c r="BG238" i="11"/>
  <c r="BF238" i="11"/>
  <c r="T238" i="11"/>
  <c r="R238" i="11"/>
  <c r="P238" i="11"/>
  <c r="BI237" i="11"/>
  <c r="BH237" i="11"/>
  <c r="BG237" i="11"/>
  <c r="BF237" i="11"/>
  <c r="T237" i="11"/>
  <c r="R237" i="11"/>
  <c r="P237" i="11"/>
  <c r="BI236" i="11"/>
  <c r="BH236" i="11"/>
  <c r="BG236" i="11"/>
  <c r="BF236" i="11"/>
  <c r="T236" i="11"/>
  <c r="R236" i="11"/>
  <c r="P236" i="11"/>
  <c r="BI234" i="11"/>
  <c r="BH234" i="11"/>
  <c r="BG234" i="11"/>
  <c r="BF234" i="11"/>
  <c r="T234" i="11"/>
  <c r="R234" i="11"/>
  <c r="P234" i="11"/>
  <c r="BI233" i="11"/>
  <c r="BH233" i="11"/>
  <c r="BG233" i="11"/>
  <c r="BF233" i="11"/>
  <c r="T233" i="11"/>
  <c r="R233" i="11"/>
  <c r="P233" i="11"/>
  <c r="BI232" i="11"/>
  <c r="BH232" i="11"/>
  <c r="BG232" i="11"/>
  <c r="BF232" i="11"/>
  <c r="T232" i="11"/>
  <c r="R232" i="11"/>
  <c r="P232" i="11"/>
  <c r="BI231" i="11"/>
  <c r="BH231" i="11"/>
  <c r="BG231" i="11"/>
  <c r="BF231" i="11"/>
  <c r="T231" i="11"/>
  <c r="R231" i="11"/>
  <c r="P231" i="11"/>
  <c r="BI230" i="11"/>
  <c r="BH230" i="11"/>
  <c r="BG230" i="11"/>
  <c r="BF230" i="11"/>
  <c r="T230" i="11"/>
  <c r="R230" i="11"/>
  <c r="P230" i="11"/>
  <c r="BI229" i="11"/>
  <c r="BH229" i="11"/>
  <c r="BG229" i="11"/>
  <c r="BF229" i="11"/>
  <c r="T229" i="11"/>
  <c r="R229" i="11"/>
  <c r="P229" i="11"/>
  <c r="BI228" i="11"/>
  <c r="BH228" i="11"/>
  <c r="BG228" i="11"/>
  <c r="BF228" i="11"/>
  <c r="T228" i="11"/>
  <c r="R228" i="11"/>
  <c r="P228" i="11"/>
  <c r="BI227" i="11"/>
  <c r="BH227" i="11"/>
  <c r="BG227" i="11"/>
  <c r="BF227" i="11"/>
  <c r="T227" i="11"/>
  <c r="R227" i="11"/>
  <c r="P227" i="11"/>
  <c r="BI226" i="11"/>
  <c r="BH226" i="11"/>
  <c r="BG226" i="11"/>
  <c r="BF226" i="11"/>
  <c r="T226" i="11"/>
  <c r="R226" i="11"/>
  <c r="P226" i="11"/>
  <c r="BI225" i="11"/>
  <c r="BH225" i="11"/>
  <c r="BG225" i="11"/>
  <c r="BF225" i="11"/>
  <c r="T225" i="11"/>
  <c r="R225" i="11"/>
  <c r="P225" i="11"/>
  <c r="BI224" i="11"/>
  <c r="BH224" i="11"/>
  <c r="BG224" i="11"/>
  <c r="BF224" i="11"/>
  <c r="T224" i="11"/>
  <c r="R224" i="11"/>
  <c r="P224" i="11"/>
  <c r="BI223" i="11"/>
  <c r="BH223" i="11"/>
  <c r="BG223" i="11"/>
  <c r="BF223" i="11"/>
  <c r="T223" i="11"/>
  <c r="R223" i="11"/>
  <c r="P223" i="11"/>
  <c r="BI222" i="11"/>
  <c r="BH222" i="11"/>
  <c r="BG222" i="11"/>
  <c r="BF222" i="11"/>
  <c r="T222" i="11"/>
  <c r="R222" i="11"/>
  <c r="P222" i="11"/>
  <c r="BI221" i="11"/>
  <c r="BH221" i="11"/>
  <c r="BG221" i="11"/>
  <c r="BF221" i="11"/>
  <c r="T221" i="11"/>
  <c r="R221" i="11"/>
  <c r="P221" i="11"/>
  <c r="BI220" i="11"/>
  <c r="BH220" i="11"/>
  <c r="BG220" i="11"/>
  <c r="BF220" i="11"/>
  <c r="T220" i="11"/>
  <c r="R220" i="11"/>
  <c r="P220" i="11"/>
  <c r="BI219" i="11"/>
  <c r="BH219" i="11"/>
  <c r="BG219" i="11"/>
  <c r="BF219" i="11"/>
  <c r="T219" i="11"/>
  <c r="R219" i="11"/>
  <c r="P219" i="11"/>
  <c r="BI218" i="11"/>
  <c r="BH218" i="11"/>
  <c r="BG218" i="11"/>
  <c r="BF218" i="11"/>
  <c r="T218" i="11"/>
  <c r="R218" i="11"/>
  <c r="P218" i="11"/>
  <c r="BI217" i="11"/>
  <c r="BH217" i="11"/>
  <c r="BG217" i="11"/>
  <c r="BF217" i="11"/>
  <c r="T217" i="11"/>
  <c r="R217" i="11"/>
  <c r="P217" i="11"/>
  <c r="BI216" i="11"/>
  <c r="BH216" i="11"/>
  <c r="BG216" i="11"/>
  <c r="BF216" i="11"/>
  <c r="T216" i="11"/>
  <c r="R216" i="11"/>
  <c r="P216" i="11"/>
  <c r="BI215" i="11"/>
  <c r="BH215" i="11"/>
  <c r="BG215" i="11"/>
  <c r="BF215" i="11"/>
  <c r="T215" i="11"/>
  <c r="R215" i="11"/>
  <c r="P215" i="11"/>
  <c r="BI214" i="11"/>
  <c r="BH214" i="11"/>
  <c r="BG214" i="11"/>
  <c r="BF214" i="11"/>
  <c r="T214" i="11"/>
  <c r="R214" i="11"/>
  <c r="P214" i="11"/>
  <c r="BI213" i="11"/>
  <c r="BH213" i="11"/>
  <c r="BG213" i="11"/>
  <c r="BF213" i="11"/>
  <c r="T213" i="11"/>
  <c r="R213" i="11"/>
  <c r="P213" i="11"/>
  <c r="BI212" i="11"/>
  <c r="BH212" i="11"/>
  <c r="BG212" i="11"/>
  <c r="BF212" i="11"/>
  <c r="T212" i="11"/>
  <c r="R212" i="11"/>
  <c r="P212" i="11"/>
  <c r="BI211" i="11"/>
  <c r="BH211" i="11"/>
  <c r="BG211" i="11"/>
  <c r="BF211" i="11"/>
  <c r="T211" i="11"/>
  <c r="R211" i="11"/>
  <c r="P211" i="11"/>
  <c r="BI210" i="11"/>
  <c r="BH210" i="11"/>
  <c r="BG210" i="11"/>
  <c r="BF210" i="11"/>
  <c r="T210" i="11"/>
  <c r="R210" i="11"/>
  <c r="P210" i="11"/>
  <c r="BI209" i="11"/>
  <c r="BH209" i="11"/>
  <c r="BG209" i="11"/>
  <c r="BF209" i="11"/>
  <c r="T209" i="11"/>
  <c r="R209" i="11"/>
  <c r="P209" i="11"/>
  <c r="BI207" i="11"/>
  <c r="BH207" i="11"/>
  <c r="BG207" i="11"/>
  <c r="BF207" i="11"/>
  <c r="T207" i="11"/>
  <c r="R207" i="11"/>
  <c r="P207" i="11"/>
  <c r="BI206" i="11"/>
  <c r="BH206" i="11"/>
  <c r="BG206" i="11"/>
  <c r="BF206" i="11"/>
  <c r="T206" i="11"/>
  <c r="R206" i="11"/>
  <c r="P206" i="11"/>
  <c r="BI205" i="11"/>
  <c r="BH205" i="11"/>
  <c r="BG205" i="11"/>
  <c r="BF205" i="11"/>
  <c r="T205" i="11"/>
  <c r="R205" i="11"/>
  <c r="P205" i="11"/>
  <c r="BI204" i="11"/>
  <c r="BH204" i="11"/>
  <c r="BG204" i="11"/>
  <c r="BF204" i="11"/>
  <c r="T204" i="11"/>
  <c r="R204" i="11"/>
  <c r="P204" i="11"/>
  <c r="BI203" i="11"/>
  <c r="BH203" i="11"/>
  <c r="BG203" i="11"/>
  <c r="BF203" i="11"/>
  <c r="T203" i="11"/>
  <c r="R203" i="11"/>
  <c r="P203" i="11"/>
  <c r="BI202" i="11"/>
  <c r="BH202" i="11"/>
  <c r="BG202" i="11"/>
  <c r="BF202" i="11"/>
  <c r="T202" i="11"/>
  <c r="R202" i="11"/>
  <c r="P202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9" i="11"/>
  <c r="BH199" i="11"/>
  <c r="BG199" i="11"/>
  <c r="BF199" i="11"/>
  <c r="T199" i="11"/>
  <c r="R199" i="11"/>
  <c r="P199" i="11"/>
  <c r="BI198" i="11"/>
  <c r="BH198" i="11"/>
  <c r="BG198" i="11"/>
  <c r="BF198" i="11"/>
  <c r="T198" i="11"/>
  <c r="R198" i="11"/>
  <c r="P198" i="11"/>
  <c r="BI197" i="11"/>
  <c r="BH197" i="11"/>
  <c r="BG197" i="11"/>
  <c r="BF197" i="11"/>
  <c r="T197" i="11"/>
  <c r="R197" i="11"/>
  <c r="P197" i="11"/>
  <c r="BI196" i="11"/>
  <c r="BH196" i="11"/>
  <c r="BG196" i="11"/>
  <c r="BF196" i="11"/>
  <c r="T196" i="11"/>
  <c r="R196" i="11"/>
  <c r="P196" i="11"/>
  <c r="BI195" i="11"/>
  <c r="BH195" i="11"/>
  <c r="BG195" i="11"/>
  <c r="BF195" i="11"/>
  <c r="T195" i="11"/>
  <c r="R195" i="11"/>
  <c r="P195" i="11"/>
  <c r="BI194" i="11"/>
  <c r="BH194" i="11"/>
  <c r="BG194" i="11"/>
  <c r="BF194" i="11"/>
  <c r="T194" i="11"/>
  <c r="R194" i="11"/>
  <c r="P194" i="11"/>
  <c r="BI193" i="11"/>
  <c r="BH193" i="11"/>
  <c r="BG193" i="11"/>
  <c r="BF193" i="11"/>
  <c r="T193" i="11"/>
  <c r="R193" i="11"/>
  <c r="P193" i="11"/>
  <c r="BI192" i="11"/>
  <c r="BH192" i="11"/>
  <c r="BG192" i="11"/>
  <c r="BF192" i="11"/>
  <c r="T192" i="11"/>
  <c r="R192" i="11"/>
  <c r="P192" i="11"/>
  <c r="BI191" i="11"/>
  <c r="BH191" i="11"/>
  <c r="BG191" i="11"/>
  <c r="BF191" i="11"/>
  <c r="T191" i="11"/>
  <c r="R191" i="11"/>
  <c r="P191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5" i="11"/>
  <c r="BH185" i="11"/>
  <c r="BG185" i="11"/>
  <c r="BF185" i="11"/>
  <c r="T185" i="11"/>
  <c r="R185" i="11"/>
  <c r="P185" i="11"/>
  <c r="BI183" i="11"/>
  <c r="BH183" i="11"/>
  <c r="BG183" i="11"/>
  <c r="BF183" i="11"/>
  <c r="T183" i="11"/>
  <c r="R183" i="11"/>
  <c r="P183" i="11"/>
  <c r="BI182" i="11"/>
  <c r="BH182" i="11"/>
  <c r="BG182" i="11"/>
  <c r="BF182" i="11"/>
  <c r="T182" i="11"/>
  <c r="R182" i="11"/>
  <c r="P182" i="1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5" i="11"/>
  <c r="BH155" i="11"/>
  <c r="BG155" i="11"/>
  <c r="BF155" i="11"/>
  <c r="T155" i="11"/>
  <c r="T154" i="11"/>
  <c r="R155" i="11"/>
  <c r="R154" i="11" s="1"/>
  <c r="P155" i="11"/>
  <c r="P154" i="11" s="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T139" i="11"/>
  <c r="R140" i="11"/>
  <c r="R139" i="11" s="1"/>
  <c r="P140" i="11"/>
  <c r="P139" i="11" s="1"/>
  <c r="BI138" i="11"/>
  <c r="BH138" i="11"/>
  <c r="BG138" i="11"/>
  <c r="BF138" i="11"/>
  <c r="T138" i="11"/>
  <c r="T137" i="11" s="1"/>
  <c r="R138" i="11"/>
  <c r="R137" i="11" s="1"/>
  <c r="P138" i="11"/>
  <c r="P137" i="11" s="1"/>
  <c r="J131" i="11"/>
  <c r="F131" i="11"/>
  <c r="F129" i="11"/>
  <c r="E127" i="11"/>
  <c r="J95" i="11"/>
  <c r="F95" i="11"/>
  <c r="F93" i="11"/>
  <c r="E91" i="11"/>
  <c r="J28" i="11"/>
  <c r="E28" i="11"/>
  <c r="J132" i="11"/>
  <c r="J27" i="11"/>
  <c r="J22" i="11"/>
  <c r="E22" i="11"/>
  <c r="F96" i="11"/>
  <c r="J21" i="11"/>
  <c r="J16" i="11"/>
  <c r="J129" i="11" s="1"/>
  <c r="E7" i="11"/>
  <c r="E121" i="11" s="1"/>
  <c r="J39" i="10"/>
  <c r="J38" i="10"/>
  <c r="AY108" i="1"/>
  <c r="J37" i="10"/>
  <c r="AX108" i="1" s="1"/>
  <c r="BI417" i="10"/>
  <c r="BH417" i="10"/>
  <c r="BG417" i="10"/>
  <c r="BF417" i="10"/>
  <c r="T417" i="10"/>
  <c r="R417" i="10"/>
  <c r="P417" i="10"/>
  <c r="BI416" i="10"/>
  <c r="BH416" i="10"/>
  <c r="BG416" i="10"/>
  <c r="BF416" i="10"/>
  <c r="T416" i="10"/>
  <c r="R416" i="10"/>
  <c r="P416" i="10"/>
  <c r="BI415" i="10"/>
  <c r="BH415" i="10"/>
  <c r="BG415" i="10"/>
  <c r="BF415" i="10"/>
  <c r="T415" i="10"/>
  <c r="R415" i="10"/>
  <c r="P415" i="10"/>
  <c r="BI414" i="10"/>
  <c r="BH414" i="10"/>
  <c r="BG414" i="10"/>
  <c r="BF414" i="10"/>
  <c r="T414" i="10"/>
  <c r="R414" i="10"/>
  <c r="P414" i="10"/>
  <c r="BI413" i="10"/>
  <c r="BH413" i="10"/>
  <c r="BG413" i="10"/>
  <c r="BF413" i="10"/>
  <c r="T413" i="10"/>
  <c r="R413" i="10"/>
  <c r="P413" i="10"/>
  <c r="BI406" i="10"/>
  <c r="BH406" i="10"/>
  <c r="BG406" i="10"/>
  <c r="BF406" i="10"/>
  <c r="T406" i="10"/>
  <c r="R406" i="10"/>
  <c r="P406" i="10"/>
  <c r="BI405" i="10"/>
  <c r="BH405" i="10"/>
  <c r="BG405" i="10"/>
  <c r="BF405" i="10"/>
  <c r="T405" i="10"/>
  <c r="R405" i="10"/>
  <c r="P405" i="10"/>
  <c r="BI403" i="10"/>
  <c r="BH403" i="10"/>
  <c r="BG403" i="10"/>
  <c r="BF403" i="10"/>
  <c r="T403" i="10"/>
  <c r="R403" i="10"/>
  <c r="P403" i="10"/>
  <c r="BI399" i="10"/>
  <c r="BH399" i="10"/>
  <c r="BG399" i="10"/>
  <c r="BF399" i="10"/>
  <c r="T399" i="10"/>
  <c r="R399" i="10"/>
  <c r="P399" i="10"/>
  <c r="BI397" i="10"/>
  <c r="BH397" i="10"/>
  <c r="BG397" i="10"/>
  <c r="BF397" i="10"/>
  <c r="T397" i="10"/>
  <c r="R397" i="10"/>
  <c r="P397" i="10"/>
  <c r="BI393" i="10"/>
  <c r="BH393" i="10"/>
  <c r="BG393" i="10"/>
  <c r="BF393" i="10"/>
  <c r="T393" i="10"/>
  <c r="R393" i="10"/>
  <c r="P393" i="10"/>
  <c r="BI389" i="10"/>
  <c r="BH389" i="10"/>
  <c r="BG389" i="10"/>
  <c r="BF389" i="10"/>
  <c r="T389" i="10"/>
  <c r="R389" i="10"/>
  <c r="P389" i="10"/>
  <c r="BI386" i="10"/>
  <c r="BH386" i="10"/>
  <c r="BG386" i="10"/>
  <c r="BF386" i="10"/>
  <c r="T386" i="10"/>
  <c r="R386" i="10"/>
  <c r="P386" i="10"/>
  <c r="BI385" i="10"/>
  <c r="BH385" i="10"/>
  <c r="BG385" i="10"/>
  <c r="BF385" i="10"/>
  <c r="T385" i="10"/>
  <c r="R385" i="10"/>
  <c r="P385" i="10"/>
  <c r="BI384" i="10"/>
  <c r="BH384" i="10"/>
  <c r="BG384" i="10"/>
  <c r="BF384" i="10"/>
  <c r="T384" i="10"/>
  <c r="R384" i="10"/>
  <c r="P384" i="10"/>
  <c r="BI383" i="10"/>
  <c r="BH383" i="10"/>
  <c r="BG383" i="10"/>
  <c r="BF383" i="10"/>
  <c r="T383" i="10"/>
  <c r="R383" i="10"/>
  <c r="P383" i="10"/>
  <c r="BI382" i="10"/>
  <c r="BH382" i="10"/>
  <c r="BG382" i="10"/>
  <c r="BF382" i="10"/>
  <c r="T382" i="10"/>
  <c r="R382" i="10"/>
  <c r="P382" i="10"/>
  <c r="BI381" i="10"/>
  <c r="BH381" i="10"/>
  <c r="BG381" i="10"/>
  <c r="BF381" i="10"/>
  <c r="T381" i="10"/>
  <c r="R381" i="10"/>
  <c r="P381" i="10"/>
  <c r="BI377" i="10"/>
  <c r="BH377" i="10"/>
  <c r="BG377" i="10"/>
  <c r="BF377" i="10"/>
  <c r="T377" i="10"/>
  <c r="R377" i="10"/>
  <c r="P377" i="10"/>
  <c r="BI375" i="10"/>
  <c r="BH375" i="10"/>
  <c r="BG375" i="10"/>
  <c r="BF375" i="10"/>
  <c r="T375" i="10"/>
  <c r="R375" i="10"/>
  <c r="P375" i="10"/>
  <c r="BI373" i="10"/>
  <c r="BH373" i="10"/>
  <c r="BG373" i="10"/>
  <c r="BF373" i="10"/>
  <c r="T373" i="10"/>
  <c r="R373" i="10"/>
  <c r="P373" i="10"/>
  <c r="BI371" i="10"/>
  <c r="BH371" i="10"/>
  <c r="BG371" i="10"/>
  <c r="BF371" i="10"/>
  <c r="T371" i="10"/>
  <c r="R371" i="10"/>
  <c r="P371" i="10"/>
  <c r="BI369" i="10"/>
  <c r="BH369" i="10"/>
  <c r="BG369" i="10"/>
  <c r="BF369" i="10"/>
  <c r="T369" i="10"/>
  <c r="R369" i="10"/>
  <c r="P369" i="10"/>
  <c r="BI364" i="10"/>
  <c r="BH364" i="10"/>
  <c r="BG364" i="10"/>
  <c r="BF364" i="10"/>
  <c r="T364" i="10"/>
  <c r="R364" i="10"/>
  <c r="P364" i="10"/>
  <c r="BI362" i="10"/>
  <c r="BH362" i="10"/>
  <c r="BG362" i="10"/>
  <c r="BF362" i="10"/>
  <c r="T362" i="10"/>
  <c r="R362" i="10"/>
  <c r="P362" i="10"/>
  <c r="BI358" i="10"/>
  <c r="BH358" i="10"/>
  <c r="BG358" i="10"/>
  <c r="BF358" i="10"/>
  <c r="T358" i="10"/>
  <c r="R358" i="10"/>
  <c r="P358" i="10"/>
  <c r="BI356" i="10"/>
  <c r="BH356" i="10"/>
  <c r="BG356" i="10"/>
  <c r="BF356" i="10"/>
  <c r="T356" i="10"/>
  <c r="R356" i="10"/>
  <c r="P356" i="10"/>
  <c r="BI351" i="10"/>
  <c r="BH351" i="10"/>
  <c r="BG351" i="10"/>
  <c r="BF351" i="10"/>
  <c r="T351" i="10"/>
  <c r="R351" i="10"/>
  <c r="P351" i="10"/>
  <c r="BI346" i="10"/>
  <c r="BH346" i="10"/>
  <c r="BG346" i="10"/>
  <c r="BF346" i="10"/>
  <c r="T346" i="10"/>
  <c r="R346" i="10"/>
  <c r="P346" i="10"/>
  <c r="BI336" i="10"/>
  <c r="BH336" i="10"/>
  <c r="BG336" i="10"/>
  <c r="BF336" i="10"/>
  <c r="T336" i="10"/>
  <c r="R336" i="10"/>
  <c r="P336" i="10"/>
  <c r="BI334" i="10"/>
  <c r="BH334" i="10"/>
  <c r="BG334" i="10"/>
  <c r="BF334" i="10"/>
  <c r="T334" i="10"/>
  <c r="R334" i="10"/>
  <c r="P334" i="10"/>
  <c r="BI332" i="10"/>
  <c r="BH332" i="10"/>
  <c r="BG332" i="10"/>
  <c r="BF332" i="10"/>
  <c r="T332" i="10"/>
  <c r="R332" i="10"/>
  <c r="P332" i="10"/>
  <c r="BI326" i="10"/>
  <c r="BH326" i="10"/>
  <c r="BG326" i="10"/>
  <c r="BF326" i="10"/>
  <c r="T326" i="10"/>
  <c r="R326" i="10"/>
  <c r="P326" i="10"/>
  <c r="BI325" i="10"/>
  <c r="BH325" i="10"/>
  <c r="BG325" i="10"/>
  <c r="BF325" i="10"/>
  <c r="T325" i="10"/>
  <c r="R325" i="10"/>
  <c r="P325" i="10"/>
  <c r="BI323" i="10"/>
  <c r="BH323" i="10"/>
  <c r="BG323" i="10"/>
  <c r="BF323" i="10"/>
  <c r="T323" i="10"/>
  <c r="R323" i="10"/>
  <c r="P323" i="10"/>
  <c r="BI317" i="10"/>
  <c r="BH317" i="10"/>
  <c r="BG317" i="10"/>
  <c r="BF317" i="10"/>
  <c r="T317" i="10"/>
  <c r="R317" i="10"/>
  <c r="P317" i="10"/>
  <c r="BI311" i="10"/>
  <c r="BH311" i="10"/>
  <c r="BG311" i="10"/>
  <c r="BF311" i="10"/>
  <c r="T311" i="10"/>
  <c r="R311" i="10"/>
  <c r="P311" i="10"/>
  <c r="BI309" i="10"/>
  <c r="BH309" i="10"/>
  <c r="BG309" i="10"/>
  <c r="BF309" i="10"/>
  <c r="T309" i="10"/>
  <c r="R309" i="10"/>
  <c r="P309" i="10"/>
  <c r="BI303" i="10"/>
  <c r="BH303" i="10"/>
  <c r="BG303" i="10"/>
  <c r="BF303" i="10"/>
  <c r="T303" i="10"/>
  <c r="R303" i="10"/>
  <c r="P303" i="10"/>
  <c r="BI297" i="10"/>
  <c r="BH297" i="10"/>
  <c r="BG297" i="10"/>
  <c r="BF297" i="10"/>
  <c r="T297" i="10"/>
  <c r="R297" i="10"/>
  <c r="P297" i="10"/>
  <c r="BI296" i="10"/>
  <c r="BH296" i="10"/>
  <c r="BG296" i="10"/>
  <c r="BF296" i="10"/>
  <c r="T296" i="10"/>
  <c r="R296" i="10"/>
  <c r="P296" i="10"/>
  <c r="BI295" i="10"/>
  <c r="BH295" i="10"/>
  <c r="BG295" i="10"/>
  <c r="BF295" i="10"/>
  <c r="T295" i="10"/>
  <c r="R295" i="10"/>
  <c r="P295" i="10"/>
  <c r="BI294" i="10"/>
  <c r="BH294" i="10"/>
  <c r="BG294" i="10"/>
  <c r="BF294" i="10"/>
  <c r="T294" i="10"/>
  <c r="R294" i="10"/>
  <c r="P294" i="10"/>
  <c r="BI292" i="10"/>
  <c r="BH292" i="10"/>
  <c r="BG292" i="10"/>
  <c r="BF292" i="10"/>
  <c r="T292" i="10"/>
  <c r="R292" i="10"/>
  <c r="P292" i="10"/>
  <c r="BI291" i="10"/>
  <c r="BH291" i="10"/>
  <c r="BG291" i="10"/>
  <c r="BF291" i="10"/>
  <c r="T291" i="10"/>
  <c r="R291" i="10"/>
  <c r="P291" i="10"/>
  <c r="BI290" i="10"/>
  <c r="BH290" i="10"/>
  <c r="BG290" i="10"/>
  <c r="BF290" i="10"/>
  <c r="T290" i="10"/>
  <c r="R290" i="10"/>
  <c r="P290" i="10"/>
  <c r="BI289" i="10"/>
  <c r="BH289" i="10"/>
  <c r="BG289" i="10"/>
  <c r="BF289" i="10"/>
  <c r="T289" i="10"/>
  <c r="R289" i="10"/>
  <c r="P289" i="10"/>
  <c r="BI287" i="10"/>
  <c r="BH287" i="10"/>
  <c r="BG287" i="10"/>
  <c r="BF287" i="10"/>
  <c r="T287" i="10"/>
  <c r="R287" i="10"/>
  <c r="P287" i="10"/>
  <c r="BI285" i="10"/>
  <c r="BH285" i="10"/>
  <c r="BG285" i="10"/>
  <c r="BF285" i="10"/>
  <c r="T285" i="10"/>
  <c r="R285" i="10"/>
  <c r="P285" i="10"/>
  <c r="BI284" i="10"/>
  <c r="BH284" i="10"/>
  <c r="BG284" i="10"/>
  <c r="BF284" i="10"/>
  <c r="T284" i="10"/>
  <c r="R284" i="10"/>
  <c r="P284" i="10"/>
  <c r="BI282" i="10"/>
  <c r="BH282" i="10"/>
  <c r="BG282" i="10"/>
  <c r="BF282" i="10"/>
  <c r="T282" i="10"/>
  <c r="R282" i="10"/>
  <c r="P282" i="10"/>
  <c r="BI276" i="10"/>
  <c r="BH276" i="10"/>
  <c r="BG276" i="10"/>
  <c r="BF276" i="10"/>
  <c r="T276" i="10"/>
  <c r="R276" i="10"/>
  <c r="P276" i="10"/>
  <c r="BI275" i="10"/>
  <c r="BH275" i="10"/>
  <c r="BG275" i="10"/>
  <c r="BF275" i="10"/>
  <c r="T275" i="10"/>
  <c r="R275" i="10"/>
  <c r="P275" i="10"/>
  <c r="BI273" i="10"/>
  <c r="BH273" i="10"/>
  <c r="BG273" i="10"/>
  <c r="BF273" i="10"/>
  <c r="T273" i="10"/>
  <c r="R273" i="10"/>
  <c r="P273" i="10"/>
  <c r="BI268" i="10"/>
  <c r="BH268" i="10"/>
  <c r="BG268" i="10"/>
  <c r="BF268" i="10"/>
  <c r="T268" i="10"/>
  <c r="R268" i="10"/>
  <c r="P268" i="10"/>
  <c r="BI267" i="10"/>
  <c r="BH267" i="10"/>
  <c r="BG267" i="10"/>
  <c r="BF267" i="10"/>
  <c r="T267" i="10"/>
  <c r="R267" i="10"/>
  <c r="P267" i="10"/>
  <c r="BI265" i="10"/>
  <c r="BH265" i="10"/>
  <c r="BG265" i="10"/>
  <c r="BF265" i="10"/>
  <c r="T265" i="10"/>
  <c r="R265" i="10"/>
  <c r="P265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8" i="10"/>
  <c r="BH258" i="10"/>
  <c r="BG258" i="10"/>
  <c r="BF258" i="10"/>
  <c r="T258" i="10"/>
  <c r="R258" i="10"/>
  <c r="P258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2" i="10"/>
  <c r="BH252" i="10"/>
  <c r="BG252" i="10"/>
  <c r="BF252" i="10"/>
  <c r="T252" i="10"/>
  <c r="R252" i="10"/>
  <c r="P252" i="10"/>
  <c r="BI246" i="10"/>
  <c r="BH246" i="10"/>
  <c r="BG246" i="10"/>
  <c r="BF246" i="10"/>
  <c r="T246" i="10"/>
  <c r="R246" i="10"/>
  <c r="P246" i="10"/>
  <c r="BI244" i="10"/>
  <c r="BH244" i="10"/>
  <c r="BG244" i="10"/>
  <c r="BF244" i="10"/>
  <c r="T244" i="10"/>
  <c r="R244" i="10"/>
  <c r="P244" i="10"/>
  <c r="BI243" i="10"/>
  <c r="BH243" i="10"/>
  <c r="BG243" i="10"/>
  <c r="BF243" i="10"/>
  <c r="T243" i="10"/>
  <c r="R243" i="10"/>
  <c r="P243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8" i="10"/>
  <c r="BH238" i="10"/>
  <c r="BG238" i="10"/>
  <c r="BF238" i="10"/>
  <c r="T238" i="10"/>
  <c r="R238" i="10"/>
  <c r="P238" i="10"/>
  <c r="BI236" i="10"/>
  <c r="BH236" i="10"/>
  <c r="BG236" i="10"/>
  <c r="BF236" i="10"/>
  <c r="T236" i="10"/>
  <c r="R236" i="10"/>
  <c r="P236" i="10"/>
  <c r="BI231" i="10"/>
  <c r="BH231" i="10"/>
  <c r="BG231" i="10"/>
  <c r="BF231" i="10"/>
  <c r="T231" i="10"/>
  <c r="R231" i="10"/>
  <c r="P231" i="10"/>
  <c r="BI229" i="10"/>
  <c r="BH229" i="10"/>
  <c r="BG229" i="10"/>
  <c r="BF229" i="10"/>
  <c r="T229" i="10"/>
  <c r="R229" i="10"/>
  <c r="P229" i="10"/>
  <c r="BI226" i="10"/>
  <c r="BH226" i="10"/>
  <c r="BG226" i="10"/>
  <c r="BF226" i="10"/>
  <c r="T226" i="10"/>
  <c r="R226" i="10"/>
  <c r="P226" i="10"/>
  <c r="BI224" i="10"/>
  <c r="BH224" i="10"/>
  <c r="BG224" i="10"/>
  <c r="BF224" i="10"/>
  <c r="T224" i="10"/>
  <c r="R224" i="10"/>
  <c r="P224" i="10"/>
  <c r="BI221" i="10"/>
  <c r="BH221" i="10"/>
  <c r="BG221" i="10"/>
  <c r="BF221" i="10"/>
  <c r="T221" i="10"/>
  <c r="T220" i="10"/>
  <c r="R221" i="10"/>
  <c r="R220" i="10" s="1"/>
  <c r="P221" i="10"/>
  <c r="P220" i="10" s="1"/>
  <c r="BI219" i="10"/>
  <c r="BH219" i="10"/>
  <c r="BG219" i="10"/>
  <c r="BF219" i="10"/>
  <c r="T219" i="10"/>
  <c r="R219" i="10"/>
  <c r="P219" i="10"/>
  <c r="BI217" i="10"/>
  <c r="BH217" i="10"/>
  <c r="BG217" i="10"/>
  <c r="BF217" i="10"/>
  <c r="T217" i="10"/>
  <c r="R217" i="10"/>
  <c r="P217" i="10"/>
  <c r="BI216" i="10"/>
  <c r="BH216" i="10"/>
  <c r="BG216" i="10"/>
  <c r="BF216" i="10"/>
  <c r="T216" i="10"/>
  <c r="R216" i="10"/>
  <c r="P216" i="10"/>
  <c r="BI215" i="10"/>
  <c r="BH215" i="10"/>
  <c r="BG215" i="10"/>
  <c r="BF215" i="10"/>
  <c r="T215" i="10"/>
  <c r="R215" i="10"/>
  <c r="P215" i="10"/>
  <c r="BI208" i="10"/>
  <c r="BH208" i="10"/>
  <c r="BG208" i="10"/>
  <c r="BF208" i="10"/>
  <c r="T208" i="10"/>
  <c r="R208" i="10"/>
  <c r="P208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202" i="10"/>
  <c r="BH202" i="10"/>
  <c r="BG202" i="10"/>
  <c r="BF202" i="10"/>
  <c r="T202" i="10"/>
  <c r="R202" i="10"/>
  <c r="P202" i="10"/>
  <c r="BI196" i="10"/>
  <c r="BH196" i="10"/>
  <c r="BG196" i="10"/>
  <c r="BF196" i="10"/>
  <c r="T196" i="10"/>
  <c r="R196" i="10"/>
  <c r="P196" i="10"/>
  <c r="BI192" i="10"/>
  <c r="BH192" i="10"/>
  <c r="BG192" i="10"/>
  <c r="BF192" i="10"/>
  <c r="T192" i="10"/>
  <c r="R192" i="10"/>
  <c r="P192" i="10"/>
  <c r="BI187" i="10"/>
  <c r="BH187" i="10"/>
  <c r="BG187" i="10"/>
  <c r="BF187" i="10"/>
  <c r="T187" i="10"/>
  <c r="R187" i="10"/>
  <c r="P187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69" i="10"/>
  <c r="BH169" i="10"/>
  <c r="BG169" i="10"/>
  <c r="BF169" i="10"/>
  <c r="T169" i="10"/>
  <c r="R169" i="10"/>
  <c r="P169" i="10"/>
  <c r="BI164" i="10"/>
  <c r="BH164" i="10"/>
  <c r="BG164" i="10"/>
  <c r="BF164" i="10"/>
  <c r="T164" i="10"/>
  <c r="R164" i="10"/>
  <c r="P164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5" i="10"/>
  <c r="BH155" i="10"/>
  <c r="BG155" i="10"/>
  <c r="BF155" i="10"/>
  <c r="T155" i="10"/>
  <c r="R155" i="10"/>
  <c r="P155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J133" i="10"/>
  <c r="F133" i="10"/>
  <c r="F131" i="10"/>
  <c r="E129" i="10"/>
  <c r="J93" i="10"/>
  <c r="F93" i="10"/>
  <c r="F91" i="10"/>
  <c r="E89" i="10"/>
  <c r="J26" i="10"/>
  <c r="E26" i="10"/>
  <c r="J94" i="10"/>
  <c r="J25" i="10"/>
  <c r="J20" i="10"/>
  <c r="E20" i="10"/>
  <c r="F134" i="10" s="1"/>
  <c r="J19" i="10"/>
  <c r="J14" i="10"/>
  <c r="J131" i="10" s="1"/>
  <c r="E7" i="10"/>
  <c r="E125" i="10" s="1"/>
  <c r="J41" i="9"/>
  <c r="J40" i="9"/>
  <c r="AY106" i="1" s="1"/>
  <c r="J39" i="9"/>
  <c r="AX106" i="1"/>
  <c r="BI158" i="9"/>
  <c r="BH158" i="9"/>
  <c r="BG158" i="9"/>
  <c r="BF158" i="9"/>
  <c r="T158" i="9"/>
  <c r="T157" i="9" s="1"/>
  <c r="R158" i="9"/>
  <c r="R157" i="9"/>
  <c r="P158" i="9"/>
  <c r="P157" i="9"/>
  <c r="BI156" i="9"/>
  <c r="BH156" i="9"/>
  <c r="BG156" i="9"/>
  <c r="BF156" i="9"/>
  <c r="T156" i="9"/>
  <c r="T155" i="9"/>
  <c r="R156" i="9"/>
  <c r="R155" i="9"/>
  <c r="P156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F126" i="9"/>
  <c r="F124" i="9"/>
  <c r="E122" i="9"/>
  <c r="F95" i="9"/>
  <c r="F93" i="9"/>
  <c r="E91" i="9"/>
  <c r="J28" i="9"/>
  <c r="E28" i="9"/>
  <c r="J96" i="9" s="1"/>
  <c r="J27" i="9"/>
  <c r="J25" i="9"/>
  <c r="E25" i="9"/>
  <c r="J126" i="9" s="1"/>
  <c r="J24" i="9"/>
  <c r="J22" i="9"/>
  <c r="E22" i="9"/>
  <c r="F96" i="9" s="1"/>
  <c r="J21" i="9"/>
  <c r="J16" i="9"/>
  <c r="J124" i="9"/>
  <c r="E7" i="9"/>
  <c r="E85" i="9" s="1"/>
  <c r="J41" i="8"/>
  <c r="J40" i="8"/>
  <c r="AY105" i="1" s="1"/>
  <c r="J39" i="8"/>
  <c r="AX105" i="1" s="1"/>
  <c r="BI226" i="8"/>
  <c r="BH226" i="8"/>
  <c r="BG226" i="8"/>
  <c r="BF226" i="8"/>
  <c r="T226" i="8"/>
  <c r="R226" i="8"/>
  <c r="P226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2" i="8"/>
  <c r="BH222" i="8"/>
  <c r="BG222" i="8"/>
  <c r="BF222" i="8"/>
  <c r="T222" i="8"/>
  <c r="R222" i="8"/>
  <c r="P222" i="8"/>
  <c r="BI221" i="8"/>
  <c r="BH221" i="8"/>
  <c r="BG221" i="8"/>
  <c r="BF221" i="8"/>
  <c r="T221" i="8"/>
  <c r="R221" i="8"/>
  <c r="P221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8" i="8"/>
  <c r="BH218" i="8"/>
  <c r="BG218" i="8"/>
  <c r="BF218" i="8"/>
  <c r="T218" i="8"/>
  <c r="R218" i="8"/>
  <c r="P218" i="8"/>
  <c r="BI217" i="8"/>
  <c r="BH217" i="8"/>
  <c r="BG217" i="8"/>
  <c r="BF217" i="8"/>
  <c r="T217" i="8"/>
  <c r="R217" i="8"/>
  <c r="P217" i="8"/>
  <c r="BI216" i="8"/>
  <c r="BH216" i="8"/>
  <c r="BG216" i="8"/>
  <c r="BF216" i="8"/>
  <c r="T216" i="8"/>
  <c r="R216" i="8"/>
  <c r="P216" i="8"/>
  <c r="BI215" i="8"/>
  <c r="BH215" i="8"/>
  <c r="BG215" i="8"/>
  <c r="BF215" i="8"/>
  <c r="T215" i="8"/>
  <c r="R215" i="8"/>
  <c r="P215" i="8"/>
  <c r="BI214" i="8"/>
  <c r="BH214" i="8"/>
  <c r="BG214" i="8"/>
  <c r="BF214" i="8"/>
  <c r="T214" i="8"/>
  <c r="R214" i="8"/>
  <c r="P214" i="8"/>
  <c r="BI213" i="8"/>
  <c r="BH213" i="8"/>
  <c r="BG213" i="8"/>
  <c r="BF213" i="8"/>
  <c r="T213" i="8"/>
  <c r="R213" i="8"/>
  <c r="P213" i="8"/>
  <c r="BI212" i="8"/>
  <c r="BH212" i="8"/>
  <c r="BG212" i="8"/>
  <c r="BF212" i="8"/>
  <c r="T212" i="8"/>
  <c r="R212" i="8"/>
  <c r="P212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9" i="8"/>
  <c r="BH209" i="8"/>
  <c r="BG209" i="8"/>
  <c r="BF209" i="8"/>
  <c r="T209" i="8"/>
  <c r="R209" i="8"/>
  <c r="P209" i="8"/>
  <c r="BI208" i="8"/>
  <c r="BH208" i="8"/>
  <c r="BG208" i="8"/>
  <c r="BF208" i="8"/>
  <c r="T208" i="8"/>
  <c r="R208" i="8"/>
  <c r="P208" i="8"/>
  <c r="BI207" i="8"/>
  <c r="BH207" i="8"/>
  <c r="BG207" i="8"/>
  <c r="BF207" i="8"/>
  <c r="T207" i="8"/>
  <c r="R207" i="8"/>
  <c r="P207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3" i="8"/>
  <c r="BH203" i="8"/>
  <c r="BG203" i="8"/>
  <c r="BF203" i="8"/>
  <c r="T203" i="8"/>
  <c r="R203" i="8"/>
  <c r="P203" i="8"/>
  <c r="BI202" i="8"/>
  <c r="BH202" i="8"/>
  <c r="BG202" i="8"/>
  <c r="BF202" i="8"/>
  <c r="T202" i="8"/>
  <c r="R202" i="8"/>
  <c r="P202" i="8"/>
  <c r="BI201" i="8"/>
  <c r="BH201" i="8"/>
  <c r="BG201" i="8"/>
  <c r="BF201" i="8"/>
  <c r="T201" i="8"/>
  <c r="R201" i="8"/>
  <c r="P201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8" i="8"/>
  <c r="BH198" i="8"/>
  <c r="BG198" i="8"/>
  <c r="BF198" i="8"/>
  <c r="T198" i="8"/>
  <c r="R198" i="8"/>
  <c r="P198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5" i="8"/>
  <c r="BH195" i="8"/>
  <c r="BG195" i="8"/>
  <c r="BF195" i="8"/>
  <c r="T195" i="8"/>
  <c r="R195" i="8"/>
  <c r="P195" i="8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5" i="8"/>
  <c r="BH155" i="8"/>
  <c r="BG155" i="8"/>
  <c r="BF155" i="8"/>
  <c r="T155" i="8"/>
  <c r="T154" i="8" s="1"/>
  <c r="R155" i="8"/>
  <c r="R154" i="8" s="1"/>
  <c r="P155" i="8"/>
  <c r="P154" i="8" s="1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T139" i="8" s="1"/>
  <c r="R140" i="8"/>
  <c r="R139" i="8" s="1"/>
  <c r="P140" i="8"/>
  <c r="P139" i="8" s="1"/>
  <c r="BI138" i="8"/>
  <c r="BH138" i="8"/>
  <c r="BG138" i="8"/>
  <c r="BF138" i="8"/>
  <c r="T138" i="8"/>
  <c r="T137" i="8" s="1"/>
  <c r="R138" i="8"/>
  <c r="R137" i="8" s="1"/>
  <c r="P138" i="8"/>
  <c r="P137" i="8"/>
  <c r="J131" i="8"/>
  <c r="F131" i="8"/>
  <c r="F129" i="8"/>
  <c r="E127" i="8"/>
  <c r="J95" i="8"/>
  <c r="F95" i="8"/>
  <c r="F93" i="8"/>
  <c r="E91" i="8"/>
  <c r="J28" i="8"/>
  <c r="E28" i="8"/>
  <c r="J132" i="8"/>
  <c r="J27" i="8"/>
  <c r="J22" i="8"/>
  <c r="E22" i="8"/>
  <c r="F96" i="8" s="1"/>
  <c r="J21" i="8"/>
  <c r="J16" i="8"/>
  <c r="J129" i="8" s="1"/>
  <c r="E7" i="8"/>
  <c r="E85" i="8" s="1"/>
  <c r="J39" i="7"/>
  <c r="J38" i="7"/>
  <c r="AY104" i="1" s="1"/>
  <c r="J37" i="7"/>
  <c r="AX104" i="1"/>
  <c r="BI378" i="7"/>
  <c r="BH378" i="7"/>
  <c r="BG378" i="7"/>
  <c r="BF378" i="7"/>
  <c r="T378" i="7"/>
  <c r="R378" i="7"/>
  <c r="P378" i="7"/>
  <c r="BI377" i="7"/>
  <c r="BH377" i="7"/>
  <c r="BG377" i="7"/>
  <c r="BF377" i="7"/>
  <c r="T377" i="7"/>
  <c r="R377" i="7"/>
  <c r="P377" i="7"/>
  <c r="BI376" i="7"/>
  <c r="BH376" i="7"/>
  <c r="BG376" i="7"/>
  <c r="BF376" i="7"/>
  <c r="T376" i="7"/>
  <c r="R376" i="7"/>
  <c r="P376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68" i="7"/>
  <c r="BH368" i="7"/>
  <c r="BG368" i="7"/>
  <c r="BF368" i="7"/>
  <c r="T368" i="7"/>
  <c r="R368" i="7"/>
  <c r="P368" i="7"/>
  <c r="BI367" i="7"/>
  <c r="BH367" i="7"/>
  <c r="BG367" i="7"/>
  <c r="BF367" i="7"/>
  <c r="T367" i="7"/>
  <c r="R367" i="7"/>
  <c r="P367" i="7"/>
  <c r="BI365" i="7"/>
  <c r="BH365" i="7"/>
  <c r="BG365" i="7"/>
  <c r="BF365" i="7"/>
  <c r="T365" i="7"/>
  <c r="R365" i="7"/>
  <c r="P365" i="7"/>
  <c r="BI361" i="7"/>
  <c r="BH361" i="7"/>
  <c r="BG361" i="7"/>
  <c r="BF361" i="7"/>
  <c r="T361" i="7"/>
  <c r="R361" i="7"/>
  <c r="P361" i="7"/>
  <c r="BI359" i="7"/>
  <c r="BH359" i="7"/>
  <c r="BG359" i="7"/>
  <c r="BF359" i="7"/>
  <c r="T359" i="7"/>
  <c r="R359" i="7"/>
  <c r="P359" i="7"/>
  <c r="BI355" i="7"/>
  <c r="BH355" i="7"/>
  <c r="BG355" i="7"/>
  <c r="BF355" i="7"/>
  <c r="T355" i="7"/>
  <c r="R355" i="7"/>
  <c r="P355" i="7"/>
  <c r="BI351" i="7"/>
  <c r="BH351" i="7"/>
  <c r="BG351" i="7"/>
  <c r="BF351" i="7"/>
  <c r="T351" i="7"/>
  <c r="R351" i="7"/>
  <c r="P351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46" i="7"/>
  <c r="BH346" i="7"/>
  <c r="BG346" i="7"/>
  <c r="BF346" i="7"/>
  <c r="T346" i="7"/>
  <c r="R346" i="7"/>
  <c r="P346" i="7"/>
  <c r="BI345" i="7"/>
  <c r="BH345" i="7"/>
  <c r="BG345" i="7"/>
  <c r="BF345" i="7"/>
  <c r="T345" i="7"/>
  <c r="R345" i="7"/>
  <c r="P345" i="7"/>
  <c r="BI344" i="7"/>
  <c r="BH344" i="7"/>
  <c r="BG344" i="7"/>
  <c r="BF344" i="7"/>
  <c r="T344" i="7"/>
  <c r="R344" i="7"/>
  <c r="P344" i="7"/>
  <c r="BI343" i="7"/>
  <c r="BH343" i="7"/>
  <c r="BG343" i="7"/>
  <c r="BF343" i="7"/>
  <c r="T343" i="7"/>
  <c r="R343" i="7"/>
  <c r="P343" i="7"/>
  <c r="BI339" i="7"/>
  <c r="BH339" i="7"/>
  <c r="BG339" i="7"/>
  <c r="BF339" i="7"/>
  <c r="T339" i="7"/>
  <c r="R339" i="7"/>
  <c r="P339" i="7"/>
  <c r="BI337" i="7"/>
  <c r="BH337" i="7"/>
  <c r="BG337" i="7"/>
  <c r="BF337" i="7"/>
  <c r="T337" i="7"/>
  <c r="R337" i="7"/>
  <c r="P337" i="7"/>
  <c r="BI335" i="7"/>
  <c r="BH335" i="7"/>
  <c r="BG335" i="7"/>
  <c r="BF335" i="7"/>
  <c r="T335" i="7"/>
  <c r="R335" i="7"/>
  <c r="P335" i="7"/>
  <c r="BI333" i="7"/>
  <c r="BH333" i="7"/>
  <c r="BG333" i="7"/>
  <c r="BF333" i="7"/>
  <c r="T333" i="7"/>
  <c r="R333" i="7"/>
  <c r="P333" i="7"/>
  <c r="BI331" i="7"/>
  <c r="BH331" i="7"/>
  <c r="BG331" i="7"/>
  <c r="BF331" i="7"/>
  <c r="T331" i="7"/>
  <c r="R331" i="7"/>
  <c r="P331" i="7"/>
  <c r="BI326" i="7"/>
  <c r="BH326" i="7"/>
  <c r="BG326" i="7"/>
  <c r="BF326" i="7"/>
  <c r="T326" i="7"/>
  <c r="R326" i="7"/>
  <c r="P326" i="7"/>
  <c r="BI324" i="7"/>
  <c r="BH324" i="7"/>
  <c r="BG324" i="7"/>
  <c r="BF324" i="7"/>
  <c r="T324" i="7"/>
  <c r="R324" i="7"/>
  <c r="P324" i="7"/>
  <c r="BI320" i="7"/>
  <c r="BH320" i="7"/>
  <c r="BG320" i="7"/>
  <c r="BF320" i="7"/>
  <c r="T320" i="7"/>
  <c r="R320" i="7"/>
  <c r="P320" i="7"/>
  <c r="BI318" i="7"/>
  <c r="BH318" i="7"/>
  <c r="BG318" i="7"/>
  <c r="BF318" i="7"/>
  <c r="T318" i="7"/>
  <c r="R318" i="7"/>
  <c r="P318" i="7"/>
  <c r="BI313" i="7"/>
  <c r="BH313" i="7"/>
  <c r="BG313" i="7"/>
  <c r="BF313" i="7"/>
  <c r="T313" i="7"/>
  <c r="R313" i="7"/>
  <c r="P313" i="7"/>
  <c r="BI308" i="7"/>
  <c r="BH308" i="7"/>
  <c r="BG308" i="7"/>
  <c r="BF308" i="7"/>
  <c r="T308" i="7"/>
  <c r="R308" i="7"/>
  <c r="P308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4" i="7"/>
  <c r="BH294" i="7"/>
  <c r="BG294" i="7"/>
  <c r="BF294" i="7"/>
  <c r="T294" i="7"/>
  <c r="R294" i="7"/>
  <c r="P294" i="7"/>
  <c r="BI289" i="7"/>
  <c r="BH289" i="7"/>
  <c r="BG289" i="7"/>
  <c r="BF289" i="7"/>
  <c r="T289" i="7"/>
  <c r="R289" i="7"/>
  <c r="P289" i="7"/>
  <c r="BI288" i="7"/>
  <c r="BH288" i="7"/>
  <c r="BG288" i="7"/>
  <c r="BF288" i="7"/>
  <c r="T288" i="7"/>
  <c r="R288" i="7"/>
  <c r="P288" i="7"/>
  <c r="BI286" i="7"/>
  <c r="BH286" i="7"/>
  <c r="BG286" i="7"/>
  <c r="BF286" i="7"/>
  <c r="T286" i="7"/>
  <c r="R286" i="7"/>
  <c r="P286" i="7"/>
  <c r="BI281" i="7"/>
  <c r="BH281" i="7"/>
  <c r="BG281" i="7"/>
  <c r="BF281" i="7"/>
  <c r="T281" i="7"/>
  <c r="R281" i="7"/>
  <c r="P281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69" i="7"/>
  <c r="BH269" i="7"/>
  <c r="BG269" i="7"/>
  <c r="BF269" i="7"/>
  <c r="T269" i="7"/>
  <c r="R269" i="7"/>
  <c r="P269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50" i="7"/>
  <c r="BH250" i="7"/>
  <c r="BG250" i="7"/>
  <c r="BF250" i="7"/>
  <c r="T250" i="7"/>
  <c r="R250" i="7"/>
  <c r="P250" i="7"/>
  <c r="BI248" i="7"/>
  <c r="BH248" i="7"/>
  <c r="BG248" i="7"/>
  <c r="BF248" i="7"/>
  <c r="T248" i="7"/>
  <c r="R248" i="7"/>
  <c r="P248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19" i="7"/>
  <c r="BH219" i="7"/>
  <c r="BG219" i="7"/>
  <c r="BF219" i="7"/>
  <c r="T219" i="7"/>
  <c r="R219" i="7"/>
  <c r="P219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199" i="7"/>
  <c r="BH199" i="7"/>
  <c r="BG199" i="7"/>
  <c r="BF199" i="7"/>
  <c r="T199" i="7"/>
  <c r="R199" i="7"/>
  <c r="P199" i="7"/>
  <c r="BI196" i="7"/>
  <c r="BH196" i="7"/>
  <c r="BG196" i="7"/>
  <c r="BF196" i="7"/>
  <c r="T196" i="7"/>
  <c r="T195" i="7"/>
  <c r="R196" i="7"/>
  <c r="R195" i="7" s="1"/>
  <c r="P196" i="7"/>
  <c r="P195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77" i="7"/>
  <c r="BH177" i="7"/>
  <c r="BG177" i="7"/>
  <c r="BF177" i="7"/>
  <c r="T177" i="7"/>
  <c r="R177" i="7"/>
  <c r="P177" i="7"/>
  <c r="BI173" i="7"/>
  <c r="BH173" i="7"/>
  <c r="BG173" i="7"/>
  <c r="BF173" i="7"/>
  <c r="T173" i="7"/>
  <c r="R173" i="7"/>
  <c r="P17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J131" i="7"/>
  <c r="F131" i="7"/>
  <c r="F129" i="7"/>
  <c r="E127" i="7"/>
  <c r="J93" i="7"/>
  <c r="F93" i="7"/>
  <c r="F91" i="7"/>
  <c r="E89" i="7"/>
  <c r="J26" i="7"/>
  <c r="E26" i="7"/>
  <c r="J94" i="7" s="1"/>
  <c r="J25" i="7"/>
  <c r="J20" i="7"/>
  <c r="F132" i="7"/>
  <c r="J19" i="7"/>
  <c r="J14" i="7"/>
  <c r="J129" i="7" s="1"/>
  <c r="E7" i="7"/>
  <c r="E85" i="7"/>
  <c r="J41" i="6"/>
  <c r="J40" i="6"/>
  <c r="AY102" i="1"/>
  <c r="J39" i="6"/>
  <c r="AX102" i="1"/>
  <c r="BI163" i="6"/>
  <c r="BH163" i="6"/>
  <c r="BG163" i="6"/>
  <c r="BF163" i="6"/>
  <c r="T163" i="6"/>
  <c r="T162" i="6"/>
  <c r="R163" i="6"/>
  <c r="R162" i="6"/>
  <c r="P163" i="6"/>
  <c r="P162" i="6" s="1"/>
  <c r="BI161" i="6"/>
  <c r="BH161" i="6"/>
  <c r="BG161" i="6"/>
  <c r="BF161" i="6"/>
  <c r="T161" i="6"/>
  <c r="T160" i="6"/>
  <c r="R161" i="6"/>
  <c r="R160" i="6" s="1"/>
  <c r="P161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F126" i="6"/>
  <c r="F124" i="6"/>
  <c r="E122" i="6"/>
  <c r="F95" i="6"/>
  <c r="F93" i="6"/>
  <c r="E91" i="6"/>
  <c r="J28" i="6"/>
  <c r="E28" i="6"/>
  <c r="J127" i="6"/>
  <c r="J27" i="6"/>
  <c r="J25" i="6"/>
  <c r="E25" i="6"/>
  <c r="J126" i="6"/>
  <c r="J24" i="6"/>
  <c r="J22" i="6"/>
  <c r="E22" i="6"/>
  <c r="F127" i="6"/>
  <c r="J21" i="6"/>
  <c r="J16" i="6"/>
  <c r="J124" i="6" s="1"/>
  <c r="E7" i="6"/>
  <c r="E85" i="6" s="1"/>
  <c r="J41" i="5"/>
  <c r="J40" i="5"/>
  <c r="AY101" i="1"/>
  <c r="J39" i="5"/>
  <c r="AX101" i="1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T154" i="5" s="1"/>
  <c r="R155" i="5"/>
  <c r="R154" i="5"/>
  <c r="P155" i="5"/>
  <c r="P154" i="5" s="1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T139" i="5" s="1"/>
  <c r="R140" i="5"/>
  <c r="R139" i="5"/>
  <c r="P140" i="5"/>
  <c r="P139" i="5" s="1"/>
  <c r="BI138" i="5"/>
  <c r="BH138" i="5"/>
  <c r="BG138" i="5"/>
  <c r="BF138" i="5"/>
  <c r="T138" i="5"/>
  <c r="T137" i="5"/>
  <c r="R138" i="5"/>
  <c r="R137" i="5" s="1"/>
  <c r="P138" i="5"/>
  <c r="P137" i="5" s="1"/>
  <c r="J131" i="5"/>
  <c r="F131" i="5"/>
  <c r="F129" i="5"/>
  <c r="E127" i="5"/>
  <c r="J95" i="5"/>
  <c r="F95" i="5"/>
  <c r="F93" i="5"/>
  <c r="E91" i="5"/>
  <c r="J28" i="5"/>
  <c r="E28" i="5"/>
  <c r="J132" i="5" s="1"/>
  <c r="J27" i="5"/>
  <c r="J22" i="5"/>
  <c r="E22" i="5"/>
  <c r="F96" i="5"/>
  <c r="J21" i="5"/>
  <c r="J16" i="5"/>
  <c r="J129" i="5" s="1"/>
  <c r="E7" i="5"/>
  <c r="E85" i="5"/>
  <c r="J39" i="4"/>
  <c r="J38" i="4"/>
  <c r="AY100" i="1"/>
  <c r="J37" i="4"/>
  <c r="AX100" i="1"/>
  <c r="BI414" i="4"/>
  <c r="BH414" i="4"/>
  <c r="BG414" i="4"/>
  <c r="BF414" i="4"/>
  <c r="T414" i="4"/>
  <c r="R414" i="4"/>
  <c r="P414" i="4"/>
  <c r="BI413" i="4"/>
  <c r="BH413" i="4"/>
  <c r="BG413" i="4"/>
  <c r="BF413" i="4"/>
  <c r="T413" i="4"/>
  <c r="R413" i="4"/>
  <c r="P413" i="4"/>
  <c r="BI412" i="4"/>
  <c r="BH412" i="4"/>
  <c r="BG412" i="4"/>
  <c r="BF412" i="4"/>
  <c r="T412" i="4"/>
  <c r="R412" i="4"/>
  <c r="P412" i="4"/>
  <c r="BI411" i="4"/>
  <c r="BH411" i="4"/>
  <c r="BG411" i="4"/>
  <c r="BF411" i="4"/>
  <c r="T411" i="4"/>
  <c r="R411" i="4"/>
  <c r="P411" i="4"/>
  <c r="BI410" i="4"/>
  <c r="BH410" i="4"/>
  <c r="BG410" i="4"/>
  <c r="BF410" i="4"/>
  <c r="T410" i="4"/>
  <c r="R410" i="4"/>
  <c r="P410" i="4"/>
  <c r="BI403" i="4"/>
  <c r="BH403" i="4"/>
  <c r="BG403" i="4"/>
  <c r="BF403" i="4"/>
  <c r="T403" i="4"/>
  <c r="R403" i="4"/>
  <c r="P403" i="4"/>
  <c r="BI402" i="4"/>
  <c r="BH402" i="4"/>
  <c r="BG402" i="4"/>
  <c r="BF402" i="4"/>
  <c r="T402" i="4"/>
  <c r="R402" i="4"/>
  <c r="P402" i="4"/>
  <c r="BI400" i="4"/>
  <c r="BH400" i="4"/>
  <c r="BG400" i="4"/>
  <c r="BF400" i="4"/>
  <c r="T400" i="4"/>
  <c r="R400" i="4"/>
  <c r="P400" i="4"/>
  <c r="BI396" i="4"/>
  <c r="BH396" i="4"/>
  <c r="BG396" i="4"/>
  <c r="BF396" i="4"/>
  <c r="T396" i="4"/>
  <c r="R396" i="4"/>
  <c r="P396" i="4"/>
  <c r="BI394" i="4"/>
  <c r="BH394" i="4"/>
  <c r="BG394" i="4"/>
  <c r="BF394" i="4"/>
  <c r="T394" i="4"/>
  <c r="R394" i="4"/>
  <c r="P394" i="4"/>
  <c r="BI390" i="4"/>
  <c r="BH390" i="4"/>
  <c r="BG390" i="4"/>
  <c r="BF390" i="4"/>
  <c r="T390" i="4"/>
  <c r="R390" i="4"/>
  <c r="P390" i="4"/>
  <c r="BI386" i="4"/>
  <c r="BH386" i="4"/>
  <c r="BG386" i="4"/>
  <c r="BF386" i="4"/>
  <c r="T386" i="4"/>
  <c r="R386" i="4"/>
  <c r="P386" i="4"/>
  <c r="BI383" i="4"/>
  <c r="BH383" i="4"/>
  <c r="BG383" i="4"/>
  <c r="BF383" i="4"/>
  <c r="T383" i="4"/>
  <c r="R383" i="4"/>
  <c r="P383" i="4"/>
  <c r="BI382" i="4"/>
  <c r="BH382" i="4"/>
  <c r="BG382" i="4"/>
  <c r="BF382" i="4"/>
  <c r="T382" i="4"/>
  <c r="R382" i="4"/>
  <c r="P382" i="4"/>
  <c r="BI381" i="4"/>
  <c r="BH381" i="4"/>
  <c r="BG381" i="4"/>
  <c r="BF381" i="4"/>
  <c r="T381" i="4"/>
  <c r="R381" i="4"/>
  <c r="P381" i="4"/>
  <c r="BI380" i="4"/>
  <c r="BH380" i="4"/>
  <c r="BG380" i="4"/>
  <c r="BF380" i="4"/>
  <c r="T380" i="4"/>
  <c r="R380" i="4"/>
  <c r="P380" i="4"/>
  <c r="BI379" i="4"/>
  <c r="BH379" i="4"/>
  <c r="BG379" i="4"/>
  <c r="BF379" i="4"/>
  <c r="T379" i="4"/>
  <c r="R379" i="4"/>
  <c r="P379" i="4"/>
  <c r="BI378" i="4"/>
  <c r="BH378" i="4"/>
  <c r="BG378" i="4"/>
  <c r="BF378" i="4"/>
  <c r="T378" i="4"/>
  <c r="R378" i="4"/>
  <c r="P378" i="4"/>
  <c r="BI374" i="4"/>
  <c r="BH374" i="4"/>
  <c r="BG374" i="4"/>
  <c r="BF374" i="4"/>
  <c r="T374" i="4"/>
  <c r="R374" i="4"/>
  <c r="P374" i="4"/>
  <c r="BI372" i="4"/>
  <c r="BH372" i="4"/>
  <c r="BG372" i="4"/>
  <c r="BF372" i="4"/>
  <c r="T372" i="4"/>
  <c r="R372" i="4"/>
  <c r="P372" i="4"/>
  <c r="BI370" i="4"/>
  <c r="BH370" i="4"/>
  <c r="BG370" i="4"/>
  <c r="BF370" i="4"/>
  <c r="T370" i="4"/>
  <c r="R370" i="4"/>
  <c r="P370" i="4"/>
  <c r="BI368" i="4"/>
  <c r="BH368" i="4"/>
  <c r="BG368" i="4"/>
  <c r="BF368" i="4"/>
  <c r="T368" i="4"/>
  <c r="R368" i="4"/>
  <c r="P368" i="4"/>
  <c r="BI366" i="4"/>
  <c r="BH366" i="4"/>
  <c r="BG366" i="4"/>
  <c r="BF366" i="4"/>
  <c r="T366" i="4"/>
  <c r="R366" i="4"/>
  <c r="P366" i="4"/>
  <c r="BI361" i="4"/>
  <c r="BH361" i="4"/>
  <c r="BG361" i="4"/>
  <c r="BF361" i="4"/>
  <c r="T361" i="4"/>
  <c r="R361" i="4"/>
  <c r="P361" i="4"/>
  <c r="BI359" i="4"/>
  <c r="BH359" i="4"/>
  <c r="BG359" i="4"/>
  <c r="BF359" i="4"/>
  <c r="T359" i="4"/>
  <c r="R359" i="4"/>
  <c r="P359" i="4"/>
  <c r="BI355" i="4"/>
  <c r="BH355" i="4"/>
  <c r="BG355" i="4"/>
  <c r="BF355" i="4"/>
  <c r="T355" i="4"/>
  <c r="R355" i="4"/>
  <c r="P355" i="4"/>
  <c r="BI353" i="4"/>
  <c r="BH353" i="4"/>
  <c r="BG353" i="4"/>
  <c r="BF353" i="4"/>
  <c r="T353" i="4"/>
  <c r="R353" i="4"/>
  <c r="P353" i="4"/>
  <c r="BI348" i="4"/>
  <c r="BH348" i="4"/>
  <c r="BG348" i="4"/>
  <c r="BF348" i="4"/>
  <c r="T348" i="4"/>
  <c r="R348" i="4"/>
  <c r="P348" i="4"/>
  <c r="BI343" i="4"/>
  <c r="BH343" i="4"/>
  <c r="BG343" i="4"/>
  <c r="BF343" i="4"/>
  <c r="T343" i="4"/>
  <c r="R343" i="4"/>
  <c r="P343" i="4"/>
  <c r="BI333" i="4"/>
  <c r="BH333" i="4"/>
  <c r="BG333" i="4"/>
  <c r="BF333" i="4"/>
  <c r="T333" i="4"/>
  <c r="R333" i="4"/>
  <c r="P333" i="4"/>
  <c r="BI331" i="4"/>
  <c r="BH331" i="4"/>
  <c r="BG331" i="4"/>
  <c r="BF331" i="4"/>
  <c r="T331" i="4"/>
  <c r="R331" i="4"/>
  <c r="P331" i="4"/>
  <c r="BI329" i="4"/>
  <c r="BH329" i="4"/>
  <c r="BG329" i="4"/>
  <c r="BF329" i="4"/>
  <c r="T329" i="4"/>
  <c r="R329" i="4"/>
  <c r="P329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0" i="4"/>
  <c r="BH320" i="4"/>
  <c r="BG320" i="4"/>
  <c r="BF320" i="4"/>
  <c r="T320" i="4"/>
  <c r="R320" i="4"/>
  <c r="P320" i="4"/>
  <c r="BI314" i="4"/>
  <c r="BH314" i="4"/>
  <c r="BG314" i="4"/>
  <c r="BF314" i="4"/>
  <c r="T314" i="4"/>
  <c r="R314" i="4"/>
  <c r="P314" i="4"/>
  <c r="BI308" i="4"/>
  <c r="BH308" i="4"/>
  <c r="BG308" i="4"/>
  <c r="BF308" i="4"/>
  <c r="T308" i="4"/>
  <c r="R308" i="4"/>
  <c r="P308" i="4"/>
  <c r="BI306" i="4"/>
  <c r="BH306" i="4"/>
  <c r="BG306" i="4"/>
  <c r="BF306" i="4"/>
  <c r="T306" i="4"/>
  <c r="R306" i="4"/>
  <c r="P306" i="4"/>
  <c r="BI301" i="4"/>
  <c r="BH301" i="4"/>
  <c r="BG301" i="4"/>
  <c r="BF301" i="4"/>
  <c r="T301" i="4"/>
  <c r="R301" i="4"/>
  <c r="P301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1" i="4"/>
  <c r="BH271" i="4"/>
  <c r="BG271" i="4"/>
  <c r="BF271" i="4"/>
  <c r="T271" i="4"/>
  <c r="R271" i="4"/>
  <c r="P271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0" i="4"/>
  <c r="BH250" i="4"/>
  <c r="BG250" i="4"/>
  <c r="BF250" i="4"/>
  <c r="T250" i="4"/>
  <c r="R250" i="4"/>
  <c r="P250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19" i="4"/>
  <c r="BH219" i="4"/>
  <c r="BG219" i="4"/>
  <c r="BF219" i="4"/>
  <c r="T219" i="4"/>
  <c r="T218" i="4" s="1"/>
  <c r="R219" i="4"/>
  <c r="R218" i="4"/>
  <c r="P219" i="4"/>
  <c r="P218" i="4" s="1"/>
  <c r="BI217" i="4"/>
  <c r="BH217" i="4"/>
  <c r="BG217" i="4"/>
  <c r="BF217" i="4"/>
  <c r="T217" i="4"/>
  <c r="R217" i="4"/>
  <c r="P217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5" i="4"/>
  <c r="BH185" i="4"/>
  <c r="BG185" i="4"/>
  <c r="BF185" i="4"/>
  <c r="T185" i="4"/>
  <c r="R185" i="4"/>
  <c r="P185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J133" i="4"/>
  <c r="F133" i="4"/>
  <c r="F131" i="4"/>
  <c r="E129" i="4"/>
  <c r="J93" i="4"/>
  <c r="F93" i="4"/>
  <c r="F91" i="4"/>
  <c r="E89" i="4"/>
  <c r="J26" i="4"/>
  <c r="E26" i="4"/>
  <c r="J134" i="4" s="1"/>
  <c r="J25" i="4"/>
  <c r="J20" i="4"/>
  <c r="E20" i="4"/>
  <c r="F134" i="4" s="1"/>
  <c r="J19" i="4"/>
  <c r="J14" i="4"/>
  <c r="J91" i="4" s="1"/>
  <c r="E7" i="4"/>
  <c r="E85" i="4"/>
  <c r="J39" i="3"/>
  <c r="J38" i="3"/>
  <c r="AY97" i="1" s="1"/>
  <c r="J37" i="3"/>
  <c r="AX97" i="1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F127" i="3"/>
  <c r="F125" i="3"/>
  <c r="E123" i="3"/>
  <c r="F93" i="3"/>
  <c r="F91" i="3"/>
  <c r="E89" i="3"/>
  <c r="J26" i="3"/>
  <c r="E26" i="3"/>
  <c r="J94" i="3" s="1"/>
  <c r="J25" i="3"/>
  <c r="J23" i="3"/>
  <c r="E23" i="3"/>
  <c r="J93" i="3"/>
  <c r="J22" i="3"/>
  <c r="J20" i="3"/>
  <c r="E20" i="3"/>
  <c r="F128" i="3" s="1"/>
  <c r="J19" i="3"/>
  <c r="J14" i="3"/>
  <c r="J91" i="3" s="1"/>
  <c r="E7" i="3"/>
  <c r="E85" i="3"/>
  <c r="J39" i="2"/>
  <c r="J38" i="2"/>
  <c r="AY96" i="1" s="1"/>
  <c r="J37" i="2"/>
  <c r="AX96" i="1" s="1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T238" i="2" s="1"/>
  <c r="R239" i="2"/>
  <c r="R238" i="2"/>
  <c r="P239" i="2"/>
  <c r="P238" i="2" s="1"/>
  <c r="BI236" i="2"/>
  <c r="BH236" i="2"/>
  <c r="BG236" i="2"/>
  <c r="BF236" i="2"/>
  <c r="T236" i="2"/>
  <c r="T235" i="2"/>
  <c r="R236" i="2"/>
  <c r="R235" i="2" s="1"/>
  <c r="P236" i="2"/>
  <c r="P235" i="2" s="1"/>
  <c r="BI234" i="2"/>
  <c r="BH234" i="2"/>
  <c r="BG234" i="2"/>
  <c r="BF234" i="2"/>
  <c r="T234" i="2"/>
  <c r="T233" i="2" s="1"/>
  <c r="T232" i="2" s="1"/>
  <c r="R234" i="2"/>
  <c r="R233" i="2"/>
  <c r="R232" i="2" s="1"/>
  <c r="P234" i="2"/>
  <c r="P233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F132" i="2"/>
  <c r="F130" i="2"/>
  <c r="E128" i="2"/>
  <c r="F93" i="2"/>
  <c r="F91" i="2"/>
  <c r="E89" i="2"/>
  <c r="J26" i="2"/>
  <c r="E26" i="2"/>
  <c r="J133" i="2" s="1"/>
  <c r="J25" i="2"/>
  <c r="J23" i="2"/>
  <c r="E23" i="2"/>
  <c r="J93" i="2"/>
  <c r="J22" i="2"/>
  <c r="J20" i="2"/>
  <c r="F133" i="2"/>
  <c r="J19" i="2"/>
  <c r="J14" i="2"/>
  <c r="J130" i="2" s="1"/>
  <c r="E7" i="2"/>
  <c r="E124" i="2"/>
  <c r="L90" i="1"/>
  <c r="AM90" i="1"/>
  <c r="AM89" i="1"/>
  <c r="L89" i="1"/>
  <c r="AM87" i="1"/>
  <c r="L87" i="1"/>
  <c r="L85" i="1"/>
  <c r="L84" i="1"/>
  <c r="BK242" i="2"/>
  <c r="BK175" i="2"/>
  <c r="BK171" i="2"/>
  <c r="J164" i="2"/>
  <c r="J155" i="2"/>
  <c r="J150" i="2"/>
  <c r="J145" i="2"/>
  <c r="J247" i="2"/>
  <c r="J243" i="2"/>
  <c r="BK234" i="2"/>
  <c r="J230" i="2"/>
  <c r="BK227" i="2"/>
  <c r="BK224" i="2"/>
  <c r="BK222" i="2"/>
  <c r="J205" i="2"/>
  <c r="J198" i="2"/>
  <c r="BK193" i="2"/>
  <c r="BK189" i="2"/>
  <c r="J180" i="2"/>
  <c r="BK177" i="2"/>
  <c r="J166" i="2"/>
  <c r="BK145" i="2"/>
  <c r="AS107" i="1"/>
  <c r="BK241" i="2"/>
  <c r="BK180" i="2"/>
  <c r="J168" i="2"/>
  <c r="BK158" i="2"/>
  <c r="BK150" i="2"/>
  <c r="BK147" i="2"/>
  <c r="J218" i="2"/>
  <c r="J215" i="2"/>
  <c r="J211" i="2"/>
  <c r="BK206" i="2"/>
  <c r="J202" i="2"/>
  <c r="BK198" i="2"/>
  <c r="J194" i="2"/>
  <c r="J191" i="2"/>
  <c r="J186" i="2"/>
  <c r="J303" i="3"/>
  <c r="BK298" i="3"/>
  <c r="J293" i="3"/>
  <c r="J289" i="3"/>
  <c r="J282" i="3"/>
  <c r="BK280" i="3"/>
  <c r="BK268" i="3"/>
  <c r="J262" i="3"/>
  <c r="J257" i="3"/>
  <c r="J246" i="3"/>
  <c r="J236" i="3"/>
  <c r="J227" i="3"/>
  <c r="J222" i="3"/>
  <c r="J212" i="3"/>
  <c r="BK207" i="3"/>
  <c r="BK197" i="3"/>
  <c r="J188" i="3"/>
  <c r="J175" i="3"/>
  <c r="J156" i="3"/>
  <c r="J150" i="3"/>
  <c r="J142" i="3"/>
  <c r="J133" i="3"/>
  <c r="BK295" i="3"/>
  <c r="J291" i="3"/>
  <c r="J279" i="3"/>
  <c r="BK265" i="3"/>
  <c r="J261" i="3"/>
  <c r="BK255" i="3"/>
  <c r="J244" i="3"/>
  <c r="BK299" i="3"/>
  <c r="BK292" i="3"/>
  <c r="BK286" i="3"/>
  <c r="BK281" i="3"/>
  <c r="J276" i="3"/>
  <c r="BK270" i="3"/>
  <c r="J264" i="3"/>
  <c r="J258" i="3"/>
  <c r="J253" i="3"/>
  <c r="J242" i="3"/>
  <c r="J237" i="3"/>
  <c r="J233" i="3"/>
  <c r="BK226" i="3"/>
  <c r="BK220" i="3"/>
  <c r="J209" i="3"/>
  <c r="J203" i="3"/>
  <c r="J199" i="3"/>
  <c r="BK191" i="3"/>
  <c r="BK177" i="3"/>
  <c r="BK169" i="3"/>
  <c r="BK163" i="3"/>
  <c r="BK154" i="3"/>
  <c r="J144" i="3"/>
  <c r="J241" i="3"/>
  <c r="J232" i="3"/>
  <c r="BK224" i="3"/>
  <c r="BK214" i="3"/>
  <c r="BK203" i="3"/>
  <c r="J185" i="3"/>
  <c r="J177" i="3"/>
  <c r="BK168" i="3"/>
  <c r="J160" i="3"/>
  <c r="J148" i="3"/>
  <c r="J137" i="3"/>
  <c r="J413" i="4"/>
  <c r="BK402" i="4"/>
  <c r="BK390" i="4"/>
  <c r="BK370" i="4"/>
  <c r="J355" i="4"/>
  <c r="J290" i="4"/>
  <c r="J274" i="4"/>
  <c r="BK257" i="4"/>
  <c r="J254" i="4"/>
  <c r="J224" i="4"/>
  <c r="J204" i="4"/>
  <c r="BK169" i="4"/>
  <c r="BK150" i="4"/>
  <c r="BK140" i="4"/>
  <c r="BK394" i="4"/>
  <c r="J382" i="4"/>
  <c r="J370" i="4"/>
  <c r="BK355" i="4"/>
  <c r="J333" i="4"/>
  <c r="J320" i="4"/>
  <c r="BK301" i="4"/>
  <c r="BK287" i="4"/>
  <c r="J262" i="4"/>
  <c r="BK256" i="4"/>
  <c r="J227" i="4"/>
  <c r="BK202" i="4"/>
  <c r="BK162" i="4"/>
  <c r="BK148" i="4"/>
  <c r="J142" i="4"/>
  <c r="J412" i="4"/>
  <c r="J400" i="4"/>
  <c r="J383" i="4"/>
  <c r="J378" i="4"/>
  <c r="J366" i="4"/>
  <c r="BK333" i="4"/>
  <c r="BK322" i="4"/>
  <c r="J296" i="4"/>
  <c r="BK288" i="4"/>
  <c r="BK274" i="4"/>
  <c r="J265" i="4"/>
  <c r="J259" i="4"/>
  <c r="BK250" i="4"/>
  <c r="BK224" i="4"/>
  <c r="J202" i="4"/>
  <c r="J308" i="4"/>
  <c r="J283" i="4"/>
  <c r="BK266" i="4"/>
  <c r="J255" i="4"/>
  <c r="BK227" i="4"/>
  <c r="J206" i="4"/>
  <c r="BK171" i="4"/>
  <c r="J159" i="4"/>
  <c r="J144" i="4"/>
  <c r="J140" i="4"/>
  <c r="BK217" i="5"/>
  <c r="BK200" i="5"/>
  <c r="J191" i="5"/>
  <c r="J186" i="5"/>
  <c r="J179" i="5"/>
  <c r="J169" i="5"/>
  <c r="J163" i="5"/>
  <c r="BK150" i="5"/>
  <c r="BK229" i="5"/>
  <c r="J221" i="5"/>
  <c r="BK211" i="5"/>
  <c r="J205" i="5"/>
  <c r="BK201" i="5"/>
  <c r="J197" i="5"/>
  <c r="J192" i="5"/>
  <c r="J189" i="5"/>
  <c r="BK182" i="5"/>
  <c r="J176" i="5"/>
  <c r="BK171" i="5"/>
  <c r="BK164" i="5"/>
  <c r="J159" i="5"/>
  <c r="BK148" i="5"/>
  <c r="J222" i="5"/>
  <c r="BK208" i="5"/>
  <c r="BK160" i="5"/>
  <c r="J145" i="5"/>
  <c r="BK227" i="5"/>
  <c r="BK222" i="5"/>
  <c r="BK212" i="5"/>
  <c r="BK203" i="5"/>
  <c r="BK198" i="5"/>
  <c r="BK192" i="5"/>
  <c r="J184" i="5"/>
  <c r="BK176" i="5"/>
  <c r="BK169" i="5"/>
  <c r="BK161" i="5"/>
  <c r="J149" i="5"/>
  <c r="BK144" i="5"/>
  <c r="J140" i="5"/>
  <c r="J157" i="6"/>
  <c r="BK145" i="6"/>
  <c r="J136" i="6"/>
  <c r="BK150" i="6"/>
  <c r="J139" i="6"/>
  <c r="BK161" i="6"/>
  <c r="J152" i="6"/>
  <c r="BK144" i="6"/>
  <c r="J140" i="6"/>
  <c r="BK159" i="6"/>
  <c r="BK153" i="6"/>
  <c r="J141" i="6"/>
  <c r="J378" i="7"/>
  <c r="BK374" i="7"/>
  <c r="BK335" i="7"/>
  <c r="BK294" i="7"/>
  <c r="J281" i="7"/>
  <c r="J263" i="7"/>
  <c r="J250" i="7"/>
  <c r="J234" i="7"/>
  <c r="BK219" i="7"/>
  <c r="J204" i="7"/>
  <c r="J184" i="7"/>
  <c r="BK161" i="7"/>
  <c r="BK146" i="7"/>
  <c r="BK367" i="7"/>
  <c r="BK343" i="7"/>
  <c r="J320" i="7"/>
  <c r="BK264" i="7"/>
  <c r="BK240" i="7"/>
  <c r="BK227" i="7"/>
  <c r="BK212" i="7"/>
  <c r="J206" i="7"/>
  <c r="BK184" i="7"/>
  <c r="BK143" i="7"/>
  <c r="J138" i="7"/>
  <c r="J374" i="7"/>
  <c r="J359" i="7"/>
  <c r="BK344" i="7"/>
  <c r="BK333" i="7"/>
  <c r="BK318" i="7"/>
  <c r="J298" i="7"/>
  <c r="BK269" i="7"/>
  <c r="BK259" i="7"/>
  <c r="BK248" i="7"/>
  <c r="BK231" i="7"/>
  <c r="BK228" i="7"/>
  <c r="J196" i="7"/>
  <c r="BK190" i="7"/>
  <c r="J161" i="7"/>
  <c r="BK142" i="7"/>
  <c r="J375" i="7"/>
  <c r="BK347" i="7"/>
  <c r="BK324" i="7"/>
  <c r="J294" i="7"/>
  <c r="J259" i="7"/>
  <c r="BK243" i="7"/>
  <c r="BK225" i="7"/>
  <c r="BK199" i="7"/>
  <c r="BK144" i="7"/>
  <c r="BK226" i="8"/>
  <c r="BK212" i="8"/>
  <c r="BK207" i="8"/>
  <c r="J191" i="8"/>
  <c r="BK179" i="8"/>
  <c r="J165" i="8"/>
  <c r="BK153" i="8"/>
  <c r="J146" i="8"/>
  <c r="J226" i="8"/>
  <c r="J217" i="8"/>
  <c r="BK208" i="8"/>
  <c r="J201" i="8"/>
  <c r="J197" i="8"/>
  <c r="BK191" i="8"/>
  <c r="BK184" i="8"/>
  <c r="J180" i="8"/>
  <c r="J169" i="8"/>
  <c r="BK165" i="8"/>
  <c r="J158" i="8"/>
  <c r="J145" i="8"/>
  <c r="J222" i="8"/>
  <c r="BK217" i="8"/>
  <c r="J212" i="8"/>
  <c r="J202" i="8"/>
  <c r="BK194" i="8"/>
  <c r="BK189" i="8"/>
  <c r="J183" i="8"/>
  <c r="BK170" i="8"/>
  <c r="BK161" i="8"/>
  <c r="J152" i="8"/>
  <c r="BK222" i="8"/>
  <c r="J216" i="8"/>
  <c r="J204" i="8"/>
  <c r="J196" i="8"/>
  <c r="BK190" i="8"/>
  <c r="BK175" i="8"/>
  <c r="BK169" i="8"/>
  <c r="BK163" i="8"/>
  <c r="J149" i="8"/>
  <c r="BK142" i="8"/>
  <c r="J146" i="9"/>
  <c r="BK141" i="9"/>
  <c r="J137" i="9"/>
  <c r="J156" i="9"/>
  <c r="BK149" i="9"/>
  <c r="BK135" i="9"/>
  <c r="BK148" i="9"/>
  <c r="J150" i="9"/>
  <c r="J143" i="9"/>
  <c r="J138" i="9"/>
  <c r="BK416" i="10"/>
  <c r="J384" i="10"/>
  <c r="BK336" i="10"/>
  <c r="J296" i="10"/>
  <c r="BK291" i="10"/>
  <c r="BK285" i="10"/>
  <c r="BK276" i="10"/>
  <c r="J263" i="10"/>
  <c r="BK252" i="10"/>
  <c r="BK238" i="10"/>
  <c r="BK216" i="10"/>
  <c r="BK204" i="10"/>
  <c r="BK187" i="10"/>
  <c r="J164" i="10"/>
  <c r="J146" i="10"/>
  <c r="BK140" i="10"/>
  <c r="BK405" i="10"/>
  <c r="J385" i="10"/>
  <c r="J375" i="10"/>
  <c r="BK362" i="10"/>
  <c r="J334" i="10"/>
  <c r="J317" i="10"/>
  <c r="J275" i="10"/>
  <c r="BK259" i="10"/>
  <c r="BK240" i="10"/>
  <c r="J224" i="10"/>
  <c r="BK164" i="10"/>
  <c r="BK146" i="10"/>
  <c r="BK414" i="10"/>
  <c r="J405" i="10"/>
  <c r="BK386" i="10"/>
  <c r="BK373" i="10"/>
  <c r="J356" i="10"/>
  <c r="BK326" i="10"/>
  <c r="J303" i="10"/>
  <c r="J292" i="10"/>
  <c r="BK265" i="10"/>
  <c r="BK244" i="10"/>
  <c r="BK221" i="10"/>
  <c r="J155" i="10"/>
  <c r="BK144" i="10"/>
  <c r="J393" i="10"/>
  <c r="J383" i="10"/>
  <c r="J373" i="10"/>
  <c r="J362" i="10"/>
  <c r="BK317" i="10"/>
  <c r="J289" i="10"/>
  <c r="BK282" i="10"/>
  <c r="BK261" i="10"/>
  <c r="J256" i="10"/>
  <c r="J238" i="10"/>
  <c r="J219" i="10"/>
  <c r="J204" i="10"/>
  <c r="BK196" i="10"/>
  <c r="J150" i="10"/>
  <c r="BK143" i="10"/>
  <c r="BK234" i="11"/>
  <c r="BK221" i="11"/>
  <c r="J214" i="11"/>
  <c r="J199" i="11"/>
  <c r="J187" i="11"/>
  <c r="J180" i="11"/>
  <c r="J173" i="11"/>
  <c r="J164" i="11"/>
  <c r="BK161" i="11"/>
  <c r="J140" i="11"/>
  <c r="J237" i="11"/>
  <c r="BK230" i="11"/>
  <c r="BK225" i="11"/>
  <c r="BK220" i="11"/>
  <c r="J213" i="11"/>
  <c r="BK210" i="11"/>
  <c r="J201" i="11"/>
  <c r="J193" i="11"/>
  <c r="J189" i="11"/>
  <c r="BK177" i="11"/>
  <c r="BK170" i="11"/>
  <c r="J143" i="11"/>
  <c r="J239" i="11"/>
  <c r="BK233" i="11"/>
  <c r="J229" i="11"/>
  <c r="J225" i="11"/>
  <c r="J220" i="11"/>
  <c r="BK215" i="11"/>
  <c r="BK199" i="11"/>
  <c r="BK179" i="11"/>
  <c r="BK174" i="11"/>
  <c r="BK169" i="11"/>
  <c r="J159" i="11"/>
  <c r="BK148" i="11"/>
  <c r="J142" i="11"/>
  <c r="BK209" i="11"/>
  <c r="J202" i="11"/>
  <c r="J197" i="11"/>
  <c r="BK191" i="11"/>
  <c r="BK185" i="11"/>
  <c r="BK172" i="11"/>
  <c r="J166" i="11"/>
  <c r="J163" i="11"/>
  <c r="J152" i="11"/>
  <c r="J144" i="11"/>
  <c r="J149" i="12"/>
  <c r="BK145" i="12"/>
  <c r="BK151" i="12"/>
  <c r="J137" i="12"/>
  <c r="J156" i="12"/>
  <c r="BK150" i="12"/>
  <c r="BK144" i="12"/>
  <c r="J140" i="12"/>
  <c r="J136" i="12"/>
  <c r="BK159" i="12"/>
  <c r="BK153" i="12"/>
  <c r="BK140" i="12"/>
  <c r="BK487" i="13"/>
  <c r="BK477" i="13"/>
  <c r="J459" i="13"/>
  <c r="BK449" i="13"/>
  <c r="J416" i="13"/>
  <c r="BK399" i="13"/>
  <c r="BK390" i="13"/>
  <c r="BK382" i="13"/>
  <c r="BK371" i="13"/>
  <c r="J365" i="13"/>
  <c r="BK352" i="13"/>
  <c r="J318" i="13"/>
  <c r="J264" i="13"/>
  <c r="BK207" i="13"/>
  <c r="J191" i="13"/>
  <c r="J468" i="13"/>
  <c r="BK427" i="13"/>
  <c r="J412" i="13"/>
  <c r="J387" i="13"/>
  <c r="J372" i="13"/>
  <c r="BK338" i="13"/>
  <c r="BK299" i="13"/>
  <c r="BK276" i="13"/>
  <c r="J207" i="13"/>
  <c r="BK180" i="13"/>
  <c r="J164" i="13"/>
  <c r="J487" i="13"/>
  <c r="J471" i="13"/>
  <c r="J440" i="13"/>
  <c r="BK412" i="13"/>
  <c r="J391" i="13"/>
  <c r="J386" i="13"/>
  <c r="J369" i="13"/>
  <c r="J302" i="13"/>
  <c r="J299" i="13"/>
  <c r="J283" i="13"/>
  <c r="J220" i="13"/>
  <c r="J180" i="13"/>
  <c r="BK161" i="13"/>
  <c r="BK147" i="13"/>
  <c r="J485" i="13"/>
  <c r="BK459" i="13"/>
  <c r="BK440" i="13"/>
  <c r="J424" i="13"/>
  <c r="BK406" i="13"/>
  <c r="J383" i="13"/>
  <c r="BK370" i="13"/>
  <c r="J340" i="13"/>
  <c r="J305" i="13"/>
  <c r="J296" i="13"/>
  <c r="J245" i="13"/>
  <c r="BK229" i="13"/>
  <c r="J147" i="13"/>
  <c r="BK147" i="14"/>
  <c r="BK138" i="14"/>
  <c r="J134" i="14"/>
  <c r="BK128" i="14"/>
  <c r="J146" i="14"/>
  <c r="J136" i="14"/>
  <c r="J126" i="14"/>
  <c r="BK143" i="14"/>
  <c r="J139" i="14"/>
  <c r="BK132" i="14"/>
  <c r="J128" i="14"/>
  <c r="BK145" i="14"/>
  <c r="J130" i="14"/>
  <c r="BK213" i="15"/>
  <c r="J203" i="15"/>
  <c r="J178" i="15"/>
  <c r="BK165" i="15"/>
  <c r="BK159" i="15"/>
  <c r="BK220" i="15"/>
  <c r="BK204" i="15"/>
  <c r="BK182" i="15"/>
  <c r="BK174" i="15"/>
  <c r="J167" i="15"/>
  <c r="BK141" i="15"/>
  <c r="J215" i="15"/>
  <c r="BK203" i="15"/>
  <c r="J170" i="15"/>
  <c r="BK153" i="15"/>
  <c r="J179" i="15"/>
  <c r="J153" i="15"/>
  <c r="BK139" i="15"/>
  <c r="J131" i="16"/>
  <c r="BK131" i="16"/>
  <c r="BK125" i="16"/>
  <c r="J131" i="17"/>
  <c r="BK131" i="17"/>
  <c r="J239" i="2"/>
  <c r="BK181" i="2"/>
  <c r="BK169" i="2"/>
  <c r="BK157" i="2"/>
  <c r="BK151" i="2"/>
  <c r="BK149" i="2"/>
  <c r="J144" i="2"/>
  <c r="J141" i="2"/>
  <c r="J246" i="2"/>
  <c r="J242" i="2"/>
  <c r="J236" i="2"/>
  <c r="J231" i="2"/>
  <c r="BK228" i="2"/>
  <c r="J226" i="2"/>
  <c r="BK223" i="2"/>
  <c r="BK221" i="2"/>
  <c r="J201" i="2"/>
  <c r="BK197" i="2"/>
  <c r="BK194" i="2"/>
  <c r="J190" i="2"/>
  <c r="J183" i="2"/>
  <c r="J178" i="2"/>
  <c r="BK174" i="2"/>
  <c r="J158" i="2"/>
  <c r="BK141" i="2"/>
  <c r="AS95" i="1"/>
  <c r="BK247" i="2"/>
  <c r="J181" i="2"/>
  <c r="J170" i="2"/>
  <c r="BK166" i="2"/>
  <c r="J161" i="2"/>
  <c r="BK155" i="2"/>
  <c r="J146" i="2"/>
  <c r="BK236" i="2"/>
  <c r="J216" i="2"/>
  <c r="BK214" i="2"/>
  <c r="BK210" i="2"/>
  <c r="J207" i="2"/>
  <c r="J200" i="2"/>
  <c r="J197" i="2"/>
  <c r="J193" i="2"/>
  <c r="J189" i="2"/>
  <c r="BK185" i="2"/>
  <c r="BK182" i="2"/>
  <c r="BK304" i="3"/>
  <c r="BK300" i="3"/>
  <c r="J292" i="3"/>
  <c r="J287" i="3"/>
  <c r="BK283" i="3"/>
  <c r="BK276" i="3"/>
  <c r="BK272" i="3"/>
  <c r="J265" i="3"/>
  <c r="J260" i="3"/>
  <c r="J249" i="3"/>
  <c r="J243" i="3"/>
  <c r="BK235" i="3"/>
  <c r="J226" i="3"/>
  <c r="J220" i="3"/>
  <c r="BK210" i="3"/>
  <c r="BK199" i="3"/>
  <c r="J189" i="3"/>
  <c r="BK179" i="3"/>
  <c r="J170" i="3"/>
  <c r="BK148" i="3"/>
  <c r="BK140" i="3"/>
  <c r="J299" i="3"/>
  <c r="BK290" i="3"/>
  <c r="BK277" i="3"/>
  <c r="BK262" i="3"/>
  <c r="BK253" i="3"/>
  <c r="BK302" i="3"/>
  <c r="J298" i="3"/>
  <c r="BK293" i="3"/>
  <c r="BK287" i="3"/>
  <c r="J284" i="3"/>
  <c r="J280" i="3"/>
  <c r="BK275" i="3"/>
  <c r="J272" i="3"/>
  <c r="J266" i="3"/>
  <c r="BK257" i="3"/>
  <c r="J251" i="3"/>
  <c r="J240" i="3"/>
  <c r="BK236" i="3"/>
  <c r="BK228" i="3"/>
  <c r="BK223" i="3"/>
  <c r="J216" i="3"/>
  <c r="J208" i="3"/>
  <c r="BK205" i="3"/>
  <c r="J197" i="3"/>
  <c r="BK189" i="3"/>
  <c r="BK174" i="3"/>
  <c r="BK166" i="3"/>
  <c r="BK160" i="3"/>
  <c r="BK150" i="3"/>
  <c r="BK138" i="3"/>
  <c r="BK240" i="3"/>
  <c r="BK233" i="3"/>
  <c r="J228" i="3"/>
  <c r="J218" i="3"/>
  <c r="BK212" i="3"/>
  <c r="J205" i="3"/>
  <c r="J202" i="3"/>
  <c r="BK183" i="3"/>
  <c r="BK172" i="3"/>
  <c r="J162" i="3"/>
  <c r="BK156" i="3"/>
  <c r="J135" i="3"/>
  <c r="BK412" i="4"/>
  <c r="J396" i="4"/>
  <c r="BK378" i="4"/>
  <c r="J359" i="4"/>
  <c r="BK331" i="4"/>
  <c r="BK293" i="4"/>
  <c r="BK271" i="4"/>
  <c r="J256" i="4"/>
  <c r="BK239" i="4"/>
  <c r="BK215" i="4"/>
  <c r="J194" i="4"/>
  <c r="J162" i="4"/>
  <c r="BK143" i="4"/>
  <c r="J402" i="4"/>
  <c r="BK386" i="4"/>
  <c r="J379" i="4"/>
  <c r="J361" i="4"/>
  <c r="BK353" i="4"/>
  <c r="J323" i="4"/>
  <c r="BK306" i="4"/>
  <c r="BK291" i="4"/>
  <c r="J285" i="4"/>
  <c r="BK261" i="4"/>
  <c r="BK244" i="4"/>
  <c r="BK229" i="4"/>
  <c r="BK213" i="4"/>
  <c r="BK161" i="4"/>
  <c r="BK146" i="4"/>
  <c r="J414" i="4"/>
  <c r="J410" i="4"/>
  <c r="J386" i="4"/>
  <c r="BK379" i="4"/>
  <c r="J374" i="4"/>
  <c r="BK361" i="4"/>
  <c r="J331" i="4"/>
  <c r="J306" i="4"/>
  <c r="J291" i="4"/>
  <c r="J287" i="4"/>
  <c r="J273" i="4"/>
  <c r="J261" i="4"/>
  <c r="BK241" i="4"/>
  <c r="J222" i="4"/>
  <c r="BK194" i="4"/>
  <c r="J301" i="4"/>
  <c r="BK282" i="4"/>
  <c r="J263" i="4"/>
  <c r="J239" i="4"/>
  <c r="J236" i="4"/>
  <c r="J217" i="4"/>
  <c r="BK190" i="4"/>
  <c r="J169" i="4"/>
  <c r="BK153" i="4"/>
  <c r="BK142" i="4"/>
  <c r="J223" i="5"/>
  <c r="J210" i="5"/>
  <c r="J193" i="5"/>
  <c r="J187" i="5"/>
  <c r="BK184" i="5"/>
  <c r="BK172" i="5"/>
  <c r="BK165" i="5"/>
  <c r="J155" i="5"/>
  <c r="J138" i="5"/>
  <c r="BK224" i="5"/>
  <c r="BK215" i="5"/>
  <c r="J209" i="5"/>
  <c r="J204" i="5"/>
  <c r="J200" i="5"/>
  <c r="BK194" i="5"/>
  <c r="BK190" i="5"/>
  <c r="BK186" i="5"/>
  <c r="BK181" i="5"/>
  <c r="J174" i="5"/>
  <c r="J168" i="5"/>
  <c r="J160" i="5"/>
  <c r="J150" i="5"/>
  <c r="J227" i="5"/>
  <c r="J166" i="5"/>
  <c r="BK155" i="5"/>
  <c r="J144" i="5"/>
  <c r="J225" i="5"/>
  <c r="BK220" i="5"/>
  <c r="J215" i="5"/>
  <c r="BK205" i="5"/>
  <c r="J201" i="5"/>
  <c r="J194" i="5"/>
  <c r="BK189" i="5"/>
  <c r="J182" i="5"/>
  <c r="BK174" i="5"/>
  <c r="J164" i="5"/>
  <c r="J152" i="5"/>
  <c r="BK145" i="5"/>
  <c r="J163" i="6"/>
  <c r="J148" i="6"/>
  <c r="BK143" i="6"/>
  <c r="J159" i="6"/>
  <c r="BK147" i="6"/>
  <c r="BK140" i="6"/>
  <c r="J137" i="6"/>
  <c r="J154" i="6"/>
  <c r="J150" i="6"/>
  <c r="BK142" i="6"/>
  <c r="BK135" i="6"/>
  <c r="BK154" i="6"/>
  <c r="J147" i="6"/>
  <c r="BK136" i="6"/>
  <c r="BK377" i="7"/>
  <c r="BK355" i="7"/>
  <c r="J347" i="7"/>
  <c r="J333" i="7"/>
  <c r="BK289" i="7"/>
  <c r="BK274" i="7"/>
  <c r="BK251" i="7"/>
  <c r="J235" i="7"/>
  <c r="BK224" i="7"/>
  <c r="J211" i="7"/>
  <c r="BK192" i="7"/>
  <c r="BK173" i="7"/>
  <c r="BK154" i="7"/>
  <c r="BK141" i="7"/>
  <c r="J351" i="7"/>
  <c r="BK339" i="7"/>
  <c r="BK313" i="7"/>
  <c r="BK281" i="7"/>
  <c r="BK253" i="7"/>
  <c r="J228" i="7"/>
  <c r="J225" i="7"/>
  <c r="J209" i="7"/>
  <c r="J199" i="7"/>
  <c r="J144" i="7"/>
  <c r="BK140" i="7"/>
  <c r="J368" i="7"/>
  <c r="BK345" i="7"/>
  <c r="J335" i="7"/>
  <c r="BK320" i="7"/>
  <c r="BK308" i="7"/>
  <c r="J288" i="7"/>
  <c r="BK263" i="7"/>
  <c r="BK258" i="7"/>
  <c r="J243" i="7"/>
  <c r="J230" i="7"/>
  <c r="BK206" i="7"/>
  <c r="J191" i="7"/>
  <c r="J173" i="7"/>
  <c r="J154" i="7"/>
  <c r="J274" i="7"/>
  <c r="J255" i="7"/>
  <c r="BK242" i="7"/>
  <c r="J231" i="7"/>
  <c r="J208" i="7"/>
  <c r="BK153" i="7"/>
  <c r="BK225" i="8"/>
  <c r="J210" i="8"/>
  <c r="BK203" i="8"/>
  <c r="BK180" i="8"/>
  <c r="J171" i="8"/>
  <c r="J155" i="8"/>
  <c r="BK148" i="8"/>
  <c r="J138" i="8"/>
  <c r="BK213" i="8"/>
  <c r="BK202" i="8"/>
  <c r="BK199" i="8"/>
  <c r="BK192" i="8"/>
  <c r="BK187" i="8"/>
  <c r="J182" i="8"/>
  <c r="J170" i="8"/>
  <c r="BK166" i="8"/>
  <c r="BK159" i="8"/>
  <c r="BK150" i="8"/>
  <c r="BK143" i="8"/>
  <c r="BK218" i="8"/>
  <c r="J213" i="8"/>
  <c r="J206" i="8"/>
  <c r="J199" i="8"/>
  <c r="BK193" i="8"/>
  <c r="BK185" i="8"/>
  <c r="J173" i="8"/>
  <c r="J163" i="8"/>
  <c r="J159" i="8"/>
  <c r="BK145" i="8"/>
  <c r="J221" i="8"/>
  <c r="BK215" i="8"/>
  <c r="J203" i="8"/>
  <c r="J195" i="8"/>
  <c r="BK186" i="8"/>
  <c r="BK177" i="8"/>
  <c r="J172" i="8"/>
  <c r="J167" i="8"/>
  <c r="J143" i="8"/>
  <c r="J152" i="9"/>
  <c r="BK145" i="9"/>
  <c r="J140" i="9"/>
  <c r="BK136" i="9"/>
  <c r="BK154" i="9"/>
  <c r="BK144" i="9"/>
  <c r="J136" i="9"/>
  <c r="J158" i="9"/>
  <c r="BK146" i="9"/>
  <c r="BK153" i="9"/>
  <c r="J145" i="9"/>
  <c r="BK140" i="9"/>
  <c r="J417" i="10"/>
  <c r="J414" i="10"/>
  <c r="J358" i="10"/>
  <c r="J297" i="10"/>
  <c r="BK292" i="10"/>
  <c r="BK284" i="10"/>
  <c r="J264" i="10"/>
  <c r="BK256" i="10"/>
  <c r="J243" i="10"/>
  <c r="BK219" i="10"/>
  <c r="BK206" i="10"/>
  <c r="BK171" i="10"/>
  <c r="BK161" i="10"/>
  <c r="J141" i="10"/>
  <c r="J382" i="10"/>
  <c r="J351" i="10"/>
  <c r="J323" i="10"/>
  <c r="BK309" i="10"/>
  <c r="BK273" i="10"/>
  <c r="J252" i="10"/>
  <c r="J241" i="10"/>
  <c r="J226" i="10"/>
  <c r="J196" i="10"/>
  <c r="J145" i="10"/>
  <c r="BK406" i="10"/>
  <c r="J389" i="10"/>
  <c r="BK382" i="10"/>
  <c r="BK351" i="10"/>
  <c r="J309" i="10"/>
  <c r="BK295" i="10"/>
  <c r="J268" i="10"/>
  <c r="BK258" i="10"/>
  <c r="BK224" i="10"/>
  <c r="J171" i="10"/>
  <c r="J152" i="10"/>
  <c r="BK403" i="10"/>
  <c r="BK389" i="10"/>
  <c r="J381" i="10"/>
  <c r="J364" i="10"/>
  <c r="BK325" i="10"/>
  <c r="BK290" i="10"/>
  <c r="BK275" i="10"/>
  <c r="BK263" i="10"/>
  <c r="J257" i="10"/>
  <c r="BK241" i="10"/>
  <c r="BK226" i="10"/>
  <c r="J216" i="10"/>
  <c r="J202" i="10"/>
  <c r="BK169" i="10"/>
  <c r="J144" i="10"/>
  <c r="J238" i="11"/>
  <c r="J223" i="11"/>
  <c r="J215" i="11"/>
  <c r="BK205" i="11"/>
  <c r="BK194" i="11"/>
  <c r="J183" i="11"/>
  <c r="BK178" i="11"/>
  <c r="J171" i="11"/>
  <c r="BK163" i="11"/>
  <c r="J155" i="11"/>
  <c r="BK144" i="11"/>
  <c r="BK236" i="11"/>
  <c r="BK229" i="11"/>
  <c r="J224" i="11"/>
  <c r="J219" i="11"/>
  <c r="J212" i="11"/>
  <c r="BK203" i="11"/>
  <c r="J196" i="11"/>
  <c r="J190" i="11"/>
  <c r="BK187" i="11"/>
  <c r="BK171" i="11"/>
  <c r="J153" i="11"/>
  <c r="BK142" i="11"/>
  <c r="BK238" i="11"/>
  <c r="J231" i="11"/>
  <c r="J227" i="11"/>
  <c r="BK224" i="11"/>
  <c r="BK218" i="11"/>
  <c r="BK214" i="11"/>
  <c r="J194" i="11"/>
  <c r="BK173" i="11"/>
  <c r="J167" i="11"/>
  <c r="BK158" i="11"/>
  <c r="BK146" i="11"/>
  <c r="BK213" i="11"/>
  <c r="J210" i="11"/>
  <c r="J203" i="11"/>
  <c r="J198" i="11"/>
  <c r="BK193" i="11"/>
  <c r="J186" i="11"/>
  <c r="BK182" i="11"/>
  <c r="J169" i="11"/>
  <c r="BK165" i="11"/>
  <c r="J158" i="11"/>
  <c r="J145" i="11"/>
  <c r="J152" i="12"/>
  <c r="BK146" i="12"/>
  <c r="BK139" i="12"/>
  <c r="J150" i="12"/>
  <c r="J161" i="12"/>
  <c r="J153" i="12"/>
  <c r="BK149" i="12"/>
  <c r="BK143" i="12"/>
  <c r="J139" i="12"/>
  <c r="BK135" i="12"/>
  <c r="J157" i="12"/>
  <c r="BK148" i="12"/>
  <c r="J138" i="12"/>
  <c r="J134" i="12"/>
  <c r="J484" i="13"/>
  <c r="BK471" i="13"/>
  <c r="J452" i="13"/>
  <c r="BK430" i="13"/>
  <c r="J406" i="13"/>
  <c r="BK391" i="13"/>
  <c r="J384" i="13"/>
  <c r="J376" i="13"/>
  <c r="BK368" i="13"/>
  <c r="BK357" i="13"/>
  <c r="J338" i="13"/>
  <c r="J276" i="13"/>
  <c r="BK204" i="13"/>
  <c r="BK154" i="13"/>
  <c r="BK137" i="13"/>
  <c r="J436" i="13"/>
  <c r="BK411" i="13"/>
  <c r="BK389" i="13"/>
  <c r="J378" i="13"/>
  <c r="BK361" i="13"/>
  <c r="BK315" i="13"/>
  <c r="BK245" i="13"/>
  <c r="BK237" i="13"/>
  <c r="J204" i="13"/>
  <c r="J177" i="13"/>
  <c r="BK484" i="13"/>
  <c r="J449" i="13"/>
  <c r="BK420" i="13"/>
  <c r="BK402" i="13"/>
  <c r="J390" i="13"/>
  <c r="BK385" i="13"/>
  <c r="BK376" i="13"/>
  <c r="BK354" i="13"/>
  <c r="J229" i="13"/>
  <c r="BK194" i="13"/>
  <c r="BK164" i="13"/>
  <c r="BK150" i="13"/>
  <c r="BK141" i="13"/>
  <c r="J477" i="13"/>
  <c r="BK443" i="13"/>
  <c r="J427" i="13"/>
  <c r="J411" i="13"/>
  <c r="J399" i="13"/>
  <c r="BK378" i="13"/>
  <c r="J363" i="13"/>
  <c r="J315" i="13"/>
  <c r="BK302" i="13"/>
  <c r="BK283" i="13"/>
  <c r="J240" i="13"/>
  <c r="BK184" i="13"/>
  <c r="J144" i="13"/>
  <c r="J141" i="14"/>
  <c r="BK137" i="14"/>
  <c r="BK131" i="14"/>
  <c r="J127" i="14"/>
  <c r="J145" i="14"/>
  <c r="J138" i="14"/>
  <c r="J133" i="14"/>
  <c r="J144" i="14"/>
  <c r="J140" i="14"/>
  <c r="BK133" i="14"/>
  <c r="BK130" i="14"/>
  <c r="BK126" i="14"/>
  <c r="J143" i="14"/>
  <c r="J124" i="14"/>
  <c r="J210" i="15"/>
  <c r="J204" i="15"/>
  <c r="J182" i="15"/>
  <c r="BK169" i="15"/>
  <c r="J152" i="15"/>
  <c r="BK215" i="15"/>
  <c r="J202" i="15"/>
  <c r="BK179" i="15"/>
  <c r="J165" i="15"/>
  <c r="BK152" i="15"/>
  <c r="J137" i="15"/>
  <c r="J213" i="15"/>
  <c r="BK199" i="15"/>
  <c r="BK164" i="15"/>
  <c r="BK133" i="15"/>
  <c r="BK187" i="15"/>
  <c r="BK170" i="15"/>
  <c r="J141" i="15"/>
  <c r="J129" i="16"/>
  <c r="BK127" i="16"/>
  <c r="J128" i="16"/>
  <c r="J130" i="16"/>
  <c r="BK183" i="2"/>
  <c r="J177" i="2"/>
  <c r="BK173" i="2"/>
  <c r="BK168" i="2"/>
  <c r="J156" i="2"/>
  <c r="BK146" i="2"/>
  <c r="J142" i="2"/>
  <c r="BK246" i="2"/>
  <c r="J244" i="2"/>
  <c r="BK239" i="2"/>
  <c r="BK231" i="2"/>
  <c r="J228" i="2"/>
  <c r="BK226" i="2"/>
  <c r="J223" i="2"/>
  <c r="J221" i="2"/>
  <c r="BK220" i="2"/>
  <c r="J220" i="2"/>
  <c r="BK218" i="2"/>
  <c r="J217" i="2"/>
  <c r="BK216" i="2"/>
  <c r="J213" i="2"/>
  <c r="BK212" i="2"/>
  <c r="J212" i="2"/>
  <c r="BK211" i="2"/>
  <c r="J210" i="2"/>
  <c r="J209" i="2"/>
  <c r="BK208" i="2"/>
  <c r="BK207" i="2"/>
  <c r="J206" i="2"/>
  <c r="BK202" i="2"/>
  <c r="J199" i="2"/>
  <c r="J195" i="2"/>
  <c r="BK191" i="2"/>
  <c r="BK186" i="2"/>
  <c r="J175" i="2"/>
  <c r="J163" i="2"/>
  <c r="J159" i="2"/>
  <c r="AS111" i="1"/>
  <c r="J182" i="2"/>
  <c r="BK178" i="2"/>
  <c r="BK167" i="2"/>
  <c r="BK164" i="2"/>
  <c r="J153" i="2"/>
  <c r="BK142" i="2"/>
  <c r="BK215" i="2"/>
  <c r="J214" i="2"/>
  <c r="BK209" i="2"/>
  <c r="BK205" i="2"/>
  <c r="BK201" i="2"/>
  <c r="BK196" i="2"/>
  <c r="BK192" i="2"/>
  <c r="BK188" i="2"/>
  <c r="J176" i="2"/>
  <c r="J174" i="2"/>
  <c r="BK172" i="2"/>
  <c r="J171" i="2"/>
  <c r="BK170" i="2"/>
  <c r="J167" i="2"/>
  <c r="BK163" i="2"/>
  <c r="J162" i="2"/>
  <c r="BK161" i="2"/>
  <c r="BK159" i="2"/>
  <c r="BK156" i="2"/>
  <c r="BK154" i="2"/>
  <c r="BK153" i="2"/>
  <c r="J151" i="2"/>
  <c r="BK148" i="2"/>
  <c r="J147" i="2"/>
  <c r="J143" i="2"/>
  <c r="J140" i="2"/>
  <c r="BK139" i="2"/>
  <c r="BK301" i="3"/>
  <c r="J296" i="3"/>
  <c r="BK291" i="3"/>
  <c r="BK285" i="3"/>
  <c r="J281" i="3"/>
  <c r="J275" i="3"/>
  <c r="J270" i="3"/>
  <c r="J263" i="3"/>
  <c r="BK251" i="3"/>
  <c r="BK244" i="3"/>
  <c r="BK242" i="3"/>
  <c r="J231" i="3"/>
  <c r="J223" i="3"/>
  <c r="J214" i="3"/>
  <c r="BK208" i="3"/>
  <c r="BK195" i="3"/>
  <c r="J183" i="3"/>
  <c r="J174" i="3"/>
  <c r="J154" i="3"/>
  <c r="BK144" i="3"/>
  <c r="J304" i="3"/>
  <c r="J302" i="3"/>
  <c r="BK288" i="3"/>
  <c r="J278" i="3"/>
  <c r="BK266" i="3"/>
  <c r="BK258" i="3"/>
  <c r="J248" i="3"/>
  <c r="J301" i="3"/>
  <c r="BK296" i="3"/>
  <c r="BK289" i="3"/>
  <c r="J285" i="3"/>
  <c r="BK282" i="3"/>
  <c r="BK279" i="3"/>
  <c r="J274" i="3"/>
  <c r="J268" i="3"/>
  <c r="BK263" i="3"/>
  <c r="BK256" i="3"/>
  <c r="BK249" i="3"/>
  <c r="BK241" i="3"/>
  <c r="BK234" i="3"/>
  <c r="BK231" i="3"/>
  <c r="BK222" i="3"/>
  <c r="BK211" i="3"/>
  <c r="J207" i="3"/>
  <c r="BK202" i="3"/>
  <c r="J195" i="3"/>
  <c r="BK188" i="3"/>
  <c r="BK175" i="3"/>
  <c r="J168" i="3"/>
  <c r="BK162" i="3"/>
  <c r="BK152" i="3"/>
  <c r="BK142" i="3"/>
  <c r="BK135" i="3"/>
  <c r="J234" i="3"/>
  <c r="BK227" i="3"/>
  <c r="J211" i="3"/>
  <c r="J204" i="3"/>
  <c r="BK200" i="3"/>
  <c r="J181" i="3"/>
  <c r="J169" i="3"/>
  <c r="J163" i="3"/>
  <c r="BK146" i="3"/>
  <c r="BK133" i="3"/>
  <c r="BK410" i="4"/>
  <c r="BK382" i="4"/>
  <c r="J372" i="4"/>
  <c r="J353" i="4"/>
  <c r="BK320" i="4"/>
  <c r="BK285" i="4"/>
  <c r="J266" i="4"/>
  <c r="BK255" i="4"/>
  <c r="BK234" i="4"/>
  <c r="BK214" i="4"/>
  <c r="J190" i="4"/>
  <c r="J167" i="4"/>
  <c r="J148" i="4"/>
  <c r="J411" i="4"/>
  <c r="BK396" i="4"/>
  <c r="BK383" i="4"/>
  <c r="BK374" i="4"/>
  <c r="BK359" i="4"/>
  <c r="J329" i="4"/>
  <c r="J314" i="4"/>
  <c r="J295" i="4"/>
  <c r="BK290" i="4"/>
  <c r="BK265" i="4"/>
  <c r="J250" i="4"/>
  <c r="BK236" i="4"/>
  <c r="J214" i="4"/>
  <c r="BK185" i="4"/>
  <c r="J150" i="4"/>
  <c r="J143" i="4"/>
  <c r="BK413" i="4"/>
  <c r="BK403" i="4"/>
  <c r="J380" i="4"/>
  <c r="BK372" i="4"/>
  <c r="BK348" i="4"/>
  <c r="BK329" i="4"/>
  <c r="BK314" i="4"/>
  <c r="BK295" i="4"/>
  <c r="BK283" i="4"/>
  <c r="J271" i="4"/>
  <c r="BK262" i="4"/>
  <c r="BK254" i="4"/>
  <c r="BK238" i="4"/>
  <c r="J219" i="4"/>
  <c r="J242" i="4"/>
  <c r="J234" i="4"/>
  <c r="BK219" i="4"/>
  <c r="BK200" i="4"/>
  <c r="BK167" i="4"/>
  <c r="J146" i="4"/>
  <c r="J228" i="5"/>
  <c r="BK216" i="5"/>
  <c r="J196" i="5"/>
  <c r="J190" i="5"/>
  <c r="J181" i="5"/>
  <c r="J170" i="5"/>
  <c r="J158" i="5"/>
  <c r="BK140" i="5"/>
  <c r="BK225" i="5"/>
  <c r="BK219" i="5"/>
  <c r="BK210" i="5"/>
  <c r="BK206" i="5"/>
  <c r="BK202" i="5"/>
  <c r="J198" i="5"/>
  <c r="BK195" i="5"/>
  <c r="J185" i="5"/>
  <c r="BK179" i="5"/>
  <c r="J173" i="5"/>
  <c r="J167" i="5"/>
  <c r="BK163" i="5"/>
  <c r="J153" i="5"/>
  <c r="BK223" i="5"/>
  <c r="J217" i="5"/>
  <c r="BK173" i="5"/>
  <c r="BK159" i="5"/>
  <c r="BK149" i="5"/>
  <c r="BK143" i="5"/>
  <c r="BK221" i="5"/>
  <c r="BK218" i="5"/>
  <c r="J206" i="5"/>
  <c r="J202" i="5"/>
  <c r="BK197" i="5"/>
  <c r="J188" i="5"/>
  <c r="J178" i="5"/>
  <c r="J171" i="5"/>
  <c r="BK168" i="5"/>
  <c r="BK158" i="5"/>
  <c r="BK146" i="5"/>
  <c r="J143" i="5"/>
  <c r="BK138" i="5"/>
  <c r="J155" i="6"/>
  <c r="BK146" i="6"/>
  <c r="J138" i="6"/>
  <c r="BK155" i="6"/>
  <c r="J145" i="6"/>
  <c r="BK134" i="6"/>
  <c r="J153" i="6"/>
  <c r="BK148" i="6"/>
  <c r="BK141" i="6"/>
  <c r="BK163" i="6"/>
  <c r="BK152" i="6"/>
  <c r="J146" i="6"/>
  <c r="J135" i="6"/>
  <c r="BK376" i="7"/>
  <c r="BK351" i="7"/>
  <c r="J344" i="7"/>
  <c r="J331" i="7"/>
  <c r="BK288" i="7"/>
  <c r="BK276" i="7"/>
  <c r="J264" i="7"/>
  <c r="J248" i="7"/>
  <c r="BK226" i="7"/>
  <c r="BK214" i="7"/>
  <c r="BK194" i="7"/>
  <c r="BK182" i="7"/>
  <c r="J153" i="7"/>
  <c r="J376" i="7"/>
  <c r="BK361" i="7"/>
  <c r="J345" i="7"/>
  <c r="BK326" i="7"/>
  <c r="BK286" i="7"/>
  <c r="BK262" i="7"/>
  <c r="BK230" i="7"/>
  <c r="J226" i="7"/>
  <c r="BK211" i="7"/>
  <c r="BK204" i="7"/>
  <c r="J151" i="7"/>
  <c r="J142" i="7"/>
  <c r="BK378" i="7"/>
  <c r="J361" i="7"/>
  <c r="BK346" i="7"/>
  <c r="BK337" i="7"/>
  <c r="J324" i="7"/>
  <c r="J296" i="7"/>
  <c r="J261" i="7"/>
  <c r="BK250" i="7"/>
  <c r="BK232" i="7"/>
  <c r="J212" i="7"/>
  <c r="J192" i="7"/>
  <c r="J177" i="7"/>
  <c r="BK151" i="7"/>
  <c r="BK139" i="7"/>
  <c r="J365" i="7"/>
  <c r="J346" i="7"/>
  <c r="BK298" i="7"/>
  <c r="J289" i="7"/>
  <c r="BK256" i="7"/>
  <c r="J251" i="7"/>
  <c r="J232" i="7"/>
  <c r="J224" i="7"/>
  <c r="BK177" i="7"/>
  <c r="BK138" i="7"/>
  <c r="J215" i="8"/>
  <c r="BK211" i="8"/>
  <c r="BK201" i="8"/>
  <c r="J188" i="8"/>
  <c r="J176" i="8"/>
  <c r="J162" i="8"/>
  <c r="J150" i="8"/>
  <c r="J142" i="8"/>
  <c r="J219" i="8"/>
  <c r="BK209" i="8"/>
  <c r="BK206" i="8"/>
  <c r="J198" i="8"/>
  <c r="J189" i="8"/>
  <c r="BK183" i="8"/>
  <c r="J179" i="8"/>
  <c r="J168" i="8"/>
  <c r="BK162" i="8"/>
  <c r="BK152" i="8"/>
  <c r="J144" i="8"/>
  <c r="BK219" i="8"/>
  <c r="BK216" i="8"/>
  <c r="BK204" i="8"/>
  <c r="J192" i="8"/>
  <c r="BK188" i="8"/>
  <c r="J177" i="8"/>
  <c r="J166" i="8"/>
  <c r="BK155" i="8"/>
  <c r="J225" i="8"/>
  <c r="BK220" i="8"/>
  <c r="J214" i="8"/>
  <c r="J200" i="8"/>
  <c r="J194" i="8"/>
  <c r="J185" i="8"/>
  <c r="BK173" i="8"/>
  <c r="BK168" i="8"/>
  <c r="BK158" i="8"/>
  <c r="J148" i="8"/>
  <c r="BK138" i="8"/>
  <c r="BK147" i="9"/>
  <c r="BK142" i="9"/>
  <c r="BK138" i="9"/>
  <c r="BK134" i="9"/>
  <c r="J153" i="9"/>
  <c r="BK137" i="9"/>
  <c r="BK150" i="9"/>
  <c r="J144" i="9"/>
  <c r="J147" i="9"/>
  <c r="J141" i="9"/>
  <c r="J416" i="10"/>
  <c r="BK381" i="10"/>
  <c r="BK334" i="10"/>
  <c r="J295" i="10"/>
  <c r="J290" i="10"/>
  <c r="J282" i="10"/>
  <c r="J265" i="10"/>
  <c r="BK257" i="10"/>
  <c r="J246" i="10"/>
  <c r="J229" i="10"/>
  <c r="J208" i="10"/>
  <c r="BK173" i="10"/>
  <c r="J163" i="10"/>
  <c r="BK152" i="10"/>
  <c r="BK142" i="10"/>
  <c r="BK413" i="10"/>
  <c r="J399" i="10"/>
  <c r="BK377" i="10"/>
  <c r="J346" i="10"/>
  <c r="J326" i="10"/>
  <c r="J276" i="10"/>
  <c r="BK268" i="10"/>
  <c r="BK246" i="10"/>
  <c r="J231" i="10"/>
  <c r="J206" i="10"/>
  <c r="J161" i="10"/>
  <c r="J142" i="10"/>
  <c r="J413" i="10"/>
  <c r="BK393" i="10"/>
  <c r="BK383" i="10"/>
  <c r="BK371" i="10"/>
  <c r="BK346" i="10"/>
  <c r="J325" i="10"/>
  <c r="BK297" i="10"/>
  <c r="J291" i="10"/>
  <c r="J261" i="10"/>
  <c r="BK231" i="10"/>
  <c r="J215" i="10"/>
  <c r="BK163" i="10"/>
  <c r="J148" i="10"/>
  <c r="J397" i="10"/>
  <c r="BK384" i="10"/>
  <c r="BK375" i="10"/>
  <c r="BK332" i="10"/>
  <c r="BK303" i="10"/>
  <c r="J287" i="10"/>
  <c r="J284" i="10"/>
  <c r="BK264" i="10"/>
  <c r="J259" i="10"/>
  <c r="J240" i="10"/>
  <c r="J221" i="10"/>
  <c r="BK208" i="10"/>
  <c r="J173" i="10"/>
  <c r="BK141" i="10"/>
  <c r="J233" i="11"/>
  <c r="BK219" i="11"/>
  <c r="BK207" i="11"/>
  <c r="BK202" i="11"/>
  <c r="BK192" i="11"/>
  <c r="J182" i="11"/>
  <c r="J174" i="11"/>
  <c r="BK166" i="11"/>
  <c r="BK160" i="11"/>
  <c r="J146" i="11"/>
  <c r="BK237" i="11"/>
  <c r="BK231" i="11"/>
  <c r="BK227" i="11"/>
  <c r="BK222" i="11"/>
  <c r="J216" i="11"/>
  <c r="J209" i="11"/>
  <c r="J200" i="11"/>
  <c r="J192" i="11"/>
  <c r="BK188" i="11"/>
  <c r="BK180" i="11"/>
  <c r="J162" i="11"/>
  <c r="J148" i="11"/>
  <c r="BK239" i="11"/>
  <c r="J234" i="11"/>
  <c r="J230" i="11"/>
  <c r="BK226" i="11"/>
  <c r="J221" i="11"/>
  <c r="BK216" i="11"/>
  <c r="BK206" i="11"/>
  <c r="J188" i="11"/>
  <c r="J175" i="11"/>
  <c r="J170" i="11"/>
  <c r="J161" i="11"/>
  <c r="J150" i="11"/>
  <c r="BK143" i="11"/>
  <c r="BK212" i="11"/>
  <c r="J204" i="11"/>
  <c r="BK200" i="11"/>
  <c r="BK195" i="11"/>
  <c r="BK190" i="11"/>
  <c r="J177" i="11"/>
  <c r="J168" i="11"/>
  <c r="BK164" i="11"/>
  <c r="BK159" i="11"/>
  <c r="BK149" i="11"/>
  <c r="J143" i="12"/>
  <c r="J159" i="12"/>
  <c r="J144" i="12"/>
  <c r="BK157" i="12"/>
  <c r="J151" i="12"/>
  <c r="J145" i="12"/>
  <c r="BK141" i="12"/>
  <c r="BK137" i="12"/>
  <c r="BK161" i="12"/>
  <c r="J155" i="12"/>
  <c r="J146" i="12"/>
  <c r="J135" i="12"/>
  <c r="BK485" i="13"/>
  <c r="J474" i="13"/>
  <c r="J456" i="13"/>
  <c r="J433" i="13"/>
  <c r="BK413" i="13"/>
  <c r="BK393" i="13"/>
  <c r="J388" i="13"/>
  <c r="BK377" i="13"/>
  <c r="BK369" i="13"/>
  <c r="J354" i="13"/>
  <c r="BK340" i="13"/>
  <c r="BK287" i="13"/>
  <c r="BK220" i="13"/>
  <c r="J194" i="13"/>
  <c r="J153" i="13"/>
  <c r="J134" i="13"/>
  <c r="BK433" i="13"/>
  <c r="BK424" i="13"/>
  <c r="BK400" i="13"/>
  <c r="BK392" i="13"/>
  <c r="J381" i="13"/>
  <c r="BK365" i="13"/>
  <c r="BK318" i="13"/>
  <c r="J293" i="13"/>
  <c r="J243" i="13"/>
  <c r="BK226" i="13"/>
  <c r="BK191" i="13"/>
  <c r="BK174" i="13"/>
  <c r="J141" i="13"/>
  <c r="BK474" i="13"/>
  <c r="J443" i="13"/>
  <c r="J401" i="13"/>
  <c r="BK388" i="13"/>
  <c r="BK384" i="13"/>
  <c r="J371" i="13"/>
  <c r="J352" i="13"/>
  <c r="BK350" i="13"/>
  <c r="BK342" i="13"/>
  <c r="BK293" i="13"/>
  <c r="J223" i="13"/>
  <c r="J184" i="13"/>
  <c r="J174" i="13"/>
  <c r="BK158" i="13"/>
  <c r="BK144" i="13"/>
  <c r="J481" i="13"/>
  <c r="BK456" i="13"/>
  <c r="BK436" i="13"/>
  <c r="J414" i="13"/>
  <c r="J402" i="13"/>
  <c r="J385" i="13"/>
  <c r="J377" i="13"/>
  <c r="J361" i="13"/>
  <c r="BK311" i="13"/>
  <c r="J287" i="13"/>
  <c r="BK243" i="13"/>
  <c r="BK197" i="13"/>
  <c r="BK134" i="13"/>
  <c r="BK140" i="14"/>
  <c r="BK135" i="14"/>
  <c r="J129" i="14"/>
  <c r="J125" i="14"/>
  <c r="BK142" i="14"/>
  <c r="J137" i="14"/>
  <c r="J132" i="14"/>
  <c r="J123" i="14"/>
  <c r="BK141" i="14"/>
  <c r="BK134" i="14"/>
  <c r="BK129" i="14"/>
  <c r="BK146" i="14"/>
  <c r="BK139" i="14"/>
  <c r="BK123" i="14"/>
  <c r="J208" i="15"/>
  <c r="BK202" i="15"/>
  <c r="J174" i="15"/>
  <c r="BK167" i="15"/>
  <c r="BK161" i="15"/>
  <c r="J145" i="15"/>
  <c r="BK206" i="15"/>
  <c r="BK200" i="15"/>
  <c r="BK177" i="15"/>
  <c r="J169" i="15"/>
  <c r="BK162" i="15"/>
  <c r="J133" i="15"/>
  <c r="BK208" i="15"/>
  <c r="BK178" i="15"/>
  <c r="J161" i="15"/>
  <c r="J139" i="15"/>
  <c r="J199" i="15"/>
  <c r="J177" i="15"/>
  <c r="BK145" i="15"/>
  <c r="J136" i="15"/>
  <c r="BK129" i="16"/>
  <c r="J126" i="16"/>
  <c r="J127" i="16"/>
  <c r="BK129" i="17"/>
  <c r="BK127" i="17"/>
  <c r="BK243" i="2"/>
  <c r="BK176" i="2"/>
  <c r="J172" i="2"/>
  <c r="BK165" i="2"/>
  <c r="J154" i="2"/>
  <c r="J148" i="2"/>
  <c r="BK143" i="2"/>
  <c r="BK140" i="2"/>
  <c r="BK244" i="2"/>
  <c r="J241" i="2"/>
  <c r="J234" i="2"/>
  <c r="BK230" i="2"/>
  <c r="J227" i="2"/>
  <c r="J224" i="2"/>
  <c r="J222" i="2"/>
  <c r="J203" i="2"/>
  <c r="BK200" i="2"/>
  <c r="J196" i="2"/>
  <c r="J192" i="2"/>
  <c r="J188" i="2"/>
  <c r="J179" i="2"/>
  <c r="J173" i="2"/>
  <c r="BK162" i="2"/>
  <c r="BK144" i="2"/>
  <c r="AS99" i="1"/>
  <c r="J184" i="2"/>
  <c r="BK179" i="2"/>
  <c r="J169" i="2"/>
  <c r="J165" i="2"/>
  <c r="J157" i="2"/>
  <c r="J149" i="2"/>
  <c r="J139" i="2"/>
  <c r="BK217" i="2"/>
  <c r="BK213" i="2"/>
  <c r="J208" i="2"/>
  <c r="BK203" i="2"/>
  <c r="BK199" i="2"/>
  <c r="BK195" i="2"/>
  <c r="BK190" i="2"/>
  <c r="J185" i="2"/>
  <c r="BK184" i="2"/>
  <c r="AS103" i="1"/>
  <c r="J295" i="3"/>
  <c r="J290" i="3"/>
  <c r="BK284" i="3"/>
  <c r="J277" i="3"/>
  <c r="BK274" i="3"/>
  <c r="BK267" i="3"/>
  <c r="BK261" i="3"/>
  <c r="BK248" i="3"/>
  <c r="BK237" i="3"/>
  <c r="J230" i="3"/>
  <c r="J224" i="3"/>
  <c r="BK218" i="3"/>
  <c r="BK209" i="3"/>
  <c r="BK204" i="3"/>
  <c r="J191" i="3"/>
  <c r="BK181" i="3"/>
  <c r="BK164" i="3"/>
  <c r="J152" i="3"/>
  <c r="J138" i="3"/>
  <c r="BK303" i="3"/>
  <c r="BK294" i="3"/>
  <c r="J286" i="3"/>
  <c r="J273" i="3"/>
  <c r="BK264" i="3"/>
  <c r="J256" i="3"/>
  <c r="BK246" i="3"/>
  <c r="J300" i="3"/>
  <c r="J294" i="3"/>
  <c r="J288" i="3"/>
  <c r="J283" i="3"/>
  <c r="BK278" i="3"/>
  <c r="BK273" i="3"/>
  <c r="J267" i="3"/>
  <c r="BK260" i="3"/>
  <c r="J255" i="3"/>
  <c r="BK243" i="3"/>
  <c r="J238" i="3"/>
  <c r="J235" i="3"/>
  <c r="BK232" i="3"/>
  <c r="BK225" i="3"/>
  <c r="J210" i="3"/>
  <c r="J206" i="3"/>
  <c r="J200" i="3"/>
  <c r="BK193" i="3"/>
  <c r="BK185" i="3"/>
  <c r="J172" i="3"/>
  <c r="J164" i="3"/>
  <c r="BK158" i="3"/>
  <c r="J146" i="3"/>
  <c r="BK137" i="3"/>
  <c r="BK238" i="3"/>
  <c r="BK230" i="3"/>
  <c r="J225" i="3"/>
  <c r="BK216" i="3"/>
  <c r="BK206" i="3"/>
  <c r="J193" i="3"/>
  <c r="J179" i="3"/>
  <c r="BK170" i="3"/>
  <c r="J166" i="3"/>
  <c r="J158" i="3"/>
  <c r="J140" i="3"/>
  <c r="BK414" i="4"/>
  <c r="BK400" i="4"/>
  <c r="BK381" i="4"/>
  <c r="BK366" i="4"/>
  <c r="J348" i="4"/>
  <c r="BK294" i="4"/>
  <c r="J282" i="4"/>
  <c r="BK259" i="4"/>
  <c r="BK242" i="4"/>
  <c r="BK217" i="4"/>
  <c r="BK206" i="4"/>
  <c r="J171" i="4"/>
  <c r="BK159" i="4"/>
  <c r="BK145" i="4"/>
  <c r="J403" i="4"/>
  <c r="J390" i="4"/>
  <c r="BK380" i="4"/>
  <c r="BK368" i="4"/>
  <c r="J343" i="4"/>
  <c r="J322" i="4"/>
  <c r="J294" i="4"/>
  <c r="J288" i="4"/>
  <c r="BK273" i="4"/>
  <c r="J257" i="4"/>
  <c r="J241" i="4"/>
  <c r="J215" i="4"/>
  <c r="J200" i="4"/>
  <c r="J153" i="4"/>
  <c r="BK144" i="4"/>
  <c r="BK141" i="4"/>
  <c r="BK411" i="4"/>
  <c r="J394" i="4"/>
  <c r="J381" i="4"/>
  <c r="J368" i="4"/>
  <c r="BK343" i="4"/>
  <c r="BK323" i="4"/>
  <c r="BK308" i="4"/>
  <c r="J293" i="4"/>
  <c r="BK280" i="4"/>
  <c r="BK263" i="4"/>
  <c r="J258" i="4"/>
  <c r="J244" i="4"/>
  <c r="J229" i="4"/>
  <c r="BK204" i="4"/>
  <c r="BK296" i="4"/>
  <c r="J280" i="4"/>
  <c r="BK258" i="4"/>
  <c r="J238" i="4"/>
  <c r="BK222" i="4"/>
  <c r="J213" i="4"/>
  <c r="J185" i="4"/>
  <c r="J161" i="4"/>
  <c r="J145" i="4"/>
  <c r="J141" i="4"/>
  <c r="J218" i="5"/>
  <c r="BK214" i="5"/>
  <c r="J195" i="5"/>
  <c r="BK185" i="5"/>
  <c r="BK178" i="5"/>
  <c r="BK167" i="5"/>
  <c r="BK162" i="5"/>
  <c r="J142" i="5"/>
  <c r="J229" i="5"/>
  <c r="J220" i="5"/>
  <c r="J213" i="5"/>
  <c r="J208" i="5"/>
  <c r="J203" i="5"/>
  <c r="J199" i="5"/>
  <c r="BK196" i="5"/>
  <c r="BK191" i="5"/>
  <c r="BK188" i="5"/>
  <c r="J177" i="5"/>
  <c r="J172" i="5"/>
  <c r="BK166" i="5"/>
  <c r="J161" i="5"/>
  <c r="BK152" i="5"/>
  <c r="J216" i="5"/>
  <c r="J214" i="5"/>
  <c r="BK213" i="5"/>
  <c r="J212" i="5"/>
  <c r="J211" i="5"/>
  <c r="J162" i="5"/>
  <c r="BK153" i="5"/>
  <c r="J146" i="5"/>
  <c r="BK228" i="5"/>
  <c r="J224" i="5"/>
  <c r="J219" i="5"/>
  <c r="BK209" i="5"/>
  <c r="BK204" i="5"/>
  <c r="BK199" i="5"/>
  <c r="BK193" i="5"/>
  <c r="BK187" i="5"/>
  <c r="BK177" i="5"/>
  <c r="BK170" i="5"/>
  <c r="J165" i="5"/>
  <c r="J148" i="5"/>
  <c r="BK142" i="5"/>
  <c r="BK158" i="6"/>
  <c r="BK149" i="6"/>
  <c r="BK139" i="6"/>
  <c r="J161" i="6"/>
  <c r="J149" i="6"/>
  <c r="J142" i="6"/>
  <c r="BK138" i="6"/>
  <c r="J158" i="6"/>
  <c r="BK151" i="6"/>
  <c r="J143" i="6"/>
  <c r="BK137" i="6"/>
  <c r="BK157" i="6"/>
  <c r="J151" i="6"/>
  <c r="J144" i="6"/>
  <c r="J134" i="6"/>
  <c r="BK375" i="7"/>
  <c r="BK348" i="7"/>
  <c r="J343" i="7"/>
  <c r="J326" i="7"/>
  <c r="J286" i="7"/>
  <c r="J269" i="7"/>
  <c r="BK255" i="7"/>
  <c r="J240" i="7"/>
  <c r="J223" i="7"/>
  <c r="BK209" i="7"/>
  <c r="BK191" i="7"/>
  <c r="J159" i="7"/>
  <c r="J143" i="7"/>
  <c r="BK368" i="7"/>
  <c r="J348" i="7"/>
  <c r="J318" i="7"/>
  <c r="J308" i="7"/>
  <c r="BK261" i="7"/>
  <c r="BK235" i="7"/>
  <c r="J219" i="7"/>
  <c r="BK208" i="7"/>
  <c r="BK196" i="7"/>
  <c r="J146" i="7"/>
  <c r="J141" i="7"/>
  <c r="J377" i="7"/>
  <c r="BK365" i="7"/>
  <c r="J355" i="7"/>
  <c r="J339" i="7"/>
  <c r="BK331" i="7"/>
  <c r="J313" i="7"/>
  <c r="J276" i="7"/>
  <c r="J262" i="7"/>
  <c r="J256" i="7"/>
  <c r="J242" i="7"/>
  <c r="BK223" i="7"/>
  <c r="J194" i="7"/>
  <c r="J182" i="7"/>
  <c r="BK159" i="7"/>
  <c r="J140" i="7"/>
  <c r="J367" i="7"/>
  <c r="BK359" i="7"/>
  <c r="J337" i="7"/>
  <c r="BK296" i="7"/>
  <c r="J258" i="7"/>
  <c r="J253" i="7"/>
  <c r="BK234" i="7"/>
  <c r="J227" i="7"/>
  <c r="J214" i="7"/>
  <c r="J190" i="7"/>
  <c r="J139" i="7"/>
  <c r="BK221" i="8"/>
  <c r="J208" i="8"/>
  <c r="BK197" i="8"/>
  <c r="BK182" i="8"/>
  <c r="BK172" i="8"/>
  <c r="J161" i="8"/>
  <c r="BK149" i="8"/>
  <c r="J140" i="8"/>
  <c r="J224" i="8"/>
  <c r="J211" i="8"/>
  <c r="J207" i="8"/>
  <c r="BK200" i="8"/>
  <c r="BK195" i="8"/>
  <c r="J186" i="8"/>
  <c r="J175" i="8"/>
  <c r="BK167" i="8"/>
  <c r="J160" i="8"/>
  <c r="J153" i="8"/>
  <c r="BK140" i="8"/>
  <c r="J220" i="8"/>
  <c r="BK214" i="8"/>
  <c r="J209" i="8"/>
  <c r="BK196" i="8"/>
  <c r="J190" i="8"/>
  <c r="J187" i="8"/>
  <c r="BK176" i="8"/>
  <c r="J164" i="8"/>
  <c r="BK160" i="8"/>
  <c r="BK146" i="8"/>
  <c r="BK224" i="8"/>
  <c r="J218" i="8"/>
  <c r="BK210" i="8"/>
  <c r="BK198" i="8"/>
  <c r="J193" i="8"/>
  <c r="J184" i="8"/>
  <c r="BK171" i="8"/>
  <c r="BK164" i="8"/>
  <c r="BK144" i="8"/>
  <c r="BK156" i="9"/>
  <c r="BK143" i="9"/>
  <c r="BK139" i="9"/>
  <c r="J135" i="9"/>
  <c r="BK158" i="9"/>
  <c r="BK152" i="9"/>
  <c r="J139" i="9"/>
  <c r="J134" i="9"/>
  <c r="J149" i="9"/>
  <c r="J154" i="9"/>
  <c r="J148" i="9"/>
  <c r="J142" i="9"/>
  <c r="BK417" i="10"/>
  <c r="J415" i="10"/>
  <c r="BK369" i="10"/>
  <c r="J311" i="10"/>
  <c r="J294" i="10"/>
  <c r="BK287" i="10"/>
  <c r="J267" i="10"/>
  <c r="J258" i="10"/>
  <c r="J236" i="10"/>
  <c r="BK217" i="10"/>
  <c r="BK215" i="10"/>
  <c r="BK202" i="10"/>
  <c r="J169" i="10"/>
  <c r="BK155" i="10"/>
  <c r="J143" i="10"/>
  <c r="J406" i="10"/>
  <c r="BK397" i="10"/>
  <c r="BK364" i="10"/>
  <c r="BK356" i="10"/>
  <c r="J332" i="10"/>
  <c r="BK311" i="10"/>
  <c r="BK267" i="10"/>
  <c r="J244" i="10"/>
  <c r="BK229" i="10"/>
  <c r="BK192" i="10"/>
  <c r="BK148" i="10"/>
  <c r="BK415" i="10"/>
  <c r="J403" i="10"/>
  <c r="BK385" i="10"/>
  <c r="J369" i="10"/>
  <c r="J336" i="10"/>
  <c r="BK323" i="10"/>
  <c r="BK296" i="10"/>
  <c r="BK289" i="10"/>
  <c r="BK260" i="10"/>
  <c r="J192" i="10"/>
  <c r="BK150" i="10"/>
  <c r="BK399" i="10"/>
  <c r="J386" i="10"/>
  <c r="J377" i="10"/>
  <c r="J371" i="10"/>
  <c r="BK358" i="10"/>
  <c r="BK294" i="10"/>
  <c r="J285" i="10"/>
  <c r="J273" i="10"/>
  <c r="J260" i="10"/>
  <c r="BK243" i="10"/>
  <c r="BK236" i="10"/>
  <c r="J217" i="10"/>
  <c r="J187" i="10"/>
  <c r="BK145" i="10"/>
  <c r="J140" i="10"/>
  <c r="J226" i="11"/>
  <c r="BK217" i="11"/>
  <c r="J206" i="11"/>
  <c r="J195" i="11"/>
  <c r="J185" i="11"/>
  <c r="J179" i="11"/>
  <c r="BK168" i="11"/>
  <c r="BK162" i="11"/>
  <c r="BK153" i="11"/>
  <c r="BK138" i="11"/>
  <c r="J232" i="11"/>
  <c r="BK228" i="11"/>
  <c r="BK223" i="11"/>
  <c r="J218" i="11"/>
  <c r="J211" i="11"/>
  <c r="BK204" i="11"/>
  <c r="BK198" i="11"/>
  <c r="J191" i="11"/>
  <c r="BK186" i="11"/>
  <c r="BK175" i="11"/>
  <c r="BK155" i="11"/>
  <c r="J149" i="11"/>
  <c r="J138" i="11"/>
  <c r="J236" i="11"/>
  <c r="BK232" i="11"/>
  <c r="J228" i="11"/>
  <c r="J222" i="11"/>
  <c r="J217" i="11"/>
  <c r="J207" i="11"/>
  <c r="BK197" i="11"/>
  <c r="J178" i="11"/>
  <c r="J172" i="11"/>
  <c r="J165" i="11"/>
  <c r="BK152" i="11"/>
  <c r="BK145" i="11"/>
  <c r="BK211" i="11"/>
  <c r="J205" i="11"/>
  <c r="BK201" i="11"/>
  <c r="BK196" i="11"/>
  <c r="BK189" i="11"/>
  <c r="BK183" i="11"/>
  <c r="BK167" i="11"/>
  <c r="J160" i="11"/>
  <c r="BK150" i="11"/>
  <c r="BK140" i="11"/>
  <c r="J148" i="12"/>
  <c r="J141" i="12"/>
  <c r="BK152" i="12"/>
  <c r="J142" i="12"/>
  <c r="BK155" i="12"/>
  <c r="J147" i="12"/>
  <c r="BK142" i="12"/>
  <c r="BK138" i="12"/>
  <c r="BK134" i="12"/>
  <c r="BK156" i="12"/>
  <c r="BK147" i="12"/>
  <c r="BK136" i="12"/>
  <c r="J486" i="13"/>
  <c r="BK481" i="13"/>
  <c r="BK468" i="13"/>
  <c r="BK446" i="13"/>
  <c r="J420" i="13"/>
  <c r="J400" i="13"/>
  <c r="J389" i="13"/>
  <c r="BK383" i="13"/>
  <c r="BK363" i="13"/>
  <c r="J342" i="13"/>
  <c r="BK305" i="13"/>
  <c r="BK223" i="13"/>
  <c r="J197" i="13"/>
  <c r="J158" i="13"/>
  <c r="J150" i="13"/>
  <c r="J462" i="13"/>
  <c r="BK414" i="13"/>
  <c r="J393" i="13"/>
  <c r="BK386" i="13"/>
  <c r="J368" i="13"/>
  <c r="J357" i="13"/>
  <c r="J311" i="13"/>
  <c r="BK279" i="13"/>
  <c r="BK240" i="13"/>
  <c r="BK187" i="13"/>
  <c r="J161" i="13"/>
  <c r="BK486" i="13"/>
  <c r="J446" i="13"/>
  <c r="BK416" i="13"/>
  <c r="J392" i="13"/>
  <c r="BK387" i="13"/>
  <c r="J382" i="13"/>
  <c r="J370" i="13"/>
  <c r="J308" i="13"/>
  <c r="BK296" i="13"/>
  <c r="BK264" i="13"/>
  <c r="J226" i="13"/>
  <c r="J187" i="13"/>
  <c r="BK177" i="13"/>
  <c r="J154" i="13"/>
  <c r="J137" i="13"/>
  <c r="BK462" i="13"/>
  <c r="BK452" i="13"/>
  <c r="J430" i="13"/>
  <c r="J413" i="13"/>
  <c r="BK401" i="13"/>
  <c r="BK381" i="13"/>
  <c r="BK372" i="13"/>
  <c r="J350" i="13"/>
  <c r="BK308" i="13"/>
  <c r="J279" i="13"/>
  <c r="J237" i="13"/>
  <c r="BK153" i="13"/>
  <c r="J135" i="14"/>
  <c r="BK124" i="14"/>
  <c r="J142" i="14"/>
  <c r="BK136" i="14"/>
  <c r="J131" i="14"/>
  <c r="BK127" i="14"/>
  <c r="J147" i="14"/>
  <c r="BK144" i="14"/>
  <c r="BK125" i="14"/>
  <c r="J220" i="15"/>
  <c r="J206" i="15"/>
  <c r="J200" i="15"/>
  <c r="J173" i="15"/>
  <c r="J162" i="15"/>
  <c r="BK150" i="15"/>
  <c r="J201" i="15"/>
  <c r="BK180" i="15"/>
  <c r="BK173" i="15"/>
  <c r="J150" i="15"/>
  <c r="BK136" i="15"/>
  <c r="BK210" i="15"/>
  <c r="J187" i="15"/>
  <c r="J159" i="15"/>
  <c r="BK201" i="15"/>
  <c r="J180" i="15"/>
  <c r="J164" i="15"/>
  <c r="BK137" i="15"/>
  <c r="BK126" i="16"/>
  <c r="BK128" i="16"/>
  <c r="BK130" i="16"/>
  <c r="J125" i="16"/>
  <c r="J127" i="17"/>
  <c r="J129" i="17"/>
  <c r="P138" i="2" l="1"/>
  <c r="P152" i="2"/>
  <c r="R152" i="2"/>
  <c r="BK160" i="2"/>
  <c r="J160" i="2" s="1"/>
  <c r="J102" i="2" s="1"/>
  <c r="BK187" i="2"/>
  <c r="J187" i="2" s="1"/>
  <c r="J103" i="2" s="1"/>
  <c r="P204" i="2"/>
  <c r="R219" i="2"/>
  <c r="R225" i="2"/>
  <c r="R229" i="2"/>
  <c r="P240" i="2"/>
  <c r="P237" i="2"/>
  <c r="P245" i="2"/>
  <c r="P136" i="3"/>
  <c r="P180" i="3"/>
  <c r="P132" i="3" s="1"/>
  <c r="P187" i="3"/>
  <c r="BK201" i="3"/>
  <c r="J201" i="3"/>
  <c r="J103" i="3"/>
  <c r="BK229" i="3"/>
  <c r="J229" i="3" s="1"/>
  <c r="J104" i="3" s="1"/>
  <c r="BK239" i="3"/>
  <c r="J239" i="3"/>
  <c r="J105" i="3"/>
  <c r="P259" i="3"/>
  <c r="P245" i="3"/>
  <c r="BK269" i="3"/>
  <c r="J269" i="3" s="1"/>
  <c r="J108" i="3" s="1"/>
  <c r="BK297" i="3"/>
  <c r="J297" i="3"/>
  <c r="J109" i="3"/>
  <c r="BK139" i="4"/>
  <c r="J139" i="4" s="1"/>
  <c r="J100" i="4" s="1"/>
  <c r="BK147" i="4"/>
  <c r="J147" i="4"/>
  <c r="J101" i="4"/>
  <c r="P152" i="4"/>
  <c r="BK189" i="4"/>
  <c r="J189" i="4"/>
  <c r="J103" i="4"/>
  <c r="P212" i="4"/>
  <c r="BK221" i="4"/>
  <c r="J221" i="4" s="1"/>
  <c r="J107" i="4" s="1"/>
  <c r="P228" i="4"/>
  <c r="T243" i="4"/>
  <c r="T284" i="4"/>
  <c r="R292" i="4"/>
  <c r="BK330" i="4"/>
  <c r="J330" i="4" s="1"/>
  <c r="J112" i="4" s="1"/>
  <c r="BK369" i="4"/>
  <c r="J369" i="4"/>
  <c r="J113" i="4"/>
  <c r="BK385" i="4"/>
  <c r="J385" i="4"/>
  <c r="J114" i="4" s="1"/>
  <c r="R409" i="4"/>
  <c r="BK141" i="5"/>
  <c r="J141" i="5"/>
  <c r="J104" i="5"/>
  <c r="BK147" i="5"/>
  <c r="J147" i="5" s="1"/>
  <c r="J105" i="5" s="1"/>
  <c r="BK157" i="5"/>
  <c r="T175" i="5"/>
  <c r="T207" i="5"/>
  <c r="T226" i="5"/>
  <c r="R133" i="6"/>
  <c r="R132" i="6"/>
  <c r="R131" i="6"/>
  <c r="R130" i="6" s="1"/>
  <c r="R156" i="6"/>
  <c r="T137" i="7"/>
  <c r="T145" i="7"/>
  <c r="T172" i="7"/>
  <c r="P189" i="7"/>
  <c r="P198" i="7"/>
  <c r="P213" i="7"/>
  <c r="BK252" i="7"/>
  <c r="J252" i="7" s="1"/>
  <c r="J108" i="7" s="1"/>
  <c r="T260" i="7"/>
  <c r="R295" i="7"/>
  <c r="R334" i="7"/>
  <c r="R350" i="7"/>
  <c r="R373" i="7"/>
  <c r="P141" i="8"/>
  <c r="P136" i="8" s="1"/>
  <c r="P157" i="8"/>
  <c r="R174" i="8"/>
  <c r="R205" i="8"/>
  <c r="P223" i="8"/>
  <c r="P133" i="9"/>
  <c r="P132" i="9"/>
  <c r="P131" i="9"/>
  <c r="P130" i="9" s="1"/>
  <c r="AU106" i="1" s="1"/>
  <c r="P151" i="9"/>
  <c r="R139" i="10"/>
  <c r="BK147" i="10"/>
  <c r="J147" i="10"/>
  <c r="J101" i="10"/>
  <c r="T154" i="10"/>
  <c r="T191" i="10"/>
  <c r="T214" i="10"/>
  <c r="BK223" i="10"/>
  <c r="J223" i="10"/>
  <c r="J107" i="10"/>
  <c r="BK230" i="10"/>
  <c r="J230" i="10"/>
  <c r="J108" i="10" s="1"/>
  <c r="BK245" i="10"/>
  <c r="J245" i="10" s="1"/>
  <c r="J109" i="10" s="1"/>
  <c r="BK286" i="10"/>
  <c r="J286" i="10"/>
  <c r="J110" i="10"/>
  <c r="BK293" i="10"/>
  <c r="J293" i="10" s="1"/>
  <c r="J111" i="10" s="1"/>
  <c r="T333" i="10"/>
  <c r="BK372" i="10"/>
  <c r="J372" i="10"/>
  <c r="J113" i="10"/>
  <c r="P388" i="10"/>
  <c r="R412" i="10"/>
  <c r="T141" i="11"/>
  <c r="T136" i="11" s="1"/>
  <c r="T147" i="11"/>
  <c r="BK157" i="11"/>
  <c r="J157" i="11"/>
  <c r="J108" i="11"/>
  <c r="BK176" i="11"/>
  <c r="J176" i="11"/>
  <c r="J109" i="11" s="1"/>
  <c r="P208" i="11"/>
  <c r="P235" i="11"/>
  <c r="P133" i="12"/>
  <c r="R154" i="12"/>
  <c r="P133" i="13"/>
  <c r="BK292" i="13"/>
  <c r="J292" i="13"/>
  <c r="J103" i="13" s="1"/>
  <c r="P314" i="13"/>
  <c r="T439" i="13"/>
  <c r="T455" i="13"/>
  <c r="P483" i="13"/>
  <c r="P482" i="13"/>
  <c r="T122" i="14"/>
  <c r="T121" i="14"/>
  <c r="R132" i="15"/>
  <c r="P144" i="15"/>
  <c r="P160" i="15"/>
  <c r="T168" i="15"/>
  <c r="BK138" i="2"/>
  <c r="J138" i="2"/>
  <c r="J100" i="2" s="1"/>
  <c r="BK152" i="2"/>
  <c r="J152" i="2" s="1"/>
  <c r="J101" i="2" s="1"/>
  <c r="T152" i="2"/>
  <c r="R160" i="2"/>
  <c r="P187" i="2"/>
  <c r="BK204" i="2"/>
  <c r="J204" i="2" s="1"/>
  <c r="J104" i="2" s="1"/>
  <c r="BK219" i="2"/>
  <c r="J219" i="2" s="1"/>
  <c r="J105" i="2" s="1"/>
  <c r="BK225" i="2"/>
  <c r="J225" i="2" s="1"/>
  <c r="J106" i="2" s="1"/>
  <c r="P229" i="2"/>
  <c r="R240" i="2"/>
  <c r="R237" i="2"/>
  <c r="R245" i="2"/>
  <c r="T136" i="3"/>
  <c r="T180" i="3"/>
  <c r="T132" i="3" s="1"/>
  <c r="T187" i="3"/>
  <c r="T201" i="3"/>
  <c r="T229" i="3"/>
  <c r="T239" i="3"/>
  <c r="BK259" i="3"/>
  <c r="J259" i="3" s="1"/>
  <c r="J107" i="3" s="1"/>
  <c r="P269" i="3"/>
  <c r="P297" i="3"/>
  <c r="P139" i="4"/>
  <c r="P147" i="4"/>
  <c r="T152" i="4"/>
  <c r="P189" i="4"/>
  <c r="BK212" i="4"/>
  <c r="J212" i="4"/>
  <c r="J104" i="4"/>
  <c r="P221" i="4"/>
  <c r="BK228" i="4"/>
  <c r="J228" i="4" s="1"/>
  <c r="J108" i="4" s="1"/>
  <c r="BK243" i="4"/>
  <c r="J243" i="4" s="1"/>
  <c r="J109" i="4" s="1"/>
  <c r="P284" i="4"/>
  <c r="BK292" i="4"/>
  <c r="J292" i="4"/>
  <c r="J111" i="4"/>
  <c r="P330" i="4"/>
  <c r="P369" i="4"/>
  <c r="P385" i="4"/>
  <c r="T409" i="4"/>
  <c r="R141" i="5"/>
  <c r="P147" i="5"/>
  <c r="P157" i="5"/>
  <c r="P175" i="5"/>
  <c r="P207" i="5"/>
  <c r="P226" i="5"/>
  <c r="BK133" i="6"/>
  <c r="J133" i="6" s="1"/>
  <c r="J103" i="6" s="1"/>
  <c r="P156" i="6"/>
  <c r="P137" i="7"/>
  <c r="P145" i="7"/>
  <c r="BK172" i="7"/>
  <c r="J172" i="7"/>
  <c r="J102" i="7"/>
  <c r="R189" i="7"/>
  <c r="R198" i="7"/>
  <c r="T213" i="7"/>
  <c r="T252" i="7"/>
  <c r="P260" i="7"/>
  <c r="P295" i="7"/>
  <c r="P334" i="7"/>
  <c r="P350" i="7"/>
  <c r="BK373" i="7"/>
  <c r="J373" i="7"/>
  <c r="J113" i="7"/>
  <c r="R141" i="8"/>
  <c r="R136" i="8" s="1"/>
  <c r="P147" i="8"/>
  <c r="BK157" i="8"/>
  <c r="J157" i="8"/>
  <c r="J108" i="8"/>
  <c r="R157" i="8"/>
  <c r="BK174" i="8"/>
  <c r="J174" i="8"/>
  <c r="J109" i="8" s="1"/>
  <c r="T174" i="8"/>
  <c r="T205" i="8"/>
  <c r="T223" i="8"/>
  <c r="R133" i="9"/>
  <c r="BK151" i="9"/>
  <c r="J151" i="9"/>
  <c r="J104" i="9"/>
  <c r="T139" i="10"/>
  <c r="R147" i="10"/>
  <c r="BK154" i="10"/>
  <c r="J154" i="10"/>
  <c r="J102" i="10"/>
  <c r="BK191" i="10"/>
  <c r="J191" i="10"/>
  <c r="J103" i="10"/>
  <c r="BK214" i="10"/>
  <c r="J214" i="10" s="1"/>
  <c r="J104" i="10" s="1"/>
  <c r="R223" i="10"/>
  <c r="R230" i="10"/>
  <c r="P245" i="10"/>
  <c r="R286" i="10"/>
  <c r="T293" i="10"/>
  <c r="P333" i="10"/>
  <c r="P372" i="10"/>
  <c r="BK388" i="10"/>
  <c r="J388" i="10"/>
  <c r="J114" i="10"/>
  <c r="BK412" i="10"/>
  <c r="J412" i="10" s="1"/>
  <c r="J115" i="10" s="1"/>
  <c r="R141" i="11"/>
  <c r="R136" i="11" s="1"/>
  <c r="R147" i="11"/>
  <c r="P157" i="11"/>
  <c r="P176" i="11"/>
  <c r="T208" i="11"/>
  <c r="T235" i="11"/>
  <c r="BK133" i="12"/>
  <c r="J133" i="12" s="1"/>
  <c r="J103" i="12" s="1"/>
  <c r="T154" i="12"/>
  <c r="R133" i="13"/>
  <c r="T292" i="13"/>
  <c r="R314" i="13"/>
  <c r="BK439" i="13"/>
  <c r="J439" i="13"/>
  <c r="J105" i="13" s="1"/>
  <c r="R455" i="13"/>
  <c r="T483" i="13"/>
  <c r="T482" i="13"/>
  <c r="R122" i="14"/>
  <c r="R121" i="14"/>
  <c r="T132" i="15"/>
  <c r="T144" i="15"/>
  <c r="R160" i="15"/>
  <c r="P168" i="15"/>
  <c r="P172" i="15"/>
  <c r="BK181" i="15"/>
  <c r="J181" i="15"/>
  <c r="J107" i="15"/>
  <c r="T181" i="15"/>
  <c r="P205" i="15"/>
  <c r="T124" i="16"/>
  <c r="T123" i="16" s="1"/>
  <c r="T122" i="16" s="1"/>
  <c r="T138" i="2"/>
  <c r="T160" i="2"/>
  <c r="R187" i="2"/>
  <c r="R204" i="2"/>
  <c r="P219" i="2"/>
  <c r="P225" i="2"/>
  <c r="BK229" i="2"/>
  <c r="J229" i="2"/>
  <c r="J107" i="2" s="1"/>
  <c r="T240" i="2"/>
  <c r="T237" i="2"/>
  <c r="BK245" i="2"/>
  <c r="J245" i="2"/>
  <c r="J114" i="2" s="1"/>
  <c r="R136" i="3"/>
  <c r="BK180" i="3"/>
  <c r="J180" i="3"/>
  <c r="J101" i="3" s="1"/>
  <c r="BK187" i="3"/>
  <c r="J187" i="3" s="1"/>
  <c r="J102" i="3" s="1"/>
  <c r="R201" i="3"/>
  <c r="R229" i="3"/>
  <c r="R239" i="3"/>
  <c r="T259" i="3"/>
  <c r="T245" i="3" s="1"/>
  <c r="T269" i="3"/>
  <c r="R297" i="3"/>
  <c r="R139" i="4"/>
  <c r="T147" i="4"/>
  <c r="BK152" i="4"/>
  <c r="J152" i="4"/>
  <c r="J102" i="4"/>
  <c r="T189" i="4"/>
  <c r="T212" i="4"/>
  <c r="R221" i="4"/>
  <c r="R228" i="4"/>
  <c r="R243" i="4"/>
  <c r="R284" i="4"/>
  <c r="P292" i="4"/>
  <c r="T330" i="4"/>
  <c r="T369" i="4"/>
  <c r="T385" i="4"/>
  <c r="P409" i="4"/>
  <c r="P141" i="5"/>
  <c r="P136" i="5" s="1"/>
  <c r="R147" i="5"/>
  <c r="R136" i="5" s="1"/>
  <c r="R135" i="5" s="1"/>
  <c r="T157" i="5"/>
  <c r="T156" i="5" s="1"/>
  <c r="R175" i="5"/>
  <c r="R207" i="5"/>
  <c r="R226" i="5"/>
  <c r="T133" i="6"/>
  <c r="T132" i="6" s="1"/>
  <c r="T131" i="6" s="1"/>
  <c r="T130" i="6" s="1"/>
  <c r="T156" i="6"/>
  <c r="R137" i="7"/>
  <c r="R145" i="7"/>
  <c r="R172" i="7"/>
  <c r="T189" i="7"/>
  <c r="BK198" i="7"/>
  <c r="J198" i="7"/>
  <c r="J106" i="7"/>
  <c r="BK213" i="7"/>
  <c r="J213" i="7" s="1"/>
  <c r="J107" i="7" s="1"/>
  <c r="P252" i="7"/>
  <c r="BK260" i="7"/>
  <c r="J260" i="7" s="1"/>
  <c r="J109" i="7" s="1"/>
  <c r="BK295" i="7"/>
  <c r="J295" i="7" s="1"/>
  <c r="J110" i="7" s="1"/>
  <c r="BK334" i="7"/>
  <c r="J334" i="7" s="1"/>
  <c r="J111" i="7" s="1"/>
  <c r="BK350" i="7"/>
  <c r="J350" i="7"/>
  <c r="J112" i="7"/>
  <c r="P373" i="7"/>
  <c r="T141" i="8"/>
  <c r="T136" i="8"/>
  <c r="T157" i="8"/>
  <c r="T156" i="8" s="1"/>
  <c r="P174" i="8"/>
  <c r="BK205" i="8"/>
  <c r="J205" i="8" s="1"/>
  <c r="J110" i="8" s="1"/>
  <c r="P205" i="8"/>
  <c r="BK223" i="8"/>
  <c r="J223" i="8" s="1"/>
  <c r="J111" i="8" s="1"/>
  <c r="T133" i="9"/>
  <c r="T132" i="9"/>
  <c r="T131" i="9" s="1"/>
  <c r="T130" i="9" s="1"/>
  <c r="T151" i="9"/>
  <c r="BK139" i="10"/>
  <c r="P147" i="10"/>
  <c r="P154" i="10"/>
  <c r="P191" i="10"/>
  <c r="P214" i="10"/>
  <c r="T223" i="10"/>
  <c r="T230" i="10"/>
  <c r="T245" i="10"/>
  <c r="P286" i="10"/>
  <c r="P293" i="10"/>
  <c r="R333" i="10"/>
  <c r="R372" i="10"/>
  <c r="R388" i="10"/>
  <c r="P412" i="10"/>
  <c r="P141" i="11"/>
  <c r="P136" i="11"/>
  <c r="BK147" i="11"/>
  <c r="J147" i="11" s="1"/>
  <c r="J105" i="11" s="1"/>
  <c r="R157" i="11"/>
  <c r="R176" i="11"/>
  <c r="BK208" i="11"/>
  <c r="J208" i="11" s="1"/>
  <c r="J110" i="11" s="1"/>
  <c r="BK235" i="11"/>
  <c r="J235" i="11" s="1"/>
  <c r="J111" i="11" s="1"/>
  <c r="T133" i="12"/>
  <c r="T132" i="12"/>
  <c r="T131" i="12" s="1"/>
  <c r="T130" i="12" s="1"/>
  <c r="BK154" i="12"/>
  <c r="J154" i="12" s="1"/>
  <c r="J104" i="12" s="1"/>
  <c r="BK133" i="13"/>
  <c r="J133" i="13" s="1"/>
  <c r="J100" i="13" s="1"/>
  <c r="P292" i="13"/>
  <c r="BK314" i="13"/>
  <c r="J314" i="13"/>
  <c r="J104" i="13" s="1"/>
  <c r="P439" i="13"/>
  <c r="P455" i="13"/>
  <c r="BK483" i="13"/>
  <c r="BK482" i="13"/>
  <c r="J482" i="13" s="1"/>
  <c r="J108" i="13" s="1"/>
  <c r="BK122" i="14"/>
  <c r="J122" i="14" s="1"/>
  <c r="J99" i="14" s="1"/>
  <c r="BK132" i="15"/>
  <c r="J132" i="15" s="1"/>
  <c r="J100" i="15" s="1"/>
  <c r="R144" i="15"/>
  <c r="T160" i="15"/>
  <c r="R168" i="15"/>
  <c r="T172" i="15"/>
  <c r="R181" i="15"/>
  <c r="R205" i="15"/>
  <c r="P124" i="16"/>
  <c r="P123" i="16"/>
  <c r="P122" i="16" s="1"/>
  <c r="AU115" i="1" s="1"/>
  <c r="R138" i="2"/>
  <c r="P160" i="2"/>
  <c r="T187" i="2"/>
  <c r="T204" i="2"/>
  <c r="T219" i="2"/>
  <c r="T225" i="2"/>
  <c r="T229" i="2"/>
  <c r="BK240" i="2"/>
  <c r="J240" i="2" s="1"/>
  <c r="J113" i="2" s="1"/>
  <c r="T245" i="2"/>
  <c r="BK136" i="3"/>
  <c r="J136" i="3"/>
  <c r="J100" i="3" s="1"/>
  <c r="R180" i="3"/>
  <c r="R132" i="3" s="1"/>
  <c r="R187" i="3"/>
  <c r="P201" i="3"/>
  <c r="P229" i="3"/>
  <c r="P239" i="3"/>
  <c r="R259" i="3"/>
  <c r="R245" i="3"/>
  <c r="R269" i="3"/>
  <c r="T297" i="3"/>
  <c r="T139" i="4"/>
  <c r="T138" i="4" s="1"/>
  <c r="R147" i="4"/>
  <c r="R152" i="4"/>
  <c r="R189" i="4"/>
  <c r="R212" i="4"/>
  <c r="T221" i="4"/>
  <c r="T228" i="4"/>
  <c r="P243" i="4"/>
  <c r="BK284" i="4"/>
  <c r="J284" i="4" s="1"/>
  <c r="J110" i="4" s="1"/>
  <c r="T292" i="4"/>
  <c r="R330" i="4"/>
  <c r="R369" i="4"/>
  <c r="R385" i="4"/>
  <c r="BK409" i="4"/>
  <c r="J409" i="4" s="1"/>
  <c r="J115" i="4" s="1"/>
  <c r="T141" i="5"/>
  <c r="T136" i="5" s="1"/>
  <c r="T147" i="5"/>
  <c r="R157" i="5"/>
  <c r="R156" i="5"/>
  <c r="BK175" i="5"/>
  <c r="J175" i="5" s="1"/>
  <c r="J109" i="5" s="1"/>
  <c r="BK207" i="5"/>
  <c r="J207" i="5"/>
  <c r="J110" i="5" s="1"/>
  <c r="BK226" i="5"/>
  <c r="J226" i="5"/>
  <c r="J111" i="5" s="1"/>
  <c r="P133" i="6"/>
  <c r="P132" i="6" s="1"/>
  <c r="P131" i="6" s="1"/>
  <c r="P130" i="6" s="1"/>
  <c r="AU102" i="1" s="1"/>
  <c r="BK156" i="6"/>
  <c r="J156" i="6"/>
  <c r="J104" i="6" s="1"/>
  <c r="BK137" i="7"/>
  <c r="BK145" i="7"/>
  <c r="J145" i="7" s="1"/>
  <c r="J101" i="7" s="1"/>
  <c r="P172" i="7"/>
  <c r="BK189" i="7"/>
  <c r="J189" i="7"/>
  <c r="J103" i="7" s="1"/>
  <c r="T198" i="7"/>
  <c r="R213" i="7"/>
  <c r="R252" i="7"/>
  <c r="R260" i="7"/>
  <c r="T295" i="7"/>
  <c r="T334" i="7"/>
  <c r="T350" i="7"/>
  <c r="T373" i="7"/>
  <c r="BK141" i="8"/>
  <c r="J141" i="8" s="1"/>
  <c r="J104" i="8" s="1"/>
  <c r="BK147" i="8"/>
  <c r="J147" i="8" s="1"/>
  <c r="J105" i="8" s="1"/>
  <c r="R147" i="8"/>
  <c r="T147" i="8"/>
  <c r="R223" i="8"/>
  <c r="BK133" i="9"/>
  <c r="J133" i="9"/>
  <c r="J103" i="9"/>
  <c r="R151" i="9"/>
  <c r="P139" i="10"/>
  <c r="P138" i="10"/>
  <c r="T147" i="10"/>
  <c r="R154" i="10"/>
  <c r="R191" i="10"/>
  <c r="R214" i="10"/>
  <c r="P223" i="10"/>
  <c r="P230" i="10"/>
  <c r="R245" i="10"/>
  <c r="T286" i="10"/>
  <c r="R293" i="10"/>
  <c r="BK333" i="10"/>
  <c r="J333" i="10" s="1"/>
  <c r="J112" i="10" s="1"/>
  <c r="T372" i="10"/>
  <c r="T388" i="10"/>
  <c r="T412" i="10"/>
  <c r="BK141" i="11"/>
  <c r="J141" i="11" s="1"/>
  <c r="J104" i="11" s="1"/>
  <c r="P147" i="11"/>
  <c r="T157" i="11"/>
  <c r="T176" i="11"/>
  <c r="R208" i="11"/>
  <c r="R235" i="11"/>
  <c r="R133" i="12"/>
  <c r="R132" i="12" s="1"/>
  <c r="R131" i="12" s="1"/>
  <c r="R130" i="12" s="1"/>
  <c r="P154" i="12"/>
  <c r="T133" i="13"/>
  <c r="R292" i="13"/>
  <c r="T314" i="13"/>
  <c r="R439" i="13"/>
  <c r="BK455" i="13"/>
  <c r="J455" i="13" s="1"/>
  <c r="J106" i="13" s="1"/>
  <c r="R483" i="13"/>
  <c r="R482" i="13"/>
  <c r="P122" i="14"/>
  <c r="P121" i="14" s="1"/>
  <c r="AU113" i="1" s="1"/>
  <c r="P132" i="15"/>
  <c r="P131" i="15" s="1"/>
  <c r="BK144" i="15"/>
  <c r="J144" i="15"/>
  <c r="J102" i="15"/>
  <c r="BK160" i="15"/>
  <c r="J160" i="15" s="1"/>
  <c r="J103" i="15" s="1"/>
  <c r="BK168" i="15"/>
  <c r="J168" i="15" s="1"/>
  <c r="J104" i="15" s="1"/>
  <c r="BK172" i="15"/>
  <c r="J172" i="15"/>
  <c r="J106" i="15" s="1"/>
  <c r="R172" i="15"/>
  <c r="R171" i="15"/>
  <c r="P181" i="15"/>
  <c r="BK205" i="15"/>
  <c r="J205" i="15" s="1"/>
  <c r="J108" i="15" s="1"/>
  <c r="T205" i="15"/>
  <c r="BK124" i="16"/>
  <c r="J124" i="16" s="1"/>
  <c r="J100" i="16" s="1"/>
  <c r="R124" i="16"/>
  <c r="R123" i="16" s="1"/>
  <c r="R122" i="16" s="1"/>
  <c r="BK233" i="2"/>
  <c r="J233" i="2" s="1"/>
  <c r="J109" i="2" s="1"/>
  <c r="BK245" i="3"/>
  <c r="J245" i="3"/>
  <c r="J106" i="3" s="1"/>
  <c r="BK162" i="6"/>
  <c r="J162" i="6" s="1"/>
  <c r="J106" i="6" s="1"/>
  <c r="BK137" i="11"/>
  <c r="J137" i="11" s="1"/>
  <c r="J102" i="11" s="1"/>
  <c r="BK218" i="4"/>
  <c r="J218" i="4" s="1"/>
  <c r="J105" i="4" s="1"/>
  <c r="BK139" i="5"/>
  <c r="J139" i="5"/>
  <c r="J103" i="5"/>
  <c r="BK154" i="5"/>
  <c r="J154" i="5" s="1"/>
  <c r="J106" i="5" s="1"/>
  <c r="BK160" i="6"/>
  <c r="J160" i="6" s="1"/>
  <c r="J105" i="6" s="1"/>
  <c r="BK195" i="7"/>
  <c r="J195" i="7"/>
  <c r="J104" i="7" s="1"/>
  <c r="BK155" i="9"/>
  <c r="J155" i="9"/>
  <c r="J105" i="9" s="1"/>
  <c r="BK220" i="10"/>
  <c r="J220" i="10" s="1"/>
  <c r="J105" i="10" s="1"/>
  <c r="BK137" i="8"/>
  <c r="J137" i="8" s="1"/>
  <c r="J102" i="8" s="1"/>
  <c r="BK139" i="8"/>
  <c r="J139" i="8" s="1"/>
  <c r="J103" i="8" s="1"/>
  <c r="BK157" i="9"/>
  <c r="J157" i="9" s="1"/>
  <c r="J106" i="9" s="1"/>
  <c r="BK139" i="11"/>
  <c r="J139" i="11" s="1"/>
  <c r="J103" i="11" s="1"/>
  <c r="BK154" i="11"/>
  <c r="J154" i="11" s="1"/>
  <c r="J106" i="11" s="1"/>
  <c r="BK282" i="13"/>
  <c r="J282" i="13"/>
  <c r="J101" i="13" s="1"/>
  <c r="BK480" i="13"/>
  <c r="J480" i="13"/>
  <c r="J107" i="13" s="1"/>
  <c r="BK235" i="2"/>
  <c r="J235" i="2" s="1"/>
  <c r="J110" i="2" s="1"/>
  <c r="BK238" i="2"/>
  <c r="J238" i="2" s="1"/>
  <c r="J112" i="2" s="1"/>
  <c r="BK137" i="5"/>
  <c r="J137" i="5" s="1"/>
  <c r="J102" i="5" s="1"/>
  <c r="BK154" i="8"/>
  <c r="J154" i="8" s="1"/>
  <c r="J106" i="8" s="1"/>
  <c r="BK158" i="12"/>
  <c r="J158" i="12" s="1"/>
  <c r="J105" i="12" s="1"/>
  <c r="BK160" i="12"/>
  <c r="J160" i="12" s="1"/>
  <c r="J106" i="12" s="1"/>
  <c r="BK286" i="13"/>
  <c r="J286" i="13"/>
  <c r="J102" i="13" s="1"/>
  <c r="BK140" i="15"/>
  <c r="J140" i="15"/>
  <c r="J101" i="15" s="1"/>
  <c r="BK126" i="17"/>
  <c r="J126" i="17" s="1"/>
  <c r="J100" i="17" s="1"/>
  <c r="BK128" i="17"/>
  <c r="J128" i="17" s="1"/>
  <c r="J101" i="17" s="1"/>
  <c r="BK130" i="17"/>
  <c r="J130" i="17" s="1"/>
  <c r="J102" i="17" s="1"/>
  <c r="F94" i="17"/>
  <c r="BE131" i="17"/>
  <c r="J91" i="17"/>
  <c r="E85" i="17"/>
  <c r="BE127" i="17"/>
  <c r="BE129" i="17"/>
  <c r="E85" i="16"/>
  <c r="BE125" i="16"/>
  <c r="BE127" i="16"/>
  <c r="BE129" i="16"/>
  <c r="BE130" i="16"/>
  <c r="J91" i="16"/>
  <c r="F119" i="16"/>
  <c r="BE126" i="16"/>
  <c r="BE131" i="16"/>
  <c r="BE128" i="16"/>
  <c r="F127" i="15"/>
  <c r="BE161" i="15"/>
  <c r="BE165" i="15"/>
  <c r="BE167" i="15"/>
  <c r="BE169" i="15"/>
  <c r="BE199" i="15"/>
  <c r="BE202" i="15"/>
  <c r="E85" i="15"/>
  <c r="J124" i="15"/>
  <c r="BE136" i="15"/>
  <c r="BE141" i="15"/>
  <c r="BE145" i="15"/>
  <c r="BE150" i="15"/>
  <c r="BE159" i="15"/>
  <c r="BE164" i="15"/>
  <c r="BE173" i="15"/>
  <c r="BE174" i="15"/>
  <c r="BE178" i="15"/>
  <c r="BE180" i="15"/>
  <c r="BE200" i="15"/>
  <c r="BE201" i="15"/>
  <c r="BE206" i="15"/>
  <c r="BE220" i="15"/>
  <c r="BE137" i="15"/>
  <c r="BE152" i="15"/>
  <c r="BE153" i="15"/>
  <c r="BE170" i="15"/>
  <c r="BE187" i="15"/>
  <c r="BE208" i="15"/>
  <c r="BE213" i="15"/>
  <c r="BE215" i="15"/>
  <c r="BE133" i="15"/>
  <c r="BE139" i="15"/>
  <c r="BE162" i="15"/>
  <c r="BE177" i="15"/>
  <c r="BE179" i="15"/>
  <c r="BE182" i="15"/>
  <c r="BE203" i="15"/>
  <c r="BE204" i="15"/>
  <c r="BE210" i="15"/>
  <c r="J483" i="13"/>
  <c r="J109" i="13" s="1"/>
  <c r="J91" i="14"/>
  <c r="E109" i="14"/>
  <c r="BE127" i="14"/>
  <c r="BE132" i="14"/>
  <c r="BE133" i="14"/>
  <c r="BE134" i="14"/>
  <c r="BE139" i="14"/>
  <c r="BE141" i="14"/>
  <c r="BE123" i="14"/>
  <c r="BE129" i="14"/>
  <c r="BE131" i="14"/>
  <c r="BE135" i="14"/>
  <c r="BE137" i="14"/>
  <c r="BE145" i="14"/>
  <c r="BE147" i="14"/>
  <c r="BE124" i="14"/>
  <c r="BE125" i="14"/>
  <c r="BE136" i="14"/>
  <c r="BE138" i="14"/>
  <c r="BE140" i="14"/>
  <c r="BE143" i="14"/>
  <c r="BE144" i="14"/>
  <c r="BE146" i="14"/>
  <c r="BE126" i="14"/>
  <c r="BE128" i="14"/>
  <c r="BE130" i="14"/>
  <c r="BE142" i="14"/>
  <c r="E85" i="13"/>
  <c r="F94" i="13"/>
  <c r="J128" i="13"/>
  <c r="BE137" i="13"/>
  <c r="BE158" i="13"/>
  <c r="BE164" i="13"/>
  <c r="BE174" i="13"/>
  <c r="BE177" i="13"/>
  <c r="BE187" i="13"/>
  <c r="BE223" i="13"/>
  <c r="BE245" i="13"/>
  <c r="BE264" i="13"/>
  <c r="BE293" i="13"/>
  <c r="BE315" i="13"/>
  <c r="BE338" i="13"/>
  <c r="BE354" i="13"/>
  <c r="BE368" i="13"/>
  <c r="BE383" i="13"/>
  <c r="BE385" i="13"/>
  <c r="BE389" i="13"/>
  <c r="BE390" i="13"/>
  <c r="BE391" i="13"/>
  <c r="BE392" i="13"/>
  <c r="BE411" i="13"/>
  <c r="BE413" i="13"/>
  <c r="BE416" i="13"/>
  <c r="BE427" i="13"/>
  <c r="BE430" i="13"/>
  <c r="BE446" i="13"/>
  <c r="BE468" i="13"/>
  <c r="BE471" i="13"/>
  <c r="BE486" i="13"/>
  <c r="J93" i="13"/>
  <c r="BE197" i="13"/>
  <c r="BE204" i="13"/>
  <c r="BE207" i="13"/>
  <c r="BE237" i="13"/>
  <c r="BE243" i="13"/>
  <c r="BE276" i="13"/>
  <c r="BE283" i="13"/>
  <c r="BE305" i="13"/>
  <c r="BE311" i="13"/>
  <c r="BE318" i="13"/>
  <c r="BE357" i="13"/>
  <c r="BE361" i="13"/>
  <c r="BE363" i="13"/>
  <c r="BE365" i="13"/>
  <c r="BE381" i="13"/>
  <c r="BE386" i="13"/>
  <c r="BE388" i="13"/>
  <c r="BE393" i="13"/>
  <c r="BE399" i="13"/>
  <c r="BE433" i="13"/>
  <c r="BE440" i="13"/>
  <c r="BE449" i="13"/>
  <c r="BE452" i="13"/>
  <c r="BE459" i="13"/>
  <c r="BE477" i="13"/>
  <c r="BE481" i="13"/>
  <c r="BE485" i="13"/>
  <c r="BE134" i="13"/>
  <c r="BE144" i="13"/>
  <c r="BE147" i="13"/>
  <c r="BE150" i="13"/>
  <c r="BE153" i="13"/>
  <c r="BE154" i="13"/>
  <c r="BE191" i="13"/>
  <c r="BE194" i="13"/>
  <c r="BE220" i="13"/>
  <c r="BE302" i="13"/>
  <c r="BE340" i="13"/>
  <c r="BE342" i="13"/>
  <c r="BE350" i="13"/>
  <c r="BE352" i="13"/>
  <c r="BE369" i="13"/>
  <c r="BE370" i="13"/>
  <c r="BE371" i="13"/>
  <c r="BE376" i="13"/>
  <c r="BE377" i="13"/>
  <c r="BE378" i="13"/>
  <c r="BE382" i="13"/>
  <c r="BE384" i="13"/>
  <c r="BE387" i="13"/>
  <c r="BE400" i="13"/>
  <c r="BE402" i="13"/>
  <c r="BE406" i="13"/>
  <c r="BE412" i="13"/>
  <c r="BE414" i="13"/>
  <c r="BE420" i="13"/>
  <c r="BE456" i="13"/>
  <c r="BE474" i="13"/>
  <c r="BE484" i="13"/>
  <c r="J91" i="13"/>
  <c r="BE141" i="13"/>
  <c r="BE161" i="13"/>
  <c r="BE180" i="13"/>
  <c r="BE184" i="13"/>
  <c r="BE226" i="13"/>
  <c r="BE229" i="13"/>
  <c r="BE240" i="13"/>
  <c r="BE279" i="13"/>
  <c r="BE287" i="13"/>
  <c r="BE296" i="13"/>
  <c r="BE299" i="13"/>
  <c r="BE308" i="13"/>
  <c r="BE372" i="13"/>
  <c r="BE401" i="13"/>
  <c r="BE424" i="13"/>
  <c r="BE436" i="13"/>
  <c r="BE443" i="13"/>
  <c r="BE462" i="13"/>
  <c r="BE487" i="13"/>
  <c r="J93" i="12"/>
  <c r="F127" i="12"/>
  <c r="BE137" i="12"/>
  <c r="BE141" i="12"/>
  <c r="BE142" i="12"/>
  <c r="BE143" i="12"/>
  <c r="BE144" i="12"/>
  <c r="BE151" i="12"/>
  <c r="E116" i="12"/>
  <c r="BE145" i="12"/>
  <c r="BE146" i="12"/>
  <c r="BE147" i="12"/>
  <c r="BE148" i="12"/>
  <c r="BE159" i="12"/>
  <c r="BE161" i="12"/>
  <c r="J96" i="12"/>
  <c r="BE139" i="12"/>
  <c r="BE140" i="12"/>
  <c r="BE153" i="12"/>
  <c r="J95" i="12"/>
  <c r="BE134" i="12"/>
  <c r="BE135" i="12"/>
  <c r="BE136" i="12"/>
  <c r="BE138" i="12"/>
  <c r="BE149" i="12"/>
  <c r="BE150" i="12"/>
  <c r="BE152" i="12"/>
  <c r="BE155" i="12"/>
  <c r="BE156" i="12"/>
  <c r="BE157" i="12"/>
  <c r="J139" i="10"/>
  <c r="J100" i="10" s="1"/>
  <c r="J93" i="11"/>
  <c r="J96" i="11"/>
  <c r="F132" i="11"/>
  <c r="BE142" i="11"/>
  <c r="BE146" i="11"/>
  <c r="BE152" i="11"/>
  <c r="BE161" i="11"/>
  <c r="BE165" i="11"/>
  <c r="BE170" i="11"/>
  <c r="BE174" i="11"/>
  <c r="BE177" i="11"/>
  <c r="BE179" i="11"/>
  <c r="BE199" i="11"/>
  <c r="BE206" i="11"/>
  <c r="BE207" i="11"/>
  <c r="BE210" i="11"/>
  <c r="BE138" i="11"/>
  <c r="BE149" i="11"/>
  <c r="BE155" i="11"/>
  <c r="BE160" i="11"/>
  <c r="BE162" i="11"/>
  <c r="BE163" i="11"/>
  <c r="BE164" i="11"/>
  <c r="BE166" i="11"/>
  <c r="BE171" i="11"/>
  <c r="BE183" i="11"/>
  <c r="BE185" i="11"/>
  <c r="BE186" i="11"/>
  <c r="BE187" i="11"/>
  <c r="BE190" i="11"/>
  <c r="BE191" i="11"/>
  <c r="BE192" i="11"/>
  <c r="BE195" i="11"/>
  <c r="BE196" i="11"/>
  <c r="BE201" i="11"/>
  <c r="BE202" i="11"/>
  <c r="BE204" i="11"/>
  <c r="BE216" i="11"/>
  <c r="BE217" i="11"/>
  <c r="BE222" i="11"/>
  <c r="BE225" i="11"/>
  <c r="BE227" i="11"/>
  <c r="BE229" i="11"/>
  <c r="BE230" i="11"/>
  <c r="BE232" i="11"/>
  <c r="BE236" i="11"/>
  <c r="BE239" i="11"/>
  <c r="E85" i="11"/>
  <c r="BE140" i="11"/>
  <c r="BE144" i="11"/>
  <c r="BE145" i="11"/>
  <c r="BE150" i="11"/>
  <c r="BE153" i="11"/>
  <c r="BE158" i="11"/>
  <c r="BE159" i="11"/>
  <c r="BE167" i="11"/>
  <c r="BE168" i="11"/>
  <c r="BE172" i="11"/>
  <c r="BE173" i="11"/>
  <c r="BE178" i="11"/>
  <c r="BE180" i="11"/>
  <c r="BE182" i="11"/>
  <c r="BE193" i="11"/>
  <c r="BE194" i="11"/>
  <c r="BE205" i="11"/>
  <c r="BE211" i="11"/>
  <c r="BE212" i="11"/>
  <c r="BE213" i="11"/>
  <c r="BE215" i="11"/>
  <c r="BE218" i="11"/>
  <c r="BE219" i="11"/>
  <c r="BE221" i="11"/>
  <c r="BE223" i="11"/>
  <c r="BE224" i="11"/>
  <c r="BE226" i="11"/>
  <c r="BE228" i="11"/>
  <c r="BE231" i="11"/>
  <c r="BE234" i="11"/>
  <c r="BE237" i="11"/>
  <c r="BE238" i="11"/>
  <c r="BE143" i="11"/>
  <c r="BE148" i="11"/>
  <c r="BE169" i="11"/>
  <c r="BE175" i="11"/>
  <c r="BE188" i="11"/>
  <c r="BE189" i="11"/>
  <c r="BE197" i="11"/>
  <c r="BE198" i="11"/>
  <c r="BE200" i="11"/>
  <c r="BE203" i="11"/>
  <c r="BE209" i="11"/>
  <c r="BE214" i="11"/>
  <c r="BE220" i="11"/>
  <c r="BE233" i="11"/>
  <c r="BK132" i="9"/>
  <c r="J132" i="9" s="1"/>
  <c r="J102" i="9" s="1"/>
  <c r="E85" i="10"/>
  <c r="J134" i="10"/>
  <c r="BE140" i="10"/>
  <c r="BE142" i="10"/>
  <c r="BE146" i="10"/>
  <c r="BE150" i="10"/>
  <c r="BE163" i="10"/>
  <c r="BE187" i="10"/>
  <c r="BE221" i="10"/>
  <c r="BE229" i="10"/>
  <c r="BE231" i="10"/>
  <c r="BE243" i="10"/>
  <c r="BE246" i="10"/>
  <c r="BE257" i="10"/>
  <c r="BE265" i="10"/>
  <c r="BE275" i="10"/>
  <c r="BE276" i="10"/>
  <c r="BE309" i="10"/>
  <c r="BE334" i="10"/>
  <c r="BE336" i="10"/>
  <c r="BE346" i="10"/>
  <c r="BE364" i="10"/>
  <c r="BE403" i="10"/>
  <c r="BE405" i="10"/>
  <c r="BE413" i="10"/>
  <c r="BE144" i="10"/>
  <c r="BE145" i="10"/>
  <c r="BE164" i="10"/>
  <c r="BE173" i="10"/>
  <c r="BE202" i="10"/>
  <c r="BE204" i="10"/>
  <c r="BE217" i="10"/>
  <c r="BE226" i="10"/>
  <c r="BE252" i="10"/>
  <c r="BE256" i="10"/>
  <c r="BE267" i="10"/>
  <c r="BE294" i="10"/>
  <c r="BE311" i="10"/>
  <c r="BE356" i="10"/>
  <c r="BE375" i="10"/>
  <c r="BE377" i="10"/>
  <c r="F94" i="10"/>
  <c r="BE141" i="10"/>
  <c r="BE152" i="10"/>
  <c r="BE155" i="10"/>
  <c r="BE161" i="10"/>
  <c r="BE169" i="10"/>
  <c r="BE196" i="10"/>
  <c r="BE206" i="10"/>
  <c r="BE208" i="10"/>
  <c r="BE215" i="10"/>
  <c r="BE216" i="10"/>
  <c r="BE224" i="10"/>
  <c r="BE236" i="10"/>
  <c r="BE241" i="10"/>
  <c r="BE260" i="10"/>
  <c r="BE261" i="10"/>
  <c r="BE263" i="10"/>
  <c r="BE264" i="10"/>
  <c r="BE282" i="10"/>
  <c r="BE284" i="10"/>
  <c r="BE285" i="10"/>
  <c r="BE289" i="10"/>
  <c r="BE291" i="10"/>
  <c r="BE292" i="10"/>
  <c r="BE297" i="10"/>
  <c r="BE317" i="10"/>
  <c r="BE369" i="10"/>
  <c r="BE381" i="10"/>
  <c r="BE382" i="10"/>
  <c r="BE386" i="10"/>
  <c r="BE389" i="10"/>
  <c r="J91" i="10"/>
  <c r="BE143" i="10"/>
  <c r="BE148" i="10"/>
  <c r="BE171" i="10"/>
  <c r="BE192" i="10"/>
  <c r="BE219" i="10"/>
  <c r="BE238" i="10"/>
  <c r="BE240" i="10"/>
  <c r="BE244" i="10"/>
  <c r="BE258" i="10"/>
  <c r="BE259" i="10"/>
  <c r="BE268" i="10"/>
  <c r="BE273" i="10"/>
  <c r="BE287" i="10"/>
  <c r="BE290" i="10"/>
  <c r="BE295" i="10"/>
  <c r="BE296" i="10"/>
  <c r="BE303" i="10"/>
  <c r="BE323" i="10"/>
  <c r="BE325" i="10"/>
  <c r="BE326" i="10"/>
  <c r="BE332" i="10"/>
  <c r="BE351" i="10"/>
  <c r="BE358" i="10"/>
  <c r="BE362" i="10"/>
  <c r="BE371" i="10"/>
  <c r="BE373" i="10"/>
  <c r="BE383" i="10"/>
  <c r="BE384" i="10"/>
  <c r="BE385" i="10"/>
  <c r="BE393" i="10"/>
  <c r="BE397" i="10"/>
  <c r="BE399" i="10"/>
  <c r="BE406" i="10"/>
  <c r="BE414" i="10"/>
  <c r="BE415" i="10"/>
  <c r="BE416" i="10"/>
  <c r="BE417" i="10"/>
  <c r="J93" i="9"/>
  <c r="J95" i="9"/>
  <c r="E116" i="9"/>
  <c r="F127" i="9"/>
  <c r="BE139" i="9"/>
  <c r="BE141" i="9"/>
  <c r="BE143" i="9"/>
  <c r="BE147" i="9"/>
  <c r="BE148" i="9"/>
  <c r="BE150" i="9"/>
  <c r="BE156" i="9"/>
  <c r="BE144" i="9"/>
  <c r="BE152" i="9"/>
  <c r="BE154" i="9"/>
  <c r="J127" i="9"/>
  <c r="BE138" i="9"/>
  <c r="BE142" i="9"/>
  <c r="BE145" i="9"/>
  <c r="BE146" i="9"/>
  <c r="BE134" i="9"/>
  <c r="BE135" i="9"/>
  <c r="BE136" i="9"/>
  <c r="BE137" i="9"/>
  <c r="BE140" i="9"/>
  <c r="BE149" i="9"/>
  <c r="BE153" i="9"/>
  <c r="BE158" i="9"/>
  <c r="J137" i="7"/>
  <c r="J100" i="7" s="1"/>
  <c r="E121" i="8"/>
  <c r="BE142" i="8"/>
  <c r="BE145" i="8"/>
  <c r="BE152" i="8"/>
  <c r="BE153" i="8"/>
  <c r="BE155" i="8"/>
  <c r="BE161" i="8"/>
  <c r="BE180" i="8"/>
  <c r="BE182" i="8"/>
  <c r="BE183" i="8"/>
  <c r="BE187" i="8"/>
  <c r="BE188" i="8"/>
  <c r="BE190" i="8"/>
  <c r="BE191" i="8"/>
  <c r="BE197" i="8"/>
  <c r="BE200" i="8"/>
  <c r="BE206" i="8"/>
  <c r="BE211" i="8"/>
  <c r="BE212" i="8"/>
  <c r="BE216" i="8"/>
  <c r="BE217" i="8"/>
  <c r="BE220" i="8"/>
  <c r="BE226" i="8"/>
  <c r="J93" i="8"/>
  <c r="J96" i="8"/>
  <c r="F132" i="8"/>
  <c r="BE138" i="8"/>
  <c r="BE140" i="8"/>
  <c r="BE144" i="8"/>
  <c r="BE149" i="8"/>
  <c r="BE164" i="8"/>
  <c r="BE167" i="8"/>
  <c r="BE171" i="8"/>
  <c r="BE177" i="8"/>
  <c r="BE179" i="8"/>
  <c r="BE184" i="8"/>
  <c r="BE185" i="8"/>
  <c r="BE196" i="8"/>
  <c r="BE201" i="8"/>
  <c r="BE207" i="8"/>
  <c r="BE210" i="8"/>
  <c r="BE215" i="8"/>
  <c r="BE146" i="8"/>
  <c r="BE148" i="8"/>
  <c r="BE158" i="8"/>
  <c r="BE160" i="8"/>
  <c r="BE170" i="8"/>
  <c r="BE172" i="8"/>
  <c r="BE175" i="8"/>
  <c r="BE176" i="8"/>
  <c r="BE193" i="8"/>
  <c r="BE202" i="8"/>
  <c r="BE203" i="8"/>
  <c r="BE204" i="8"/>
  <c r="BE208" i="8"/>
  <c r="BE213" i="8"/>
  <c r="BE221" i="8"/>
  <c r="BE222" i="8"/>
  <c r="BE225" i="8"/>
  <c r="BE143" i="8"/>
  <c r="BE150" i="8"/>
  <c r="BE159" i="8"/>
  <c r="BE162" i="8"/>
  <c r="BE163" i="8"/>
  <c r="BE165" i="8"/>
  <c r="BE166" i="8"/>
  <c r="BE168" i="8"/>
  <c r="BE169" i="8"/>
  <c r="BE173" i="8"/>
  <c r="BE186" i="8"/>
  <c r="BE189" i="8"/>
  <c r="BE192" i="8"/>
  <c r="BE194" i="8"/>
  <c r="BE195" i="8"/>
  <c r="BE198" i="8"/>
  <c r="BE199" i="8"/>
  <c r="BE209" i="8"/>
  <c r="BE214" i="8"/>
  <c r="BE218" i="8"/>
  <c r="BE219" i="8"/>
  <c r="BE224" i="8"/>
  <c r="E123" i="7"/>
  <c r="BE140" i="7"/>
  <c r="BE142" i="7"/>
  <c r="BE154" i="7"/>
  <c r="BE161" i="7"/>
  <c r="BE204" i="7"/>
  <c r="BE209" i="7"/>
  <c r="BE212" i="7"/>
  <c r="BE219" i="7"/>
  <c r="BE228" i="7"/>
  <c r="BE235" i="7"/>
  <c r="BE248" i="7"/>
  <c r="BE262" i="7"/>
  <c r="BE276" i="7"/>
  <c r="BE286" i="7"/>
  <c r="BE320" i="7"/>
  <c r="BE337" i="7"/>
  <c r="BE339" i="7"/>
  <c r="BE361" i="7"/>
  <c r="BE367" i="7"/>
  <c r="BE368" i="7"/>
  <c r="J91" i="7"/>
  <c r="F94" i="7"/>
  <c r="J132" i="7"/>
  <c r="BE139" i="7"/>
  <c r="BE143" i="7"/>
  <c r="BE184" i="7"/>
  <c r="BE191" i="7"/>
  <c r="BE194" i="7"/>
  <c r="BE208" i="7"/>
  <c r="BE224" i="7"/>
  <c r="BE225" i="7"/>
  <c r="BE226" i="7"/>
  <c r="BE234" i="7"/>
  <c r="BE240" i="7"/>
  <c r="BE253" i="7"/>
  <c r="BE281" i="7"/>
  <c r="BE288" i="7"/>
  <c r="BE289" i="7"/>
  <c r="BE326" i="7"/>
  <c r="BE343" i="7"/>
  <c r="BE347" i="7"/>
  <c r="BE348" i="7"/>
  <c r="BE351" i="7"/>
  <c r="BE376" i="7"/>
  <c r="BE153" i="7"/>
  <c r="BE159" i="7"/>
  <c r="BE173" i="7"/>
  <c r="BE182" i="7"/>
  <c r="BE190" i="7"/>
  <c r="BE192" i="7"/>
  <c r="BE214" i="7"/>
  <c r="BE223" i="7"/>
  <c r="BE231" i="7"/>
  <c r="BE232" i="7"/>
  <c r="BE242" i="7"/>
  <c r="BE243" i="7"/>
  <c r="BE250" i="7"/>
  <c r="BE251" i="7"/>
  <c r="BE255" i="7"/>
  <c r="BE263" i="7"/>
  <c r="BE269" i="7"/>
  <c r="BE274" i="7"/>
  <c r="BE294" i="7"/>
  <c r="BE298" i="7"/>
  <c r="BE324" i="7"/>
  <c r="BE335" i="7"/>
  <c r="BE345" i="7"/>
  <c r="BE355" i="7"/>
  <c r="BE375" i="7"/>
  <c r="BE378" i="7"/>
  <c r="BE138" i="7"/>
  <c r="BE141" i="7"/>
  <c r="BE144" i="7"/>
  <c r="BE146" i="7"/>
  <c r="BE151" i="7"/>
  <c r="BE177" i="7"/>
  <c r="BE196" i="7"/>
  <c r="BE199" i="7"/>
  <c r="BE206" i="7"/>
  <c r="BE211" i="7"/>
  <c r="BE227" i="7"/>
  <c r="BE230" i="7"/>
  <c r="BE256" i="7"/>
  <c r="BE258" i="7"/>
  <c r="BE259" i="7"/>
  <c r="BE261" i="7"/>
  <c r="BE264" i="7"/>
  <c r="BE296" i="7"/>
  <c r="BE308" i="7"/>
  <c r="BE313" i="7"/>
  <c r="BE318" i="7"/>
  <c r="BE331" i="7"/>
  <c r="BE333" i="7"/>
  <c r="BE344" i="7"/>
  <c r="BE346" i="7"/>
  <c r="BE359" i="7"/>
  <c r="BE365" i="7"/>
  <c r="BE374" i="7"/>
  <c r="BE377" i="7"/>
  <c r="J93" i="6"/>
  <c r="F96" i="6"/>
  <c r="BE139" i="6"/>
  <c r="BE142" i="6"/>
  <c r="BE148" i="6"/>
  <c r="BE149" i="6"/>
  <c r="J157" i="5"/>
  <c r="J108" i="5" s="1"/>
  <c r="J95" i="6"/>
  <c r="J96" i="6"/>
  <c r="BE137" i="6"/>
  <c r="BE144" i="6"/>
  <c r="BE145" i="6"/>
  <c r="BE146" i="6"/>
  <c r="BE154" i="6"/>
  <c r="BE155" i="6"/>
  <c r="BE158" i="6"/>
  <c r="BE163" i="6"/>
  <c r="E116" i="6"/>
  <c r="BE135" i="6"/>
  <c r="BE138" i="6"/>
  <c r="BE143" i="6"/>
  <c r="BE151" i="6"/>
  <c r="BE153" i="6"/>
  <c r="BE157" i="6"/>
  <c r="BE134" i="6"/>
  <c r="BE136" i="6"/>
  <c r="BE140" i="6"/>
  <c r="BE141" i="6"/>
  <c r="BE147" i="6"/>
  <c r="BE150" i="6"/>
  <c r="BE152" i="6"/>
  <c r="BE159" i="6"/>
  <c r="BE161" i="6"/>
  <c r="E121" i="5"/>
  <c r="F132" i="5"/>
  <c r="BE143" i="5"/>
  <c r="BE145" i="5"/>
  <c r="BE146" i="5"/>
  <c r="BE153" i="5"/>
  <c r="BE155" i="5"/>
  <c r="BE158" i="5"/>
  <c r="BE162" i="5"/>
  <c r="BE164" i="5"/>
  <c r="BE165" i="5"/>
  <c r="BE166" i="5"/>
  <c r="BE172" i="5"/>
  <c r="BE173" i="5"/>
  <c r="BE179" i="5"/>
  <c r="BE184" i="5"/>
  <c r="BE186" i="5"/>
  <c r="BE187" i="5"/>
  <c r="BE190" i="5"/>
  <c r="BE192" i="5"/>
  <c r="BE198" i="5"/>
  <c r="BE199" i="5"/>
  <c r="BE201" i="5"/>
  <c r="BE206" i="5"/>
  <c r="BE213" i="5"/>
  <c r="BE216" i="5"/>
  <c r="J93" i="5"/>
  <c r="J96" i="5"/>
  <c r="BE140" i="5"/>
  <c r="BE142" i="5"/>
  <c r="BE148" i="5"/>
  <c r="BE163" i="5"/>
  <c r="BE167" i="5"/>
  <c r="BE168" i="5"/>
  <c r="BE171" i="5"/>
  <c r="BE208" i="5"/>
  <c r="BE209" i="5"/>
  <c r="BE210" i="5"/>
  <c r="BE215" i="5"/>
  <c r="BE218" i="5"/>
  <c r="BE219" i="5"/>
  <c r="BE221" i="5"/>
  <c r="BE224" i="5"/>
  <c r="BE225" i="5"/>
  <c r="BE138" i="5"/>
  <c r="BE144" i="5"/>
  <c r="BE149" i="5"/>
  <c r="BE170" i="5"/>
  <c r="BE176" i="5"/>
  <c r="BE177" i="5"/>
  <c r="BE178" i="5"/>
  <c r="BE181" i="5"/>
  <c r="BE182" i="5"/>
  <c r="BE185" i="5"/>
  <c r="BE188" i="5"/>
  <c r="BE189" i="5"/>
  <c r="BE191" i="5"/>
  <c r="BE193" i="5"/>
  <c r="BE194" i="5"/>
  <c r="BE195" i="5"/>
  <c r="BE196" i="5"/>
  <c r="BE197" i="5"/>
  <c r="BE200" i="5"/>
  <c r="BE203" i="5"/>
  <c r="BE204" i="5"/>
  <c r="BE217" i="5"/>
  <c r="BE227" i="5"/>
  <c r="BE228" i="5"/>
  <c r="BE229" i="5"/>
  <c r="BE150" i="5"/>
  <c r="BE152" i="5"/>
  <c r="BE159" i="5"/>
  <c r="BE160" i="5"/>
  <c r="BE161" i="5"/>
  <c r="BE169" i="5"/>
  <c r="BE174" i="5"/>
  <c r="BE202" i="5"/>
  <c r="BE205" i="5"/>
  <c r="BE211" i="5"/>
  <c r="BE212" i="5"/>
  <c r="BE214" i="5"/>
  <c r="BE220" i="5"/>
  <c r="BE222" i="5"/>
  <c r="BE223" i="5"/>
  <c r="E125" i="4"/>
  <c r="J131" i="4"/>
  <c r="BE141" i="4"/>
  <c r="BE159" i="4"/>
  <c r="BE162" i="4"/>
  <c r="BE169" i="4"/>
  <c r="BE171" i="4"/>
  <c r="BE202" i="4"/>
  <c r="BE219" i="4"/>
  <c r="BE234" i="4"/>
  <c r="BE239" i="4"/>
  <c r="BE242" i="4"/>
  <c r="BE250" i="4"/>
  <c r="BE255" i="4"/>
  <c r="BE259" i="4"/>
  <c r="BE261" i="4"/>
  <c r="BE271" i="4"/>
  <c r="BE273" i="4"/>
  <c r="BE285" i="4"/>
  <c r="BE287" i="4"/>
  <c r="BE290" i="4"/>
  <c r="BE291" i="4"/>
  <c r="BE293" i="4"/>
  <c r="BE294" i="4"/>
  <c r="BE314" i="4"/>
  <c r="BE190" i="4"/>
  <c r="BE194" i="4"/>
  <c r="BE206" i="4"/>
  <c r="BE213" i="4"/>
  <c r="BE214" i="4"/>
  <c r="BE215" i="4"/>
  <c r="BE224" i="4"/>
  <c r="BE227" i="4"/>
  <c r="BE229" i="4"/>
  <c r="BE256" i="4"/>
  <c r="BE257" i="4"/>
  <c r="BE320" i="4"/>
  <c r="BE323" i="4"/>
  <c r="BE329" i="4"/>
  <c r="BE331" i="4"/>
  <c r="BE333" i="4"/>
  <c r="BE359" i="4"/>
  <c r="BE361" i="4"/>
  <c r="BE370" i="4"/>
  <c r="BE378" i="4"/>
  <c r="BE380" i="4"/>
  <c r="BE382" i="4"/>
  <c r="BE383" i="4"/>
  <c r="BE396" i="4"/>
  <c r="BE410" i="4"/>
  <c r="BE411" i="4"/>
  <c r="BE412" i="4"/>
  <c r="BE413" i="4"/>
  <c r="F94" i="4"/>
  <c r="BE140" i="4"/>
  <c r="BE143" i="4"/>
  <c r="BE150" i="4"/>
  <c r="BE167" i="4"/>
  <c r="BE204" i="4"/>
  <c r="BE217" i="4"/>
  <c r="BE222" i="4"/>
  <c r="BE241" i="4"/>
  <c r="BE254" i="4"/>
  <c r="BE258" i="4"/>
  <c r="BE262" i="4"/>
  <c r="BE266" i="4"/>
  <c r="BE274" i="4"/>
  <c r="BE280" i="4"/>
  <c r="BE282" i="4"/>
  <c r="BE322" i="4"/>
  <c r="BE348" i="4"/>
  <c r="BE353" i="4"/>
  <c r="BE355" i="4"/>
  <c r="BE366" i="4"/>
  <c r="BE368" i="4"/>
  <c r="BE379" i="4"/>
  <c r="BE381" i="4"/>
  <c r="BE386" i="4"/>
  <c r="BE390" i="4"/>
  <c r="BE400" i="4"/>
  <c r="BE402" i="4"/>
  <c r="BK132" i="3"/>
  <c r="BK131" i="3" s="1"/>
  <c r="J131" i="3" s="1"/>
  <c r="J98" i="3" s="1"/>
  <c r="J94" i="4"/>
  <c r="BE142" i="4"/>
  <c r="BE144" i="4"/>
  <c r="BE145" i="4"/>
  <c r="BE146" i="4"/>
  <c r="BE148" i="4"/>
  <c r="BE153" i="4"/>
  <c r="BE161" i="4"/>
  <c r="BE185" i="4"/>
  <c r="BE200" i="4"/>
  <c r="BE236" i="4"/>
  <c r="BE238" i="4"/>
  <c r="BE244" i="4"/>
  <c r="BE263" i="4"/>
  <c r="BE265" i="4"/>
  <c r="BE283" i="4"/>
  <c r="BE288" i="4"/>
  <c r="BE295" i="4"/>
  <c r="BE296" i="4"/>
  <c r="BE301" i="4"/>
  <c r="BE306" i="4"/>
  <c r="BE308" i="4"/>
  <c r="BE343" i="4"/>
  <c r="BE372" i="4"/>
  <c r="BE374" i="4"/>
  <c r="BE394" i="4"/>
  <c r="BE403" i="4"/>
  <c r="BE414" i="4"/>
  <c r="F94" i="3"/>
  <c r="E119" i="3"/>
  <c r="J125" i="3"/>
  <c r="J127" i="3"/>
  <c r="J128" i="3"/>
  <c r="BE133" i="3"/>
  <c r="BE144" i="3"/>
  <c r="BE154" i="3"/>
  <c r="BE156" i="3"/>
  <c r="BE160" i="3"/>
  <c r="BE166" i="3"/>
  <c r="BE168" i="3"/>
  <c r="BE169" i="3"/>
  <c r="BE175" i="3"/>
  <c r="BE177" i="3"/>
  <c r="BE179" i="3"/>
  <c r="BE181" i="3"/>
  <c r="BE185" i="3"/>
  <c r="BE202" i="3"/>
  <c r="BE203" i="3"/>
  <c r="BE209" i="3"/>
  <c r="BE211" i="3"/>
  <c r="BE223" i="3"/>
  <c r="BE224" i="3"/>
  <c r="BE226" i="3"/>
  <c r="BE227" i="3"/>
  <c r="BE232" i="3"/>
  <c r="BE240" i="3"/>
  <c r="BE137" i="3"/>
  <c r="BE138" i="3"/>
  <c r="BE140" i="3"/>
  <c r="BE142" i="3"/>
  <c r="BE146" i="3"/>
  <c r="BE148" i="3"/>
  <c r="BE150" i="3"/>
  <c r="BE152" i="3"/>
  <c r="BE158" i="3"/>
  <c r="BE162" i="3"/>
  <c r="BE163" i="3"/>
  <c r="BE164" i="3"/>
  <c r="BE170" i="3"/>
  <c r="BE172" i="3"/>
  <c r="BE174" i="3"/>
  <c r="BE183" i="3"/>
  <c r="BE188" i="3"/>
  <c r="BE189" i="3"/>
  <c r="BE191" i="3"/>
  <c r="BE193" i="3"/>
  <c r="BE195" i="3"/>
  <c r="BE197" i="3"/>
  <c r="BE199" i="3"/>
  <c r="BE204" i="3"/>
  <c r="BE205" i="3"/>
  <c r="BE206" i="3"/>
  <c r="BE207" i="3"/>
  <c r="BE208" i="3"/>
  <c r="BE210" i="3"/>
  <c r="BE214" i="3"/>
  <c r="BE218" i="3"/>
  <c r="BE220" i="3"/>
  <c r="BE222" i="3"/>
  <c r="BE228" i="3"/>
  <c r="BE230" i="3"/>
  <c r="BE231" i="3"/>
  <c r="BE233" i="3"/>
  <c r="BE235" i="3"/>
  <c r="BE236" i="3"/>
  <c r="BE237" i="3"/>
  <c r="BE238" i="3"/>
  <c r="BE242" i="3"/>
  <c r="BE248" i="3"/>
  <c r="BE251" i="3"/>
  <c r="BE253" i="3"/>
  <c r="BE255" i="3"/>
  <c r="BE256" i="3"/>
  <c r="BE257" i="3"/>
  <c r="BE261" i="3"/>
  <c r="BE262" i="3"/>
  <c r="BE265" i="3"/>
  <c r="BE266" i="3"/>
  <c r="BE277" i="3"/>
  <c r="BE278" i="3"/>
  <c r="BE281" i="3"/>
  <c r="BE285" i="3"/>
  <c r="BE286" i="3"/>
  <c r="BE288" i="3"/>
  <c r="BE290" i="3"/>
  <c r="BE294" i="3"/>
  <c r="BE295" i="3"/>
  <c r="BE296" i="3"/>
  <c r="BE298" i="3"/>
  <c r="BE299" i="3"/>
  <c r="BE301" i="3"/>
  <c r="BE263" i="3"/>
  <c r="BE268" i="3"/>
  <c r="BE274" i="3"/>
  <c r="BE275" i="3"/>
  <c r="BE276" i="3"/>
  <c r="BE282" i="3"/>
  <c r="BE289" i="3"/>
  <c r="BE292" i="3"/>
  <c r="BE293" i="3"/>
  <c r="BE304" i="3"/>
  <c r="BE135" i="3"/>
  <c r="BE200" i="3"/>
  <c r="BE212" i="3"/>
  <c r="BE216" i="3"/>
  <c r="BE225" i="3"/>
  <c r="BE234" i="3"/>
  <c r="BE241" i="3"/>
  <c r="BE243" i="3"/>
  <c r="BE244" i="3"/>
  <c r="BE246" i="3"/>
  <c r="BE249" i="3"/>
  <c r="BE258" i="3"/>
  <c r="BE260" i="3"/>
  <c r="BE264" i="3"/>
  <c r="BE267" i="3"/>
  <c r="BE270" i="3"/>
  <c r="BE272" i="3"/>
  <c r="BE273" i="3"/>
  <c r="BE279" i="3"/>
  <c r="BE280" i="3"/>
  <c r="BE283" i="3"/>
  <c r="BE284" i="3"/>
  <c r="BE287" i="3"/>
  <c r="BE291" i="3"/>
  <c r="BE300" i="3"/>
  <c r="BE302" i="3"/>
  <c r="BE303" i="3"/>
  <c r="J91" i="2"/>
  <c r="F94" i="2"/>
  <c r="J132" i="2"/>
  <c r="BE141" i="2"/>
  <c r="BE145" i="2"/>
  <c r="BE146" i="2"/>
  <c r="BE149" i="2"/>
  <c r="BE154" i="2"/>
  <c r="BE165" i="2"/>
  <c r="BE168" i="2"/>
  <c r="BE176" i="2"/>
  <c r="BE177" i="2"/>
  <c r="BE179" i="2"/>
  <c r="BE183" i="2"/>
  <c r="BE186" i="2"/>
  <c r="BE189" i="2"/>
  <c r="BE190" i="2"/>
  <c r="BE191" i="2"/>
  <c r="BE192" i="2"/>
  <c r="BE194" i="2"/>
  <c r="BE195" i="2"/>
  <c r="BE197" i="2"/>
  <c r="BE198" i="2"/>
  <c r="BE200" i="2"/>
  <c r="BE202" i="2"/>
  <c r="BE205" i="2"/>
  <c r="BE208" i="2"/>
  <c r="BE209" i="2"/>
  <c r="BE210" i="2"/>
  <c r="BE211" i="2"/>
  <c r="BE212" i="2"/>
  <c r="BE216" i="2"/>
  <c r="BE217" i="2"/>
  <c r="BE247" i="2"/>
  <c r="J94" i="2"/>
  <c r="BE140" i="2"/>
  <c r="BE143" i="2"/>
  <c r="BE144" i="2"/>
  <c r="BE148" i="2"/>
  <c r="BE151" i="2"/>
  <c r="BE153" i="2"/>
  <c r="BE162" i="2"/>
  <c r="BE172" i="2"/>
  <c r="BE173" i="2"/>
  <c r="BE174" i="2"/>
  <c r="BE182" i="2"/>
  <c r="BE184" i="2"/>
  <c r="BE236" i="2"/>
  <c r="BE242" i="2"/>
  <c r="E85" i="2"/>
  <c r="BE139" i="2"/>
  <c r="BE142" i="2"/>
  <c r="BE147" i="2"/>
  <c r="BE150" i="2"/>
  <c r="BE155" i="2"/>
  <c r="BE156" i="2"/>
  <c r="BE157" i="2"/>
  <c r="BE163" i="2"/>
  <c r="BE164" i="2"/>
  <c r="BE167" i="2"/>
  <c r="BE169" i="2"/>
  <c r="BE170" i="2"/>
  <c r="BE171" i="2"/>
  <c r="BE175" i="2"/>
  <c r="BE180" i="2"/>
  <c r="BE181" i="2"/>
  <c r="BE185" i="2"/>
  <c r="BE188" i="2"/>
  <c r="BE193" i="2"/>
  <c r="BE196" i="2"/>
  <c r="BE199" i="2"/>
  <c r="BE201" i="2"/>
  <c r="BE203" i="2"/>
  <c r="BE206" i="2"/>
  <c r="BE207" i="2"/>
  <c r="BE213" i="2"/>
  <c r="BE214" i="2"/>
  <c r="BE215" i="2"/>
  <c r="BE218" i="2"/>
  <c r="BE220" i="2"/>
  <c r="BE221" i="2"/>
  <c r="BE222" i="2"/>
  <c r="BE223" i="2"/>
  <c r="BE224" i="2"/>
  <c r="BE226" i="2"/>
  <c r="BE227" i="2"/>
  <c r="BE228" i="2"/>
  <c r="BE230" i="2"/>
  <c r="BE231" i="2"/>
  <c r="BE234" i="2"/>
  <c r="BE239" i="2"/>
  <c r="BE243" i="2"/>
  <c r="BE244" i="2"/>
  <c r="BE246" i="2"/>
  <c r="BE158" i="2"/>
  <c r="BE159" i="2"/>
  <c r="BE161" i="2"/>
  <c r="BE166" i="2"/>
  <c r="BE178" i="2"/>
  <c r="BE241" i="2"/>
  <c r="F36" i="2"/>
  <c r="BA96" i="1" s="1"/>
  <c r="J36" i="2"/>
  <c r="AW96" i="1" s="1"/>
  <c r="F39" i="3"/>
  <c r="BD97" i="1" s="1"/>
  <c r="F37" i="3"/>
  <c r="BB97" i="1" s="1"/>
  <c r="F39" i="4"/>
  <c r="BD100" i="1" s="1"/>
  <c r="F39" i="5"/>
  <c r="BB101" i="1" s="1"/>
  <c r="F40" i="5"/>
  <c r="BC101" i="1" s="1"/>
  <c r="F39" i="7"/>
  <c r="BD104" i="1"/>
  <c r="F41" i="8"/>
  <c r="BD105" i="1" s="1"/>
  <c r="J38" i="8"/>
  <c r="AW105" i="1"/>
  <c r="F38" i="9"/>
  <c r="BA106" i="1" s="1"/>
  <c r="F39" i="10"/>
  <c r="BD108" i="1"/>
  <c r="F39" i="11"/>
  <c r="BB109" i="1" s="1"/>
  <c r="F41" i="11"/>
  <c r="BD109" i="1"/>
  <c r="J36" i="13"/>
  <c r="AW112" i="1" s="1"/>
  <c r="J36" i="14"/>
  <c r="AW113" i="1"/>
  <c r="F37" i="14"/>
  <c r="BB113" i="1" s="1"/>
  <c r="F38" i="15"/>
  <c r="BC114" i="1"/>
  <c r="J36" i="16"/>
  <c r="AW115" i="1" s="1"/>
  <c r="F38" i="16"/>
  <c r="BC115" i="1"/>
  <c r="J36" i="17"/>
  <c r="AW116" i="1" s="1"/>
  <c r="F37" i="17"/>
  <c r="BB116" i="1"/>
  <c r="F38" i="2"/>
  <c r="BC96" i="1" s="1"/>
  <c r="F38" i="3"/>
  <c r="BC97" i="1" s="1"/>
  <c r="F37" i="4"/>
  <c r="BB100" i="1" s="1"/>
  <c r="F38" i="5"/>
  <c r="BA101" i="1" s="1"/>
  <c r="F39" i="6"/>
  <c r="BB102" i="1" s="1"/>
  <c r="F40" i="6"/>
  <c r="BC102" i="1" s="1"/>
  <c r="F38" i="7"/>
  <c r="BC104" i="1" s="1"/>
  <c r="J36" i="7"/>
  <c r="AW104" i="1" s="1"/>
  <c r="F40" i="8"/>
  <c r="BC105" i="1" s="1"/>
  <c r="F40" i="9"/>
  <c r="BC106" i="1"/>
  <c r="J38" i="9"/>
  <c r="AW106" i="1" s="1"/>
  <c r="F36" i="10"/>
  <c r="BA108" i="1" s="1"/>
  <c r="F38" i="11"/>
  <c r="BA109" i="1" s="1"/>
  <c r="J38" i="11"/>
  <c r="AW109" i="1"/>
  <c r="F40" i="12"/>
  <c r="BC110" i="1" s="1"/>
  <c r="F38" i="12"/>
  <c r="BA110" i="1"/>
  <c r="F36" i="13"/>
  <c r="BA112" i="1" s="1"/>
  <c r="F38" i="14"/>
  <c r="BC113" i="1"/>
  <c r="F37" i="15"/>
  <c r="BB114" i="1" s="1"/>
  <c r="J36" i="15"/>
  <c r="AW114" i="1"/>
  <c r="F37" i="16"/>
  <c r="BB115" i="1" s="1"/>
  <c r="F36" i="16"/>
  <c r="BA115" i="1" s="1"/>
  <c r="F39" i="17"/>
  <c r="BD116" i="1" s="1"/>
  <c r="F39" i="2"/>
  <c r="BD96" i="1" s="1"/>
  <c r="J36" i="3"/>
  <c r="AW97" i="1" s="1"/>
  <c r="F36" i="4"/>
  <c r="BA100" i="1" s="1"/>
  <c r="J36" i="4"/>
  <c r="AW100" i="1" s="1"/>
  <c r="F41" i="5"/>
  <c r="BD101" i="1" s="1"/>
  <c r="F41" i="6"/>
  <c r="BD102" i="1" s="1"/>
  <c r="F38" i="6"/>
  <c r="BA102" i="1" s="1"/>
  <c r="F36" i="7"/>
  <c r="BA104" i="1" s="1"/>
  <c r="F38" i="8"/>
  <c r="BA105" i="1"/>
  <c r="F41" i="9"/>
  <c r="BD106" i="1" s="1"/>
  <c r="F37" i="10"/>
  <c r="BB108" i="1" s="1"/>
  <c r="F38" i="10"/>
  <c r="BC108" i="1" s="1"/>
  <c r="F41" i="12"/>
  <c r="BD110" i="1"/>
  <c r="F37" i="13"/>
  <c r="BB112" i="1" s="1"/>
  <c r="F36" i="14"/>
  <c r="BA113" i="1" s="1"/>
  <c r="F39" i="14"/>
  <c r="BD113" i="1" s="1"/>
  <c r="F36" i="15"/>
  <c r="BA114" i="1"/>
  <c r="F39" i="15"/>
  <c r="BD114" i="1" s="1"/>
  <c r="F36" i="17"/>
  <c r="BA116" i="1" s="1"/>
  <c r="AS98" i="1"/>
  <c r="F37" i="2"/>
  <c r="BB96" i="1" s="1"/>
  <c r="F36" i="3"/>
  <c r="BA97" i="1" s="1"/>
  <c r="F38" i="4"/>
  <c r="BC100" i="1" s="1"/>
  <c r="J38" i="5"/>
  <c r="AW101" i="1" s="1"/>
  <c r="J38" i="6"/>
  <c r="AW102" i="1" s="1"/>
  <c r="F37" i="7"/>
  <c r="BB104" i="1" s="1"/>
  <c r="F39" i="8"/>
  <c r="BB105" i="1"/>
  <c r="F39" i="9"/>
  <c r="BB106" i="1"/>
  <c r="J36" i="10"/>
  <c r="AW108" i="1"/>
  <c r="F40" i="11"/>
  <c r="BC109" i="1" s="1"/>
  <c r="F39" i="12"/>
  <c r="BB110" i="1" s="1"/>
  <c r="J38" i="12"/>
  <c r="AW110" i="1"/>
  <c r="F39" i="13"/>
  <c r="BD112" i="1"/>
  <c r="F38" i="13"/>
  <c r="BC112" i="1" s="1"/>
  <c r="F39" i="16"/>
  <c r="BD115" i="1" s="1"/>
  <c r="F38" i="17"/>
  <c r="BC116" i="1"/>
  <c r="BK171" i="15" l="1"/>
  <c r="J171" i="15" s="1"/>
  <c r="J105" i="15" s="1"/>
  <c r="BK156" i="11"/>
  <c r="J156" i="11" s="1"/>
  <c r="J107" i="11" s="1"/>
  <c r="R137" i="2"/>
  <c r="R136" i="2" s="1"/>
  <c r="T135" i="5"/>
  <c r="T135" i="8"/>
  <c r="T131" i="3"/>
  <c r="R131" i="3"/>
  <c r="P131" i="3"/>
  <c r="AU97" i="1" s="1"/>
  <c r="T137" i="2"/>
  <c r="T136" i="2" s="1"/>
  <c r="P138" i="4"/>
  <c r="P132" i="12"/>
  <c r="P131" i="12"/>
  <c r="P130" i="12"/>
  <c r="AU110" i="1" s="1"/>
  <c r="BK156" i="5"/>
  <c r="T171" i="15"/>
  <c r="BK138" i="10"/>
  <c r="J138" i="10"/>
  <c r="J99" i="10"/>
  <c r="R220" i="4"/>
  <c r="R138" i="4"/>
  <c r="R137" i="4" s="1"/>
  <c r="R132" i="13"/>
  <c r="R131" i="13" s="1"/>
  <c r="P156" i="11"/>
  <c r="P135" i="11"/>
  <c r="AU109" i="1"/>
  <c r="R156" i="8"/>
  <c r="R135" i="8" s="1"/>
  <c r="P132" i="13"/>
  <c r="P131" i="13"/>
  <c r="AU112" i="1" s="1"/>
  <c r="R138" i="10"/>
  <c r="T132" i="13"/>
  <c r="T131" i="13" s="1"/>
  <c r="T156" i="11"/>
  <c r="T135" i="11" s="1"/>
  <c r="P222" i="10"/>
  <c r="P137" i="10" s="1"/>
  <c r="AU108" i="1" s="1"/>
  <c r="T197" i="7"/>
  <c r="T135" i="7" s="1"/>
  <c r="T222" i="10"/>
  <c r="R136" i="7"/>
  <c r="P171" i="15"/>
  <c r="P130" i="15" s="1"/>
  <c r="AU114" i="1" s="1"/>
  <c r="R132" i="9"/>
  <c r="R131" i="9"/>
  <c r="R130" i="9"/>
  <c r="R197" i="7"/>
  <c r="P136" i="7"/>
  <c r="R131" i="15"/>
  <c r="R130" i="15" s="1"/>
  <c r="P156" i="8"/>
  <c r="P135" i="8" s="1"/>
  <c r="AU105" i="1" s="1"/>
  <c r="T220" i="4"/>
  <c r="T137" i="4" s="1"/>
  <c r="P137" i="2"/>
  <c r="P136" i="2" s="1"/>
  <c r="AU96" i="1" s="1"/>
  <c r="BK136" i="7"/>
  <c r="J136" i="7" s="1"/>
  <c r="J99" i="7" s="1"/>
  <c r="R156" i="11"/>
  <c r="R135" i="11"/>
  <c r="T131" i="15"/>
  <c r="T130" i="15"/>
  <c r="R222" i="10"/>
  <c r="T138" i="10"/>
  <c r="T137" i="10"/>
  <c r="P156" i="5"/>
  <c r="P135" i="5" s="1"/>
  <c r="AU101" i="1" s="1"/>
  <c r="P220" i="4"/>
  <c r="P197" i="7"/>
  <c r="T136" i="7"/>
  <c r="BK138" i="4"/>
  <c r="J138" i="4" s="1"/>
  <c r="J99" i="4" s="1"/>
  <c r="BK132" i="12"/>
  <c r="J132" i="12" s="1"/>
  <c r="J102" i="12" s="1"/>
  <c r="BK121" i="14"/>
  <c r="J121" i="14"/>
  <c r="J98" i="14"/>
  <c r="BK232" i="2"/>
  <c r="J232" i="2" s="1"/>
  <c r="J108" i="2" s="1"/>
  <c r="BK220" i="4"/>
  <c r="J220" i="4" s="1"/>
  <c r="J106" i="4" s="1"/>
  <c r="BK136" i="11"/>
  <c r="BK135" i="11" s="1"/>
  <c r="J135" i="11" s="1"/>
  <c r="J100" i="11" s="1"/>
  <c r="J136" i="11"/>
  <c r="J101" i="11" s="1"/>
  <c r="BK131" i="15"/>
  <c r="J131" i="15"/>
  <c r="J99" i="15" s="1"/>
  <c r="BK123" i="16"/>
  <c r="J123" i="16" s="1"/>
  <c r="J99" i="16" s="1"/>
  <c r="BK137" i="2"/>
  <c r="J137" i="2" s="1"/>
  <c r="J99" i="2" s="1"/>
  <c r="BK136" i="8"/>
  <c r="J136" i="8" s="1"/>
  <c r="J101" i="8" s="1"/>
  <c r="BK222" i="10"/>
  <c r="J222" i="10"/>
  <c r="J106" i="10"/>
  <c r="BK132" i="13"/>
  <c r="J132" i="13" s="1"/>
  <c r="J99" i="13" s="1"/>
  <c r="BK237" i="2"/>
  <c r="J237" i="2"/>
  <c r="J111" i="2" s="1"/>
  <c r="BK136" i="5"/>
  <c r="J136" i="5" s="1"/>
  <c r="J101" i="5" s="1"/>
  <c r="BK132" i="6"/>
  <c r="J132" i="6" s="1"/>
  <c r="J102" i="6" s="1"/>
  <c r="BK197" i="7"/>
  <c r="J197" i="7" s="1"/>
  <c r="J105" i="7" s="1"/>
  <c r="BK156" i="8"/>
  <c r="J156" i="8" s="1"/>
  <c r="J107" i="8" s="1"/>
  <c r="BK125" i="17"/>
  <c r="J125" i="17" s="1"/>
  <c r="J99" i="17" s="1"/>
  <c r="BK130" i="15"/>
  <c r="J130" i="15"/>
  <c r="J98" i="15" s="1"/>
  <c r="BK131" i="9"/>
  <c r="J131" i="9"/>
  <c r="J101" i="9"/>
  <c r="J132" i="3"/>
  <c r="J99" i="3"/>
  <c r="BD95" i="1"/>
  <c r="F35" i="3"/>
  <c r="AZ97" i="1" s="1"/>
  <c r="J37" i="5"/>
  <c r="AV101" i="1" s="1"/>
  <c r="AT101" i="1" s="1"/>
  <c r="BA99" i="1"/>
  <c r="BB99" i="1"/>
  <c r="AX99" i="1" s="1"/>
  <c r="F37" i="6"/>
  <c r="AZ102" i="1" s="1"/>
  <c r="F35" i="7"/>
  <c r="AZ104" i="1" s="1"/>
  <c r="J37" i="11"/>
  <c r="AV109" i="1"/>
  <c r="AT109" i="1" s="1"/>
  <c r="BC107" i="1"/>
  <c r="AY107" i="1" s="1"/>
  <c r="J37" i="12"/>
  <c r="AV110" i="1" s="1"/>
  <c r="AT110" i="1" s="1"/>
  <c r="J35" i="13"/>
  <c r="AV112" i="1"/>
  <c r="AT112" i="1"/>
  <c r="AS94" i="1"/>
  <c r="BA95" i="1"/>
  <c r="AW95" i="1" s="1"/>
  <c r="BC95" i="1"/>
  <c r="AY95" i="1" s="1"/>
  <c r="BB95" i="1"/>
  <c r="AX95" i="1" s="1"/>
  <c r="J35" i="3"/>
  <c r="AV97" i="1" s="1"/>
  <c r="AT97" i="1" s="1"/>
  <c r="F37" i="5"/>
  <c r="AZ101" i="1" s="1"/>
  <c r="J37" i="6"/>
  <c r="AV102" i="1" s="1"/>
  <c r="AT102" i="1" s="1"/>
  <c r="J35" i="7"/>
  <c r="AV104" i="1" s="1"/>
  <c r="AT104" i="1" s="1"/>
  <c r="F37" i="11"/>
  <c r="AZ109" i="1" s="1"/>
  <c r="F37" i="12"/>
  <c r="AZ110" i="1" s="1"/>
  <c r="BD107" i="1"/>
  <c r="F35" i="13"/>
  <c r="AZ112" i="1" s="1"/>
  <c r="J35" i="2"/>
  <c r="AV96" i="1" s="1"/>
  <c r="AT96" i="1" s="1"/>
  <c r="F35" i="4"/>
  <c r="AZ100" i="1" s="1"/>
  <c r="BD99" i="1"/>
  <c r="F37" i="8"/>
  <c r="AZ105" i="1" s="1"/>
  <c r="F37" i="9"/>
  <c r="AZ106" i="1"/>
  <c r="BB103" i="1"/>
  <c r="AX103" i="1"/>
  <c r="BA103" i="1"/>
  <c r="AW103" i="1" s="1"/>
  <c r="F35" i="10"/>
  <c r="AZ108" i="1" s="1"/>
  <c r="BB107" i="1"/>
  <c r="AX107" i="1" s="1"/>
  <c r="F35" i="14"/>
  <c r="AZ113" i="1" s="1"/>
  <c r="F35" i="15"/>
  <c r="AZ114" i="1"/>
  <c r="J35" i="16"/>
  <c r="AV115" i="1" s="1"/>
  <c r="AT115" i="1" s="1"/>
  <c r="BC111" i="1"/>
  <c r="AY111" i="1" s="1"/>
  <c r="BB111" i="1"/>
  <c r="AX111" i="1"/>
  <c r="BD111" i="1"/>
  <c r="F35" i="2"/>
  <c r="AZ96" i="1" s="1"/>
  <c r="J32" i="3"/>
  <c r="AG97" i="1" s="1"/>
  <c r="J35" i="4"/>
  <c r="AV100" i="1" s="1"/>
  <c r="AT100" i="1" s="1"/>
  <c r="BC99" i="1"/>
  <c r="AY99" i="1" s="1"/>
  <c r="J37" i="8"/>
  <c r="AV105" i="1"/>
  <c r="AT105" i="1"/>
  <c r="BD103" i="1"/>
  <c r="J37" i="9"/>
  <c r="AV106" i="1"/>
  <c r="AT106" i="1"/>
  <c r="BC103" i="1"/>
  <c r="AY103" i="1" s="1"/>
  <c r="J35" i="10"/>
  <c r="AV108" i="1" s="1"/>
  <c r="AT108" i="1" s="1"/>
  <c r="BA107" i="1"/>
  <c r="AW107" i="1"/>
  <c r="J35" i="14"/>
  <c r="AV113" i="1"/>
  <c r="AT113" i="1" s="1"/>
  <c r="J35" i="15"/>
  <c r="AV114" i="1" s="1"/>
  <c r="AT114" i="1" s="1"/>
  <c r="F35" i="16"/>
  <c r="AZ115" i="1" s="1"/>
  <c r="F35" i="17"/>
  <c r="AZ116" i="1" s="1"/>
  <c r="J35" i="17"/>
  <c r="AV116" i="1" s="1"/>
  <c r="AT116" i="1" s="1"/>
  <c r="BA111" i="1"/>
  <c r="AW111" i="1" s="1"/>
  <c r="P135" i="7" l="1"/>
  <c r="AU104" i="1" s="1"/>
  <c r="AU103" i="1" s="1"/>
  <c r="R135" i="7"/>
  <c r="BK135" i="5"/>
  <c r="J135" i="5" s="1"/>
  <c r="J100" i="5" s="1"/>
  <c r="P137" i="4"/>
  <c r="AU100" i="1" s="1"/>
  <c r="AU99" i="1" s="1"/>
  <c r="R137" i="10"/>
  <c r="BK131" i="13"/>
  <c r="J131" i="13"/>
  <c r="J98" i="13"/>
  <c r="J156" i="5"/>
  <c r="J107" i="5"/>
  <c r="BK135" i="8"/>
  <c r="J135" i="8" s="1"/>
  <c r="J34" i="8" s="1"/>
  <c r="AG105" i="1" s="1"/>
  <c r="BK131" i="12"/>
  <c r="J131" i="12"/>
  <c r="J101" i="12"/>
  <c r="BK131" i="6"/>
  <c r="J131" i="6" s="1"/>
  <c r="J101" i="6" s="1"/>
  <c r="BK137" i="10"/>
  <c r="J137" i="10" s="1"/>
  <c r="J98" i="10" s="1"/>
  <c r="BK135" i="7"/>
  <c r="J135" i="7"/>
  <c r="J98" i="7"/>
  <c r="BK136" i="2"/>
  <c r="J136" i="2" s="1"/>
  <c r="J98" i="2" s="1"/>
  <c r="BK137" i="4"/>
  <c r="J137" i="4" s="1"/>
  <c r="J98" i="4" s="1"/>
  <c r="BK122" i="16"/>
  <c r="J122" i="16" s="1"/>
  <c r="J32" i="16" s="1"/>
  <c r="AG115" i="1" s="1"/>
  <c r="BK124" i="17"/>
  <c r="J124" i="17"/>
  <c r="J98" i="17" s="1"/>
  <c r="BK130" i="9"/>
  <c r="J130" i="9" s="1"/>
  <c r="J34" i="9" s="1"/>
  <c r="AG106" i="1" s="1"/>
  <c r="AN97" i="1"/>
  <c r="J41" i="3"/>
  <c r="AU95" i="1"/>
  <c r="AW99" i="1"/>
  <c r="AZ107" i="1"/>
  <c r="AV107" i="1" s="1"/>
  <c r="AT107" i="1" s="1"/>
  <c r="AU111" i="1"/>
  <c r="AZ95" i="1"/>
  <c r="AV95" i="1" s="1"/>
  <c r="AT95" i="1" s="1"/>
  <c r="J34" i="11"/>
  <c r="AG109" i="1" s="1"/>
  <c r="AN109" i="1" s="1"/>
  <c r="BC98" i="1"/>
  <c r="AY98" i="1" s="1"/>
  <c r="BA98" i="1"/>
  <c r="AW98" i="1" s="1"/>
  <c r="AU107" i="1"/>
  <c r="AZ99" i="1"/>
  <c r="BD98" i="1"/>
  <c r="AZ111" i="1"/>
  <c r="AV111" i="1" s="1"/>
  <c r="AT111" i="1" s="1"/>
  <c r="J32" i="14"/>
  <c r="AG113" i="1" s="1"/>
  <c r="AZ103" i="1"/>
  <c r="AV103" i="1"/>
  <c r="AT103" i="1" s="1"/>
  <c r="BB98" i="1"/>
  <c r="AX98" i="1" s="1"/>
  <c r="J32" i="15"/>
  <c r="AG114" i="1"/>
  <c r="J43" i="8" l="1"/>
  <c r="J41" i="16"/>
  <c r="J41" i="14"/>
  <c r="J100" i="8"/>
  <c r="BK130" i="6"/>
  <c r="J130" i="6"/>
  <c r="J34" i="6" s="1"/>
  <c r="AG102" i="1" s="1"/>
  <c r="BK130" i="12"/>
  <c r="J130" i="12"/>
  <c r="J100" i="12" s="1"/>
  <c r="J98" i="16"/>
  <c r="J41" i="15"/>
  <c r="AN114" i="1"/>
  <c r="J43" i="11"/>
  <c r="J43" i="9"/>
  <c r="J100" i="9"/>
  <c r="AN106" i="1"/>
  <c r="AN115" i="1"/>
  <c r="AN105" i="1"/>
  <c r="AN113" i="1"/>
  <c r="AU98" i="1"/>
  <c r="BB94" i="1"/>
  <c r="AX94" i="1" s="1"/>
  <c r="BA94" i="1"/>
  <c r="AW94" i="1" s="1"/>
  <c r="AK30" i="1" s="1"/>
  <c r="J34" i="5"/>
  <c r="AG101" i="1" s="1"/>
  <c r="J32" i="10"/>
  <c r="AG108" i="1"/>
  <c r="AN108" i="1"/>
  <c r="J32" i="7"/>
  <c r="AG104" i="1"/>
  <c r="AN104" i="1" s="1"/>
  <c r="J32" i="2"/>
  <c r="AG96" i="1" s="1"/>
  <c r="J32" i="13"/>
  <c r="AG112" i="1"/>
  <c r="AN112" i="1"/>
  <c r="BD94" i="1"/>
  <c r="W33" i="1" s="1"/>
  <c r="J32" i="17"/>
  <c r="AG116" i="1"/>
  <c r="J32" i="4"/>
  <c r="AG100" i="1"/>
  <c r="AN100" i="1" s="1"/>
  <c r="AV99" i="1"/>
  <c r="AT99" i="1" s="1"/>
  <c r="AZ98" i="1"/>
  <c r="AV98" i="1" s="1"/>
  <c r="AT98" i="1" s="1"/>
  <c r="BC94" i="1"/>
  <c r="AY94" i="1" s="1"/>
  <c r="J41" i="4" l="1"/>
  <c r="J41" i="17"/>
  <c r="J43" i="5"/>
  <c r="J41" i="13"/>
  <c r="J41" i="2"/>
  <c r="J41" i="10"/>
  <c r="J41" i="7"/>
  <c r="J43" i="6"/>
  <c r="J100" i="6"/>
  <c r="AN101" i="1"/>
  <c r="AN102" i="1"/>
  <c r="AN96" i="1"/>
  <c r="AG95" i="1"/>
  <c r="AN95" i="1" s="1"/>
  <c r="AN116" i="1"/>
  <c r="AU94" i="1"/>
  <c r="AG103" i="1"/>
  <c r="AG99" i="1"/>
  <c r="W31" i="1"/>
  <c r="J34" i="12"/>
  <c r="AG110" i="1"/>
  <c r="AG107" i="1"/>
  <c r="AG111" i="1"/>
  <c r="AZ94" i="1"/>
  <c r="W29" i="1" s="1"/>
  <c r="W30" i="1"/>
  <c r="W32" i="1"/>
  <c r="AG98" i="1" l="1"/>
  <c r="AN98" i="1" s="1"/>
  <c r="AN107" i="1"/>
  <c r="AN103" i="1"/>
  <c r="J43" i="12"/>
  <c r="AN110" i="1"/>
  <c r="AN111" i="1"/>
  <c r="AN99" i="1"/>
  <c r="AV94" i="1"/>
  <c r="AK29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<sst xmlns="http://schemas.openxmlformats.org/spreadsheetml/2006/main" count="26184" uniqueCount="2997">
  <si>
    <t>Export Komplet</t>
  </si>
  <si>
    <t/>
  </si>
  <si>
    <t>2.0</t>
  </si>
  <si>
    <t>False</t>
  </si>
  <si>
    <t>{9ef76cf4-06c7-4609-bdb2-8f08633e0c55}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</si>
  <si>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</si>
  <si>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</si>
  <si>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</si>
  <si>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</si>
  <si>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</si>
  <si>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</si>
  <si>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</si>
  <si>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</si>
  <si>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</si>
  <si>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</si>
  <si>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</si>
  <si>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</si>
  <si>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ČZU akce - sloučení</t>
  </si>
  <si>
    <t>KSO:</t>
  </si>
  <si>
    <t>CC-CZ:</t>
  </si>
  <si>
    <t>Místo:</t>
  </si>
  <si>
    <t>areál ČZU v Praze</t>
  </si>
  <si>
    <t>Datum:</t>
  </si>
  <si>
    <t>Zadavatel:</t>
  </si>
  <si>
    <t>IČ:</t>
  </si>
  <si>
    <t>60460709</t>
  </si>
  <si>
    <t>ČZU v Praze, Kamýcká 129, 165 00 Praha 6 - Suchdol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</si>
  <si>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</si>
  <si>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</si>
  <si>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</si>
  <si>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</si>
  <si>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</si>
  <si>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</si>
  <si>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</si>
  <si>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</si>
  <si>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</si>
  <si>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</si>
  <si>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</si>
  <si>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</si>
  <si>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</si>
  <si>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</si>
  <si>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</si>
  <si>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</si>
  <si>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</si>
  <si>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</si>
  <si>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</si>
  <si>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</si>
  <si>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</si>
  <si>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</si>
  <si>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</si>
  <si>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</si>
  <si>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</si>
  <si>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</si>
  <si>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</si>
  <si>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</si>
  <si>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</si>
  <si>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</si>
  <si>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</si>
  <si>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</si>
  <si>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</si>
  <si>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</si>
  <si>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</si>
  <si>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</si>
  <si>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</si>
  <si>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</si>
  <si>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</si>
  <si>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</si>
  <si>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</si>
  <si>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</si>
  <si>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</si>
  <si>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</si>
  <si>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</si>
  <si>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</si>
  <si>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</si>
  <si>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</si>
  <si>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</si>
  <si>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</si>
  <si>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</si>
  <si>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</si>
  <si>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</si>
  <si>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PD Rekonstrukce UT (včetně MaR a ohřevu TUV)</t>
  </si>
  <si>
    <t>STA</t>
  </si>
  <si>
    <t>1</t>
  </si>
  <si>
    <t>{123e2d1a-dedc-40ed-b26b-51758ca94d6a}</t>
  </si>
  <si>
    <t>2</t>
  </si>
  <si>
    <t>/</t>
  </si>
  <si>
    <t>D.1.2.</t>
  </si>
  <si>
    <t>Ústřední vytápění_ES-M</t>
  </si>
  <si>
    <t>Soupis</t>
  </si>
  <si>
    <t>{79c3e614-a56c-4cec-b431-4297569ae748}</t>
  </si>
  <si>
    <t>02 (1)</t>
  </si>
  <si>
    <t>ES-MaR_samostatně položkově</t>
  </si>
  <si>
    <t>{d0f97aab-03ec-47d0-89d4-4f733b849a63}</t>
  </si>
  <si>
    <t>02</t>
  </si>
  <si>
    <t>Stavební úpravy toalet hlavní budovy TF</t>
  </si>
  <si>
    <t>{d378a7cc-b69b-476b-ba61-4226e7ebb973}</t>
  </si>
  <si>
    <t>SO-01</t>
  </si>
  <si>
    <t>Stavební práce - budova I</t>
  </si>
  <si>
    <t>{6cf677bd-f445-483d-955d-c6a8e69d0568}</t>
  </si>
  <si>
    <t>3</t>
  </si>
  <si>
    <t>###NOINSERT###</t>
  </si>
  <si>
    <t>SO-01 ZTI</t>
  </si>
  <si>
    <t>Zdravotechnika - budova I</t>
  </si>
  <si>
    <t>{5755c3a9-3d25-41a5-887d-bce177d34dde}</t>
  </si>
  <si>
    <t>SO-01 ELE</t>
  </si>
  <si>
    <t>Elektromontáže - budova I</t>
  </si>
  <si>
    <t>{50bad283-795f-4140-b56f-5defbc496914}</t>
  </si>
  <si>
    <t>SO-02</t>
  </si>
  <si>
    <t>Stavební práce - budova II</t>
  </si>
  <si>
    <t>{7b4104d6-2bb3-4254-9b36-de3385544b4f}</t>
  </si>
  <si>
    <t>SO-02 ZTI</t>
  </si>
  <si>
    <t>Zdravotechnika - budova II</t>
  </si>
  <si>
    <t>{f43bb2c2-55b6-4aad-a018-52eb5c95ec30}</t>
  </si>
  <si>
    <t>SO-02 ELE</t>
  </si>
  <si>
    <t>Elektromontáže - budova II</t>
  </si>
  <si>
    <t>{edc13765-4b37-4dd6-a1dc-bb54934e1536}</t>
  </si>
  <si>
    <t>SO-03</t>
  </si>
  <si>
    <t>Stavební práce - budova III</t>
  </si>
  <si>
    <t>{e3d21d7f-fa43-437b-9220-5bfd4f6567d0}</t>
  </si>
  <si>
    <t>SO-03 ZTI</t>
  </si>
  <si>
    <t>Zdravotechnika - budova III</t>
  </si>
  <si>
    <t>{6778d36d-7ea2-479b-a43c-1807cc9f6015}</t>
  </si>
  <si>
    <t>SO-03 ELE</t>
  </si>
  <si>
    <t>Elektromontáže - budova III</t>
  </si>
  <si>
    <t>{f62b7e5c-1a24-4c95-b553-05621b7b8f1e}</t>
  </si>
  <si>
    <t>03</t>
  </si>
  <si>
    <t>Rekonstrukce dešťové kanalizace technické fakulty ČZU</t>
  </si>
  <si>
    <t>{5ae61102-aaee-453d-9a6b-cf7cf8c4d3bf}</t>
  </si>
  <si>
    <t>0301</t>
  </si>
  <si>
    <t>Dešťová kanalizace - mimo objekty</t>
  </si>
  <si>
    <t>{686b9f0d-77d5-4d38-9559-5b2af05d590a}</t>
  </si>
  <si>
    <t>0302</t>
  </si>
  <si>
    <t>Vnitřní kanalizace</t>
  </si>
  <si>
    <t>{9fa1b9ae-c53d-4a9e-8fdb-feb04bab9525}</t>
  </si>
  <si>
    <t>0303</t>
  </si>
  <si>
    <t>Stavební přípomoce</t>
  </si>
  <si>
    <t>{eff39559-5321-43b9-95ac-353c546bb9c8}</t>
  </si>
  <si>
    <t>ON</t>
  </si>
  <si>
    <t>Ostatní náklady</t>
  </si>
  <si>
    <t>{a32aeaa7-a51c-472c-8769-89213f450ce8}</t>
  </si>
  <si>
    <t>VRN</t>
  </si>
  <si>
    <t>Vedlejší rozpočtové náklady</t>
  </si>
  <si>
    <t>{9700f1f5-2e6b-4cbf-b6f8-007fc3b6a26b}</t>
  </si>
  <si>
    <t>KRYCÍ LIST SOUPISU PRACÍ</t>
  </si>
  <si>
    <t>Objekt:</t>
  </si>
  <si>
    <t>01 - PD Rekonstrukce UT (včetně MaR a ohřevu TUV)</t>
  </si>
  <si>
    <t>Soupis:</t>
  </si>
  <si>
    <t>D.1.2. - Ústřední vytápění_ES-M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</si>
  <si>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</si>
  <si>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</si>
  <si>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</si>
  <si>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</si>
  <si>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</si>
  <si>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</si>
  <si>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</si>
  <si>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</si>
  <si>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</si>
  <si>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</si>
  <si>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</si>
  <si>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</si>
  <si>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</si>
  <si>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</si>
  <si>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>M - Elektroinstalace - MaR</t>
  </si>
  <si>
    <t xml:space="preserve">    23-M - Elektroinstalace, MaR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</si>
  <si>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</si>
  <si>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</si>
  <si>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</si>
  <si>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</si>
  <si>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</si>
  <si>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</si>
  <si>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</si>
  <si>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</si>
  <si>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</si>
  <si>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</si>
  <si>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</si>
  <si>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</si>
  <si>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</si>
  <si>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</si>
  <si>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</si>
  <si>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</si>
  <si>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</si>
  <si>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</si>
  <si>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</si>
  <si>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</si>
  <si>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</si>
  <si>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</si>
  <si>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</si>
  <si>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</si>
  <si>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713463131</t>
  </si>
  <si>
    <t>Montáž izolace tepelné potrubí potrubními pouzdry bez úpravy slepenými 1x tl izolace do 25 mm</t>
  </si>
  <si>
    <t>m</t>
  </si>
  <si>
    <t>16</t>
  </si>
  <si>
    <t>M</t>
  </si>
  <si>
    <t>28377106</t>
  </si>
  <si>
    <t>pouzdro izolační potrubní z pěnového polyetylenu 18/20mm</t>
  </si>
  <si>
    <t>CS ÚRS 2024 01</t>
  </si>
  <si>
    <t>32</t>
  </si>
  <si>
    <t>4</t>
  </si>
  <si>
    <t>28377115</t>
  </si>
  <si>
    <t>pouzdro izolační potrubní z pěnového polyetylenu 35/9mm</t>
  </si>
  <si>
    <t>6</t>
  </si>
  <si>
    <t>28377045</t>
  </si>
  <si>
    <t>pouzdro izolační potrubní z pěnového polyetylenu 22/20mm</t>
  </si>
  <si>
    <t>8</t>
  </si>
  <si>
    <t>5</t>
  </si>
  <si>
    <t>28377048</t>
  </si>
  <si>
    <t>pouzdro izolační potrubní z pěnového polyetylenu 28/20mm</t>
  </si>
  <si>
    <t>10</t>
  </si>
  <si>
    <t>28377055</t>
  </si>
  <si>
    <t>pouzdro izolační potrubní z pěnového polyetylenu 35/20mm</t>
  </si>
  <si>
    <t>7</t>
  </si>
  <si>
    <t>28377R01</t>
  </si>
  <si>
    <t>pouzdro izolační potrubní z pěnového polyetylenu 45/30mm</t>
  </si>
  <si>
    <t>14</t>
  </si>
  <si>
    <t>28377R02</t>
  </si>
  <si>
    <t>pouzdro izolační potrubní z pěnového polyetylenu 63/30mm</t>
  </si>
  <si>
    <t>9</t>
  </si>
  <si>
    <t>28377R03</t>
  </si>
  <si>
    <t>pouzdro izolační potrubní z pěnového polyetylenu 76/30mm</t>
  </si>
  <si>
    <t>18</t>
  </si>
  <si>
    <t>28377R04</t>
  </si>
  <si>
    <t>pouzdro izolační potrubní z pěnového polyetylenu 110/30mm</t>
  </si>
  <si>
    <t>20</t>
  </si>
  <si>
    <t>11</t>
  </si>
  <si>
    <t>713463212</t>
  </si>
  <si>
    <t>Montáž izolace tepelné potrubí potrubními pouzdry s Al fólií staženými Al páskou 1x D přes 50 do 100 mm</t>
  </si>
  <si>
    <t>22</t>
  </si>
  <si>
    <t>63154018</t>
  </si>
  <si>
    <t>pouzdro izolační potrubní z minerální vlny s Al fólií max. 250/100°C 54/40mm</t>
  </si>
  <si>
    <t>24</t>
  </si>
  <si>
    <t>13</t>
  </si>
  <si>
    <t>998713202</t>
  </si>
  <si>
    <t>Přesun hmot procentní pro izolace tepelné v objektech v přes 6 do 12 m</t>
  </si>
  <si>
    <t>%</t>
  </si>
  <si>
    <t>26</t>
  </si>
  <si>
    <t>732</t>
  </si>
  <si>
    <t>Ústřední vytápění - strojovny</t>
  </si>
  <si>
    <t>732231127</t>
  </si>
  <si>
    <t>Akumulační nádrž s přípravou TUV s jedním výměníkem PN 0,4/1 o objemu 710 l v.pl.7,0 m2 včetně tepelné izolace</t>
  </si>
  <si>
    <t>soubor</t>
  </si>
  <si>
    <t>28</t>
  </si>
  <si>
    <t>15</t>
  </si>
  <si>
    <t>732320815</t>
  </si>
  <si>
    <t>Demontáž vč.ekologická likvidace stávajícího ohřevu TUV - výměníková stanice BS-TUV, zásobník TUV -tlaková nádoba 1000 l, potrubí do DN80 vč.izolace (čerpadlo WILO spolu se sestavou armatur a uzavírací armatury bydou použity pro nové připojení ohřívače)</t>
  </si>
  <si>
    <t>soubour</t>
  </si>
  <si>
    <t>30</t>
  </si>
  <si>
    <t>732324815</t>
  </si>
  <si>
    <t>Demontáž nádrže beztlaké nebo tlakové vypuštění vody z nádrže obsah přes 500 do 1000 l</t>
  </si>
  <si>
    <t>kus</t>
  </si>
  <si>
    <t>17</t>
  </si>
  <si>
    <t>732324816</t>
  </si>
  <si>
    <t>Demontáž napojení SV za CHÚV na EDZ a přepojení na zařízení Reflex Servitec 60 MKH na přívod SV od úpravny vody pro zprovoznění funkce automatického doplňování vody do systému (zařízení je stávající, je zapojené pro automatické odvzdušňování)</t>
  </si>
  <si>
    <t>34</t>
  </si>
  <si>
    <t>732324817</t>
  </si>
  <si>
    <t>Demontáž a odpojení potrubí a přívodů ES, vč. ekologické likvidace - stávající zařízení EDZ</t>
  </si>
  <si>
    <t>36</t>
  </si>
  <si>
    <t>19</t>
  </si>
  <si>
    <t>732422101</t>
  </si>
  <si>
    <t>Čerpadlo teplovodní mokroběžné přírubové cirkulační DN 40 výtlak do 6,0 m průtok 7,0 m3/h pro TUV</t>
  </si>
  <si>
    <t>38</t>
  </si>
  <si>
    <t>998732202</t>
  </si>
  <si>
    <t>Přesun hmot procentní pro strojovny v objektech v přes 6 do 12 m</t>
  </si>
  <si>
    <t>40</t>
  </si>
  <si>
    <t>733</t>
  </si>
  <si>
    <t>Ústřední vytápění - rozvodné potrubí</t>
  </si>
  <si>
    <t>733120832</t>
  </si>
  <si>
    <t>Demontáž potrubí ocelového hladkého D přes 89 do 133</t>
  </si>
  <si>
    <t>42</t>
  </si>
  <si>
    <t>733122226</t>
  </si>
  <si>
    <t>Potrubí uhlíkové oceli tenkostěnné vně pozink spojované lisováním D 35x1,5 mm</t>
  </si>
  <si>
    <t>44</t>
  </si>
  <si>
    <t>23</t>
  </si>
  <si>
    <t>733122227</t>
  </si>
  <si>
    <t>Potrubí uhlíkové oceli tenkostěnné vně pozink spojované lisováním D 42x1,5 mm</t>
  </si>
  <si>
    <t>46</t>
  </si>
  <si>
    <t>733122228</t>
  </si>
  <si>
    <t>Potrubí uhlíkové oceli tenkostěnné vně pozink spojované lisováním D 54x1,5 mm</t>
  </si>
  <si>
    <t>48</t>
  </si>
  <si>
    <t>25</t>
  </si>
  <si>
    <t>733122230</t>
  </si>
  <si>
    <t>Potrubí uhlíkové oceli tenkostěnné vně pozink spojované lisováním D 76,1x2 mm</t>
  </si>
  <si>
    <t>50</t>
  </si>
  <si>
    <t>733122231</t>
  </si>
  <si>
    <t>Potrubí uhlíkové oceli tenkostěnné vně pozink spojované lisováním D 88,9x2 mm</t>
  </si>
  <si>
    <t>52</t>
  </si>
  <si>
    <t>27</t>
  </si>
  <si>
    <t>733190107</t>
  </si>
  <si>
    <t>Zkouška těsnosti potrubí ocelové závitové DN do 40</t>
  </si>
  <si>
    <t>54</t>
  </si>
  <si>
    <t>733190108</t>
  </si>
  <si>
    <t>Zkouška těsnosti potrubí ocelové závitové DN přes 40 do 50</t>
  </si>
  <si>
    <t>56</t>
  </si>
  <si>
    <t>29</t>
  </si>
  <si>
    <t>733190225</t>
  </si>
  <si>
    <t>Zkouška těsnosti potrubí ocelové hladké D přes 60,3x2,9 do 89x5,0</t>
  </si>
  <si>
    <t>58</t>
  </si>
  <si>
    <t>733190232</t>
  </si>
  <si>
    <t>Zkouška těsnosti potrubí ocelové hladké D přes 89x5,0 do 133x5,0</t>
  </si>
  <si>
    <t>60</t>
  </si>
  <si>
    <t>31</t>
  </si>
  <si>
    <t>733223301</t>
  </si>
  <si>
    <t>Potrubí měděné tvrdé spojované lisováním D 15x1 mm</t>
  </si>
  <si>
    <t>62</t>
  </si>
  <si>
    <t>733223302</t>
  </si>
  <si>
    <t>Potrubí měděné tvrdé spojované lisováním D 18x1 mm</t>
  </si>
  <si>
    <t>64</t>
  </si>
  <si>
    <t>33</t>
  </si>
  <si>
    <t>733223303</t>
  </si>
  <si>
    <t>Potrubí měděné tvrdé spojované lisováním D 22x1 mm</t>
  </si>
  <si>
    <t>66</t>
  </si>
  <si>
    <t>733223304</t>
  </si>
  <si>
    <t>Potrubí měděné tvrdé spojované lisováním D 28x1,5 mm</t>
  </si>
  <si>
    <t>68</t>
  </si>
  <si>
    <t>35</t>
  </si>
  <si>
    <t>733223305</t>
  </si>
  <si>
    <t>Potrubí měděné tvrdé spojované lisováním D 35x1,5 mm</t>
  </si>
  <si>
    <t>70</t>
  </si>
  <si>
    <t>733223306</t>
  </si>
  <si>
    <t>Potrubí měděné tvrdé spojované lisováním D 42x1,5 mm</t>
  </si>
  <si>
    <t>72</t>
  </si>
  <si>
    <t>37</t>
  </si>
  <si>
    <t>733291101</t>
  </si>
  <si>
    <t>Zkouška těsnosti potrubí měděné D do 35x1,5</t>
  </si>
  <si>
    <t>74</t>
  </si>
  <si>
    <t>733291102</t>
  </si>
  <si>
    <t>Zkouška těsnosti potrubí měděné D přes 35x1,5 do 64x2</t>
  </si>
  <si>
    <t>76</t>
  </si>
  <si>
    <t>39</t>
  </si>
  <si>
    <t>733321214</t>
  </si>
  <si>
    <t>Potrubí plastové z PP-RCT spojované svařováním D 32x4,4 mm</t>
  </si>
  <si>
    <t>78</t>
  </si>
  <si>
    <t>733321216</t>
  </si>
  <si>
    <t>Potrubí plastové z PP-RCT spojované svařováním D 50x6,9 mm</t>
  </si>
  <si>
    <t>80</t>
  </si>
  <si>
    <t>41</t>
  </si>
  <si>
    <t>733321218</t>
  </si>
  <si>
    <t>Potrubí plastové z PP-RCT spojované svařováním D 75x8,4 mm</t>
  </si>
  <si>
    <t>82</t>
  </si>
  <si>
    <t>733391102</t>
  </si>
  <si>
    <t>Zkouška těsnosti potrubí plastové D přes 32x3 do 50x4,6</t>
  </si>
  <si>
    <t>84</t>
  </si>
  <si>
    <t>43</t>
  </si>
  <si>
    <t>733391103</t>
  </si>
  <si>
    <t>Zkouška těsnosti potrubí plastové D přes 50x4,6 do 75x6,8</t>
  </si>
  <si>
    <t>86</t>
  </si>
  <si>
    <t>733391104</t>
  </si>
  <si>
    <t>Zkouška těsnosti potrubí plastové D přes 75x6,8 do 90x8,2</t>
  </si>
  <si>
    <t>88</t>
  </si>
  <si>
    <t>45</t>
  </si>
  <si>
    <t>733890803</t>
  </si>
  <si>
    <t>Přemístění potrubí demontovaného vodorovně do 100 m v objektech v přes 6 do 24 m</t>
  </si>
  <si>
    <t>t</t>
  </si>
  <si>
    <t>90</t>
  </si>
  <si>
    <t>998733202</t>
  </si>
  <si>
    <t>Přesun hmot procentní pro rozvody potrubí v objektech v přes 6 do 12 m</t>
  </si>
  <si>
    <t>92</t>
  </si>
  <si>
    <t>734</t>
  </si>
  <si>
    <t>Ústřední vytápění - armatury</t>
  </si>
  <si>
    <t>47</t>
  </si>
  <si>
    <t>734109413</t>
  </si>
  <si>
    <t>Montáž armatury přírubové se třemi přírubami PN 16 DN 40</t>
  </si>
  <si>
    <t>94</t>
  </si>
  <si>
    <t>734109R01</t>
  </si>
  <si>
    <t>Trojcestný ventil přírubový, DN40, kvs=20, R=11kPa, servopohon 230V, 3-bodové řízení</t>
  </si>
  <si>
    <t>96</t>
  </si>
  <si>
    <t>49</t>
  </si>
  <si>
    <t>734211127</t>
  </si>
  <si>
    <t>Ventil závitový odvzdušňovací G 1/2 PN 14 do 120°C automatický se zpětnou klapkou</t>
  </si>
  <si>
    <t>98</t>
  </si>
  <si>
    <t>734220102</t>
  </si>
  <si>
    <t>Ventil závitový regulační přímý G 1 PN 20 do 100°C vyvažovací</t>
  </si>
  <si>
    <t>100</t>
  </si>
  <si>
    <t>51</t>
  </si>
  <si>
    <t>734220103</t>
  </si>
  <si>
    <t>Ventil závitový regulační přímý G 5/4 PN 20 do 100°C vyvažovací</t>
  </si>
  <si>
    <t>102</t>
  </si>
  <si>
    <t>734220R01</t>
  </si>
  <si>
    <t>Regulátor diferenčního tlaku, vč. kapiláry a ventilu pro její napojení G 1 PN 20 do 100°C</t>
  </si>
  <si>
    <t>104</t>
  </si>
  <si>
    <t>53</t>
  </si>
  <si>
    <t>734220R02</t>
  </si>
  <si>
    <t>Regulátor diferenčního tlaku, vč. kapiláry a ventilu pro její napojení G 5/4 PN 20 do 100°C</t>
  </si>
  <si>
    <t>106</t>
  </si>
  <si>
    <t>734221682</t>
  </si>
  <si>
    <t>Termostatická hlavice kapalinová PN 10 do 110°C otopných těles VK</t>
  </si>
  <si>
    <t>108</t>
  </si>
  <si>
    <t>55</t>
  </si>
  <si>
    <t>734251212</t>
  </si>
  <si>
    <t>Ventil závitový pojistný G 3/4 provozní tlak 8 barů</t>
  </si>
  <si>
    <t>110</t>
  </si>
  <si>
    <t>734261402</t>
  </si>
  <si>
    <t>Armatura připojovací rohová G 1/2x18 PN 10 do 110°C radiátorů typu VK</t>
  </si>
  <si>
    <t>112</t>
  </si>
  <si>
    <t>57</t>
  </si>
  <si>
    <t>734291123</t>
  </si>
  <si>
    <t>Kohout plnící a vypouštěcí G 1/2 PN 10 do 90°C závitový</t>
  </si>
  <si>
    <t>114</t>
  </si>
  <si>
    <t>734291124</t>
  </si>
  <si>
    <t>Kohout plnící a vypouštěcí G 3/4 PN 10 do 90°C závitový</t>
  </si>
  <si>
    <t>116</t>
  </si>
  <si>
    <t>59</t>
  </si>
  <si>
    <t>734292813</t>
  </si>
  <si>
    <t>Kohout kulový přímý G 1/2 PN 42 do 185°C plnoprůtokový vnitřní závit těžká řada</t>
  </si>
  <si>
    <t>118</t>
  </si>
  <si>
    <t>734292815</t>
  </si>
  <si>
    <t>Kohout kulový přímý G 1 PN 42 do 185°C plnoprůtokový vnitřní závit těžká řada</t>
  </si>
  <si>
    <t>120</t>
  </si>
  <si>
    <t>61</t>
  </si>
  <si>
    <t>734292817</t>
  </si>
  <si>
    <t>Kohout kulový přímý G 1 1/2 PN 42 do 185°C plnoprůtokový vnitřní závit těžká řada</t>
  </si>
  <si>
    <t>122</t>
  </si>
  <si>
    <t>998734202</t>
  </si>
  <si>
    <t>Přesun hmot procentní pro armatury v objektech v přes 6 do 12 m</t>
  </si>
  <si>
    <t>124</t>
  </si>
  <si>
    <t>735</t>
  </si>
  <si>
    <t>Ústřední vytápění - otopná tělesa</t>
  </si>
  <si>
    <t>63</t>
  </si>
  <si>
    <t>735152271</t>
  </si>
  <si>
    <t>Otopné těleso panelové VK jednodeskové 1 přídavná přestupní plocha výška/délka 600/400 mm výkon 401 W</t>
  </si>
  <si>
    <t>126</t>
  </si>
  <si>
    <t>735152273</t>
  </si>
  <si>
    <t>Otopné těleso panelové VK jednodeskové 1 přídavná přestupní plocha výška/délka 600/600 mm výkon 601 W</t>
  </si>
  <si>
    <t>128</t>
  </si>
  <si>
    <t>65</t>
  </si>
  <si>
    <t>735152275</t>
  </si>
  <si>
    <t>Otopné těleso panelové VK jednodeskové 1 přídavná přestupní plocha výška/délka 600/800 mm výkon 802 W</t>
  </si>
  <si>
    <t>130</t>
  </si>
  <si>
    <t>735152277</t>
  </si>
  <si>
    <t>Otopné těleso panel VK jednodeskové 1 přídavná přestupní plocha výška/délka 600/1000 mm výkon 1002 W</t>
  </si>
  <si>
    <t>132</t>
  </si>
  <si>
    <t>67</t>
  </si>
  <si>
    <t>735152519</t>
  </si>
  <si>
    <t>Otopné těleso panelové VK dvoudeskové 2 přídavné přestupní plochy výška/délka 300/1200 mm výkon 1159 W</t>
  </si>
  <si>
    <t>134</t>
  </si>
  <si>
    <t>735152520</t>
  </si>
  <si>
    <t>Otopné těleso panelové VK dvoudeskové 2 přídavné přestupní plochy výška/délka 300/1400 mm výkon 1352 W</t>
  </si>
  <si>
    <t>136</t>
  </si>
  <si>
    <t>69</t>
  </si>
  <si>
    <t>735152521</t>
  </si>
  <si>
    <t>Otopné těleso panelové VK dvoudeskové 2 přídavné přestupní plochy výška/délka 300/1600 mm výkon 1546 W</t>
  </si>
  <si>
    <t>138</t>
  </si>
  <si>
    <t>735152522</t>
  </si>
  <si>
    <t>Otopné těleso panelové VK dvoudeskové 2 přídavné přestupní plochy výška/délka 300/1800 mm výkon 1739 W</t>
  </si>
  <si>
    <t>140</t>
  </si>
  <si>
    <t>71</t>
  </si>
  <si>
    <t>735152523</t>
  </si>
  <si>
    <t>Otopné těleso panelové VK dvoudeskové 2 přídavné přestupní plochy výška/délka 300/2000 mm výkon 1932 W</t>
  </si>
  <si>
    <t>142</t>
  </si>
  <si>
    <t>735152579</t>
  </si>
  <si>
    <t>Otopné těleso panelové VK dvoudeskové 2 přídavné přestupní plochy výška/délka 600/1200 mm výkon 2015 W</t>
  </si>
  <si>
    <t>144</t>
  </si>
  <si>
    <t>73</t>
  </si>
  <si>
    <t>735152580</t>
  </si>
  <si>
    <t>Otopné těleso panelové VK dvoudeskové 2 přídavné přestupní plochy výška/délka 600/1400 mm výkon 2351 W</t>
  </si>
  <si>
    <t>146</t>
  </si>
  <si>
    <t>735152582</t>
  </si>
  <si>
    <t>Otopné těleso panelové VK dvoudeskové 2 přídavné přestupní plochy výška/délka 600/1800 mm výkon 3022 W</t>
  </si>
  <si>
    <t>148</t>
  </si>
  <si>
    <t>75</t>
  </si>
  <si>
    <t>735152680</t>
  </si>
  <si>
    <t>Otopné těleso panelové VK třídeskové 3 přídavné přestupní plochy výška/délka 600/1400 mm výkon 3368 W</t>
  </si>
  <si>
    <t>150</t>
  </si>
  <si>
    <t>998735202</t>
  </si>
  <si>
    <t>Přesun hmot procentní pro otopná tělesa v objektech v přes 6 do 12 m</t>
  </si>
  <si>
    <t>152</t>
  </si>
  <si>
    <t>763</t>
  </si>
  <si>
    <t>Konstrukce suché výstavby</t>
  </si>
  <si>
    <t>77</t>
  </si>
  <si>
    <t>763121415</t>
  </si>
  <si>
    <t>SDK stěna předsazená tl 112,5 mm profil CW+UW 100 deska 1xA 12,5 bez izolace EI 15</t>
  </si>
  <si>
    <t>m2</t>
  </si>
  <si>
    <t>154</t>
  </si>
  <si>
    <t>763121811</t>
  </si>
  <si>
    <t>Demontáž SDK předsazené/šachtové stěny s jednoduchou nosnou kcí opláštění jednoduché</t>
  </si>
  <si>
    <t>156</t>
  </si>
  <si>
    <t>79</t>
  </si>
  <si>
    <t>763711R00</t>
  </si>
  <si>
    <t>Demontáž lamino obložení sloupu</t>
  </si>
  <si>
    <t>158</t>
  </si>
  <si>
    <t>763711R10</t>
  </si>
  <si>
    <t>Montáž lamino obložení sloupu</t>
  </si>
  <si>
    <t>160</t>
  </si>
  <si>
    <t>81</t>
  </si>
  <si>
    <t>998763401</t>
  </si>
  <si>
    <t>Přesun hmot procentní pro sádrokartonové konstrukce v objektech v do 6 m</t>
  </si>
  <si>
    <t>162</t>
  </si>
  <si>
    <t>767</t>
  </si>
  <si>
    <t>Konstrukce zámečnické</t>
  </si>
  <si>
    <t>767995102</t>
  </si>
  <si>
    <t>Montáž atypických zámečnických konstrukcí hmotnosti přes 1 do 3 kg</t>
  </si>
  <si>
    <t>kg</t>
  </si>
  <si>
    <t>164</t>
  </si>
  <si>
    <t>83</t>
  </si>
  <si>
    <t>767995R01</t>
  </si>
  <si>
    <t>Typová kluzná uložení DN32 - 80, pevný bod</t>
  </si>
  <si>
    <t>166</t>
  </si>
  <si>
    <t>998767202</t>
  </si>
  <si>
    <t>Přesun hmot procentní pro zámečnické konstrukce v objektech v přes 6 do 12 m</t>
  </si>
  <si>
    <t>168</t>
  </si>
  <si>
    <t>783</t>
  </si>
  <si>
    <t>Dokončovací práce - nátěry</t>
  </si>
  <si>
    <t>85</t>
  </si>
  <si>
    <t>783614551</t>
  </si>
  <si>
    <t>Základní jednonásobný syntetický nátěr potrubí DN do 50 mm</t>
  </si>
  <si>
    <t>170</t>
  </si>
  <si>
    <t>783614561</t>
  </si>
  <si>
    <t>Základní jednonásobný syntetický nátěr potrubí přes DN 50 do DN 100 mm</t>
  </si>
  <si>
    <t>172</t>
  </si>
  <si>
    <t>Elektroinstalace - MaR</t>
  </si>
  <si>
    <t>23-M</t>
  </si>
  <si>
    <t>Elektroinstalace, MaR</t>
  </si>
  <si>
    <t>87</t>
  </si>
  <si>
    <t>MaR-01</t>
  </si>
  <si>
    <t>Specifikace elektro + MaR viz samostatná příloha</t>
  </si>
  <si>
    <t>174</t>
  </si>
  <si>
    <t>HZS</t>
  </si>
  <si>
    <t>Hodinové zúčtovací sazby</t>
  </si>
  <si>
    <t>HZS2491</t>
  </si>
  <si>
    <t>Hodinová zúčtovací sazba dělník zednických výpomocí</t>
  </si>
  <si>
    <t>hod</t>
  </si>
  <si>
    <t>262144</t>
  </si>
  <si>
    <t>176</t>
  </si>
  <si>
    <t>VRN1</t>
  </si>
  <si>
    <t>Průzkumné, geodetické a projektové práce</t>
  </si>
  <si>
    <t>89</t>
  </si>
  <si>
    <t>013254000</t>
  </si>
  <si>
    <t>Dokumentace skutečného provedení stavby</t>
  </si>
  <si>
    <t>178</t>
  </si>
  <si>
    <t>VRN4</t>
  </si>
  <si>
    <t>Inženýrská činnost</t>
  </si>
  <si>
    <t>043114R03</t>
  </si>
  <si>
    <t>Zkoušky topné, zaregulování, uvedení do provozu</t>
  </si>
  <si>
    <t>180</t>
  </si>
  <si>
    <t>91</t>
  </si>
  <si>
    <t>043114R10</t>
  </si>
  <si>
    <t>Odpojení kabelů čerpadel a 3 cest.ventilů</t>
  </si>
  <si>
    <t>182</t>
  </si>
  <si>
    <t>043114R11</t>
  </si>
  <si>
    <t>Kabelové zapojení nových čerpadel a 3 cest. ventilů</t>
  </si>
  <si>
    <t>184</t>
  </si>
  <si>
    <t>93</t>
  </si>
  <si>
    <t>043114R12</t>
  </si>
  <si>
    <t>Zaregulování nových čerpadel a 3 cest. ventilů v rámci MaR</t>
  </si>
  <si>
    <t>186</t>
  </si>
  <si>
    <t>VRN9</t>
  </si>
  <si>
    <t>091003R01</t>
  </si>
  <si>
    <t>Odvoz a likvidace odpadu</t>
  </si>
  <si>
    <t>188</t>
  </si>
  <si>
    <t>95</t>
  </si>
  <si>
    <t>091003R02</t>
  </si>
  <si>
    <t>Provedení oprav stavebních konstrukcí po případném poškození při montáži, nátěry, malby</t>
  </si>
  <si>
    <t>190</t>
  </si>
  <si>
    <t>02 (1) - ES-MaR_samostatně položkově</t>
  </si>
  <si>
    <t>D1 - Rozvaděč  RK pro kotelnu</t>
  </si>
  <si>
    <t xml:space="preserve">    D2 - Jištění, spínání</t>
  </si>
  <si>
    <t xml:space="preserve">    D3 - Ovladače , signálky</t>
  </si>
  <si>
    <t xml:space="preserve">    D4 - Havarijní okruhy 131..141</t>
  </si>
  <si>
    <t xml:space="preserve">    D5 - Pojistky, svorky , vývody </t>
  </si>
  <si>
    <t xml:space="preserve">D6 - Regulační systém Desigo 4 </t>
  </si>
  <si>
    <t>D7 - HW celkem</t>
  </si>
  <si>
    <t>D8 - Polní instrumentace</t>
  </si>
  <si>
    <t xml:space="preserve">    D9 - Přístroje zabezpečovacích okruhů </t>
  </si>
  <si>
    <t>D10 - Montážní materiál</t>
  </si>
  <si>
    <t xml:space="preserve">D11 - Ostatní </t>
  </si>
  <si>
    <t>D1</t>
  </si>
  <si>
    <t>Rozvaděč  RK pro kotelnu</t>
  </si>
  <si>
    <t>Pol1</t>
  </si>
  <si>
    <t>Oceloplechový skříňový rozvaděč 800x2000x300mm (š x v x h)</t>
  </si>
  <si>
    <t>ks</t>
  </si>
  <si>
    <t>P</t>
  </si>
  <si>
    <t>Poznámka k položce:_x000D_
IP 55/20, vývody spodem/horem, 3N+PE ~ 50Hz,400V  TN-C-S</t>
  </si>
  <si>
    <t>Pol2</t>
  </si>
  <si>
    <t>výstupní mřížka 245x245mm, IP54</t>
  </si>
  <si>
    <t>D2</t>
  </si>
  <si>
    <t>Jištění, spínání</t>
  </si>
  <si>
    <t>Pol3</t>
  </si>
  <si>
    <t>vačkový spínač 3x32A/400VAC, červená šipka na žlutém</t>
  </si>
  <si>
    <t>Pol4</t>
  </si>
  <si>
    <t>3-pól- jistič, 32A,400V~  char. B</t>
  </si>
  <si>
    <t>Poznámka k položce:_x000D_
OEZ</t>
  </si>
  <si>
    <t>Pol5</t>
  </si>
  <si>
    <t>3-pól- jistič, 25A,400V~  char. B</t>
  </si>
  <si>
    <t>Pol6</t>
  </si>
  <si>
    <t>3-pól- jistič, 16A,400V~  char. B</t>
  </si>
  <si>
    <t>Pol7</t>
  </si>
  <si>
    <t>1-pól- jistič, 20A,250V~  char. B</t>
  </si>
  <si>
    <t>Pol8</t>
  </si>
  <si>
    <t>1-pól- jistič, 10A,250V~  char. B</t>
  </si>
  <si>
    <t>Pol9</t>
  </si>
  <si>
    <t>1-pól- jistič, 6A,250V~  char. B</t>
  </si>
  <si>
    <t>Pol10</t>
  </si>
  <si>
    <t>2-pól- jistič, 6A,250V~  char. B</t>
  </si>
  <si>
    <t>Pol11</t>
  </si>
  <si>
    <t>Pol12</t>
  </si>
  <si>
    <t>1-pól- jistič, 4A,250V~  char. B</t>
  </si>
  <si>
    <t>Pol13</t>
  </si>
  <si>
    <t>1-pól- jistič, 2A,250V~  char. B</t>
  </si>
  <si>
    <t>Pol14</t>
  </si>
  <si>
    <t>jistič motorový 3-pólový 1,6-2,5A/400Vac</t>
  </si>
  <si>
    <t>Pol15</t>
  </si>
  <si>
    <t>jistič motorový 3-pólový 1-1,6A/400Vac</t>
  </si>
  <si>
    <t>Pol16</t>
  </si>
  <si>
    <t>Chránič s nadproud. Ochranou  16 A/230V, ch.B, Idn 30 mA, 1+N-pól, Icn 10 kA</t>
  </si>
  <si>
    <t>Pol17</t>
  </si>
  <si>
    <t>odpínač válcových pojistek 14x51mm, 3-pól. do 63A/400V</t>
  </si>
  <si>
    <t>Pol18</t>
  </si>
  <si>
    <t>pojistka válcová 14x51mm, 50A, ch. gG</t>
  </si>
  <si>
    <t>Pol19</t>
  </si>
  <si>
    <t>trojpólový varistorový svodič přepětí tř. T2, ro systém TN-C</t>
  </si>
  <si>
    <t>Pol20</t>
  </si>
  <si>
    <t>přepěťová ochrana tř. 3, 16A</t>
  </si>
  <si>
    <t>Poznámka k položce:_x000D_
Saltek</t>
  </si>
  <si>
    <t>Pol21</t>
  </si>
  <si>
    <t>jednofázová. zásuvka na lištu 10A/230VAC</t>
  </si>
  <si>
    <t>Pol22</t>
  </si>
  <si>
    <t>světlo do rozvaděče se senzorem, LED 6W/230Vac</t>
  </si>
  <si>
    <t>Pol24</t>
  </si>
  <si>
    <t>3-pólový stykač Mini, 4 kW, 9 A, 1Z, cívka 24 VAC</t>
  </si>
  <si>
    <t>Poznámka k položce:_x000D_
Schrack</t>
  </si>
  <si>
    <t>Pol25</t>
  </si>
  <si>
    <t>3-pólový stykač Mini, 4 kW, 9 A, 1Z, cívka 230VAC</t>
  </si>
  <si>
    <t>Pol26</t>
  </si>
  <si>
    <t>relé pomocné 2P 8A/230V, cívka 230Vac vč. patice</t>
  </si>
  <si>
    <t>D3</t>
  </si>
  <si>
    <t>Ovladače , signálky</t>
  </si>
  <si>
    <t>Pol27</t>
  </si>
  <si>
    <t>ovladač otočný, černá hlavice, spínací jednotka 1Z, řazení spínání 1/0,  dvě pevé polohy</t>
  </si>
  <si>
    <t>Poznámka k položce:_x000D_
Schneider</t>
  </si>
  <si>
    <t>Pol28</t>
  </si>
  <si>
    <t>ovladač otočný, černá hlavice, spínací jednotka 2Z, řazení spínání 1/1, tři pevné polohy</t>
  </si>
  <si>
    <t>Pol29</t>
  </si>
  <si>
    <t>spínací jednotka 1/0</t>
  </si>
  <si>
    <t>D4</t>
  </si>
  <si>
    <t>Havarijní okruhy 131..141</t>
  </si>
  <si>
    <t>Pol30</t>
  </si>
  <si>
    <t>relé pomocné 2P 6A/230Vac, cívka 24 Vac, vč. patice</t>
  </si>
  <si>
    <t>Pol31</t>
  </si>
  <si>
    <t>modrá hlaviče, stiskací s návratem</t>
  </si>
  <si>
    <t>Pol32</t>
  </si>
  <si>
    <t>spojovací díl</t>
  </si>
  <si>
    <t>Pol33</t>
  </si>
  <si>
    <t>indikační svítilo žluté, 24Vdc</t>
  </si>
  <si>
    <t>Poznámka k položce:_x000D_
Eleco</t>
  </si>
  <si>
    <t>Pol34</t>
  </si>
  <si>
    <t>ovladač otočný, černý, jednotka 2Z, spínání 1/1, tři pevné polohy</t>
  </si>
  <si>
    <t>Pol36</t>
  </si>
  <si>
    <t>trafo bezpečnostní 230VAC/24Vac, 150AV</t>
  </si>
  <si>
    <t>Pol37</t>
  </si>
  <si>
    <t>trafo bezpečnostní 230VAC/24Vac, 250AV</t>
  </si>
  <si>
    <t>D5</t>
  </si>
  <si>
    <t xml:space="preserve">Pojistky, svorky , vývody </t>
  </si>
  <si>
    <t>Pol38</t>
  </si>
  <si>
    <t>pojistková svorka</t>
  </si>
  <si>
    <t>Pol39</t>
  </si>
  <si>
    <t>pojistka trubičková, pomalá</t>
  </si>
  <si>
    <t>Pol40</t>
  </si>
  <si>
    <t>pojistka trubičková</t>
  </si>
  <si>
    <t>Pol41</t>
  </si>
  <si>
    <t>jednožil. vodič 300/500V</t>
  </si>
  <si>
    <t>Pol42</t>
  </si>
  <si>
    <t>Pol43</t>
  </si>
  <si>
    <t>Pol44</t>
  </si>
  <si>
    <t>Pol45</t>
  </si>
  <si>
    <t>Pol46</t>
  </si>
  <si>
    <t>řadová svorka</t>
  </si>
  <si>
    <t>Poznámka k položce:_x000D_
BD Běčov</t>
  </si>
  <si>
    <t>Pol47</t>
  </si>
  <si>
    <t>Pol48</t>
  </si>
  <si>
    <t>Pol49</t>
  </si>
  <si>
    <t>můstek N, 15x16mm2</t>
  </si>
  <si>
    <t>Pol50</t>
  </si>
  <si>
    <t>můstek PE, 15x16mm2</t>
  </si>
  <si>
    <t>Pol51</t>
  </si>
  <si>
    <t>kabelová vývodka P11</t>
  </si>
  <si>
    <t>Pol52</t>
  </si>
  <si>
    <t>kabelová vývodka P13,5</t>
  </si>
  <si>
    <t>Pol53</t>
  </si>
  <si>
    <t>ostatní mat. (žlaby, pásky..)</t>
  </si>
  <si>
    <t>sada</t>
  </si>
  <si>
    <t>Pol54</t>
  </si>
  <si>
    <t>výroba rozvaděče</t>
  </si>
  <si>
    <t>h</t>
  </si>
  <si>
    <t>D6</t>
  </si>
  <si>
    <t xml:space="preserve">Regulační systém Desigo 4 </t>
  </si>
  <si>
    <t>Pol55</t>
  </si>
  <si>
    <t>Procesní podstanice 200 I/O, Modulová sběrnice, porty USB Host, Ethernet  protokol BACnet/LonTalk</t>
  </si>
  <si>
    <t>Pol56</t>
  </si>
  <si>
    <t>Napájecí modul 1,2 A,</t>
  </si>
  <si>
    <t>Pol57</t>
  </si>
  <si>
    <t>Sběrnicový modul,</t>
  </si>
  <si>
    <t>Pol58</t>
  </si>
  <si>
    <t>modul, 8 univerzálních I/O bodů, jednotlivě konfigurovatelných jako – Digitální vstupy : stavové kontakty, pulsy nebo čítač – Analogové vstupy : čidla, 0..10V – Analogové výstupy : 0..10V - LG-Ni 1000 Ω, Pt 1000…</t>
  </si>
  <si>
    <t>Pol59</t>
  </si>
  <si>
    <t>Modul digitálních vstupů,16x NPN transistorových výstupů 24Vdc</t>
  </si>
  <si>
    <t>Pol60</t>
  </si>
  <si>
    <t>Modul digitálních vstupů,8x NPN transistorových výstupů 24Vdc</t>
  </si>
  <si>
    <t>Pol61</t>
  </si>
  <si>
    <t>6 reléových výstupů, jednotlivě konfigurovatelných jako: – trvalé kontakty nebo pulsy, 1 … 3-stupňové – 3-polohový řídící výstup s řízením zdvihu</t>
  </si>
  <si>
    <t>Pol62</t>
  </si>
  <si>
    <t>Operátorský panel 7", napájení 24 Vac ±20% (SELV / PELV), 29W, RJ45/protokol BACnet over UDP/IP</t>
  </si>
  <si>
    <t>Pol63</t>
  </si>
  <si>
    <t>Switch 5 portů 1000Base-T</t>
  </si>
  <si>
    <t>D7</t>
  </si>
  <si>
    <t>HW celkem</t>
  </si>
  <si>
    <t>Pol64</t>
  </si>
  <si>
    <t>vývojové prostředí pro OPLC</t>
  </si>
  <si>
    <t>Pol65</t>
  </si>
  <si>
    <t>vytvoření aplikačního SW pro PLC</t>
  </si>
  <si>
    <t>Pol66</t>
  </si>
  <si>
    <t>Oživení, zprovoznění</t>
  </si>
  <si>
    <t>Pol67</t>
  </si>
  <si>
    <t>zajištění vzdáleného přístupu na dispečink</t>
  </si>
  <si>
    <t>Pol68</t>
  </si>
  <si>
    <t>intergace technol. kotelny do SCADA systému dispečinku</t>
  </si>
  <si>
    <t>D8</t>
  </si>
  <si>
    <t>Polní instrumentace</t>
  </si>
  <si>
    <t>Pol69</t>
  </si>
  <si>
    <t>snímač teploty kabelový LG-Ni1000, -30-130°C, l=2m,D=6mm</t>
  </si>
  <si>
    <t>Poznámka k položce:_x000D_
Siemens</t>
  </si>
  <si>
    <t>Pol70</t>
  </si>
  <si>
    <t>jímka ochranná, l=160mm, závit G1/2", vnitřní průměr D=7mm</t>
  </si>
  <si>
    <t>Pol71</t>
  </si>
  <si>
    <t>snímač teploty LG-Ni1000, -30-130°C, provedení se stonkem 100mm, jímka G1/2",  PN16</t>
  </si>
  <si>
    <t>Pol72</t>
  </si>
  <si>
    <t>prostorové teplotní čidlo LG-Ni1000</t>
  </si>
  <si>
    <t>Pol73</t>
  </si>
  <si>
    <t>Snímač tlaku 0-6Bar/0-10V, připojení G1/4"</t>
  </si>
  <si>
    <t>Pol74</t>
  </si>
  <si>
    <t>Adaptér vnitřní závit G1/4"/vnější G1/2"</t>
  </si>
  <si>
    <t>Pol75</t>
  </si>
  <si>
    <t>kohout tlakoměrový, G1/2"</t>
  </si>
  <si>
    <t>Pol76</t>
  </si>
  <si>
    <t>1 780 067, tlakoměrová smyčka, uhlíková ocel</t>
  </si>
  <si>
    <t>Pol77</t>
  </si>
  <si>
    <t>diferenční manostat 20 - 200Pa vč. příslušenství do VZT potrubí</t>
  </si>
  <si>
    <t>D9</t>
  </si>
  <si>
    <t xml:space="preserve">Přístroje zabezpečovacích okruhů </t>
  </si>
  <si>
    <t>Pol78</t>
  </si>
  <si>
    <t>Schneider, havarijní tlačítko, hřibová hlavice, 1/1</t>
  </si>
  <si>
    <t>Pol79</t>
  </si>
  <si>
    <t>vodivostní snímač, pro jednu hladinu na lištu DIN,</t>
  </si>
  <si>
    <t>Pol80</t>
  </si>
  <si>
    <t>závěsná, bez kabelu</t>
  </si>
  <si>
    <t>Pol81</t>
  </si>
  <si>
    <t>regulátor tlaku vlnovcový, -0,2-7,5Bar, vč. redukce G1/4/M20x1,5</t>
  </si>
  <si>
    <t>Pol82</t>
  </si>
  <si>
    <t>prostorový termostat IP54, o.č. 060L117166, 0-40°C</t>
  </si>
  <si>
    <t>Pol83</t>
  </si>
  <si>
    <t>kapilárový termostat IP33, 30-90°C, o.č. 060L118466,                        vč. jímky G1/2"</t>
  </si>
  <si>
    <t>Pol84</t>
  </si>
  <si>
    <t>detektor plynu, kalibrace na zemní plyn</t>
  </si>
  <si>
    <t>Pol85</t>
  </si>
  <si>
    <t>detektor plynu, kalibrace CO</t>
  </si>
  <si>
    <t>Pol86</t>
  </si>
  <si>
    <t>napájecí zdroj pro detektory řady GA, GC a GIx. 12V=/0,8A</t>
  </si>
  <si>
    <t>D10</t>
  </si>
  <si>
    <t>Montážní materiál</t>
  </si>
  <si>
    <t>Pol87</t>
  </si>
  <si>
    <t>zásuvka PRAKTIK, 16A/230Vac, IP44</t>
  </si>
  <si>
    <t>Poznámka k položce:_x000D_
ABB</t>
  </si>
  <si>
    <t>Pol88</t>
  </si>
  <si>
    <t>krabicová rozvodka IP44</t>
  </si>
  <si>
    <t>192</t>
  </si>
  <si>
    <t>Pol89</t>
  </si>
  <si>
    <t>pancéřová elektroinst.plastov  trubka, 16/11,2mm</t>
  </si>
  <si>
    <t>194</t>
  </si>
  <si>
    <t>Pol90</t>
  </si>
  <si>
    <t>SUPERFLEX - trubka ohebná, D15,7/12,2, 750N</t>
  </si>
  <si>
    <t>196</t>
  </si>
  <si>
    <t>97</t>
  </si>
  <si>
    <t>Pol91</t>
  </si>
  <si>
    <t>SUPERFLEX - trubka ohebná, D21,2/16,3, 750N</t>
  </si>
  <si>
    <t>198</t>
  </si>
  <si>
    <t>Pol93</t>
  </si>
  <si>
    <t>kabelový žlab drátový š=100mm, el. pozinkovaná, l=2m</t>
  </si>
  <si>
    <t>202</t>
  </si>
  <si>
    <t>99</t>
  </si>
  <si>
    <t>Pol94</t>
  </si>
  <si>
    <t>spojka žlabu</t>
  </si>
  <si>
    <t>204</t>
  </si>
  <si>
    <t>Pol95</t>
  </si>
  <si>
    <t>spojka tvarovací</t>
  </si>
  <si>
    <t>206</t>
  </si>
  <si>
    <t>101</t>
  </si>
  <si>
    <t>Pol96</t>
  </si>
  <si>
    <t>spojka uzemňovací</t>
  </si>
  <si>
    <t>208</t>
  </si>
  <si>
    <t>Pol97</t>
  </si>
  <si>
    <t>držák kabelových žlabů na závitovou tyč,  el. pozink.</t>
  </si>
  <si>
    <t>210</t>
  </si>
  <si>
    <t>103</t>
  </si>
  <si>
    <t>Pol98</t>
  </si>
  <si>
    <t>boční držák žlabu na stěnu</t>
  </si>
  <si>
    <t>212</t>
  </si>
  <si>
    <t>Pol99</t>
  </si>
  <si>
    <t>závitová tyč M8/1 m</t>
  </si>
  <si>
    <t>214</t>
  </si>
  <si>
    <t>105</t>
  </si>
  <si>
    <t>Pol100</t>
  </si>
  <si>
    <t>kabel silový, izolace 1 kV</t>
  </si>
  <si>
    <t>216</t>
  </si>
  <si>
    <t>Pol101</t>
  </si>
  <si>
    <t>218</t>
  </si>
  <si>
    <t>107</t>
  </si>
  <si>
    <t>Pol102</t>
  </si>
  <si>
    <t>220</t>
  </si>
  <si>
    <t>Pol103</t>
  </si>
  <si>
    <t>222</t>
  </si>
  <si>
    <t>109</t>
  </si>
  <si>
    <t>Pol104</t>
  </si>
  <si>
    <t>šňůra , izolace PVC,  750V</t>
  </si>
  <si>
    <t>224</t>
  </si>
  <si>
    <t>Pol105</t>
  </si>
  <si>
    <t>kabel stíněný, izolace PVC 250V</t>
  </si>
  <si>
    <t>226</t>
  </si>
  <si>
    <t>111</t>
  </si>
  <si>
    <t>Pol106</t>
  </si>
  <si>
    <t>228</t>
  </si>
  <si>
    <t>Pol107</t>
  </si>
  <si>
    <t>kabel telekomunikační</t>
  </si>
  <si>
    <t>230</t>
  </si>
  <si>
    <t>113</t>
  </si>
  <si>
    <t>Pol108</t>
  </si>
  <si>
    <t>kabel sdělovací</t>
  </si>
  <si>
    <t>232</t>
  </si>
  <si>
    <t>Pol109</t>
  </si>
  <si>
    <t>kabel datový</t>
  </si>
  <si>
    <t>234</t>
  </si>
  <si>
    <t>115</t>
  </si>
  <si>
    <t>Pol110</t>
  </si>
  <si>
    <t>lanko na pospojování</t>
  </si>
  <si>
    <t>236</t>
  </si>
  <si>
    <t>Pol111</t>
  </si>
  <si>
    <t>238</t>
  </si>
  <si>
    <t>117</t>
  </si>
  <si>
    <t>Pol112</t>
  </si>
  <si>
    <t>svorka na potrubí Bernard vč. Cu pásky</t>
  </si>
  <si>
    <t>240</t>
  </si>
  <si>
    <t>Pol113</t>
  </si>
  <si>
    <t>drobný montážní materiál</t>
  </si>
  <si>
    <t>242</t>
  </si>
  <si>
    <t>D11</t>
  </si>
  <si>
    <t xml:space="preserve">Ostatní </t>
  </si>
  <si>
    <t>119</t>
  </si>
  <si>
    <t>Pol201</t>
  </si>
  <si>
    <t>Montážní práce</t>
  </si>
  <si>
    <t>-1239074489</t>
  </si>
  <si>
    <t>Pol202</t>
  </si>
  <si>
    <t>1335270995</t>
  </si>
  <si>
    <t>121</t>
  </si>
  <si>
    <t>Pol203</t>
  </si>
  <si>
    <t>78732196</t>
  </si>
  <si>
    <t>Pol204</t>
  </si>
  <si>
    <t>-1057257585</t>
  </si>
  <si>
    <t>123</t>
  </si>
  <si>
    <t>Pol205</t>
  </si>
  <si>
    <t>-1334584301</t>
  </si>
  <si>
    <t>Pol206</t>
  </si>
  <si>
    <t>-2031185546</t>
  </si>
  <si>
    <t>125</t>
  </si>
  <si>
    <t>Pol207</t>
  </si>
  <si>
    <t>-633565263</t>
  </si>
  <si>
    <t>02 - Stavební úpravy toalet hlavní budovy TF</t>
  </si>
  <si>
    <t>SO-01 - Stavební práce - budova I</t>
  </si>
  <si>
    <t>22794107</t>
  </si>
  <si>
    <t>ABCD studio s.r.o.</t>
  </si>
  <si>
    <t>CZ22794107</t>
  </si>
  <si>
    <t>HSV - Práce a dodávky HSV</t>
  </si>
  <si>
    <t xml:space="preserve">    11 - Přípravné a přidružené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</si>
  <si>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</si>
  <si>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</si>
  <si>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</si>
  <si>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</si>
  <si>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</si>
  <si>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711 - Izolace proti vodě, vlhkosti a plynům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</si>
  <si>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</si>
  <si>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</si>
  <si>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</si>
  <si>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</si>
  <si>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HSV</t>
  </si>
  <si>
    <t>Práce a dodávky HSV</t>
  </si>
  <si>
    <t>Přípravné a přidružené práce</t>
  </si>
  <si>
    <t>01001R01</t>
  </si>
  <si>
    <t>Vyklizení a vyčištění prostoru bez vystěhování nábytku</t>
  </si>
  <si>
    <t>-386727038</t>
  </si>
  <si>
    <t>01001R02</t>
  </si>
  <si>
    <t>Vypískání inženýrských sítí, jejich vytyčení, ochrana, příp. odpojení</t>
  </si>
  <si>
    <t>-90991439</t>
  </si>
  <si>
    <t>01001R03</t>
  </si>
  <si>
    <t>Provedení ochranných opatření, ochrana zabudovaných konstrukcí, dopravních tras</t>
  </si>
  <si>
    <t>-725078618</t>
  </si>
  <si>
    <t>01001R04</t>
  </si>
  <si>
    <t>Předložení požadovaných vzorků materiálů a katalogových listů ostatních dodávaných prvků</t>
  </si>
  <si>
    <t>-234145178</t>
  </si>
  <si>
    <t>01001R05</t>
  </si>
  <si>
    <t>Provedení předepsaných sondážních prací, vyhodnocení</t>
  </si>
  <si>
    <t>-1117043117</t>
  </si>
  <si>
    <t>01001R06.1</t>
  </si>
  <si>
    <t>Přípomoce TZB - začišťování prostupů, rýh a drážek, požární ucpávky a dotěsnění konstrukcí dle požadavků PBŘ, prostupy konstrukcemi</t>
  </si>
  <si>
    <t>1592918027</t>
  </si>
  <si>
    <t>01001R07</t>
  </si>
  <si>
    <t>Demontáž a zpětná montáž drobných doplňků (zásobníky na mýdlo, papírové utěrky apod.) včetně kotevního materiálu</t>
  </si>
  <si>
    <t>1351381345</t>
  </si>
  <si>
    <t>Svislé a kompletní konstrukce</t>
  </si>
  <si>
    <t>342244101</t>
  </si>
  <si>
    <t>Příčky jednoduché z cihel děrovaných  klasických spojených na pero a drážku na maltu M5, pevnost cihel do P15, tl. příčky 80 mm</t>
  </si>
  <si>
    <t>312166982</t>
  </si>
  <si>
    <t>VV</t>
  </si>
  <si>
    <t>1,54*3,28+1,54*3,29+2,08*3,29 "1PP</t>
  </si>
  <si>
    <t>342291121</t>
  </si>
  <si>
    <t>Ukotvení příček  plochými kotvami, do konstrukce cihelné</t>
  </si>
  <si>
    <t>-116019416</t>
  </si>
  <si>
    <t>3,28*2+3,29*4</t>
  </si>
  <si>
    <t>Úpravy povrchů, podlahy a osazování výplní</t>
  </si>
  <si>
    <t>611325422</t>
  </si>
  <si>
    <t>Oprava vápenocementové omítky vnitřních ploch štukové dvouvrstvé, tloušťky do 20 mm a tloušťky štuku do 3 mm stropů, v rozsahu opravované plochy přes 10 do 30%</t>
  </si>
  <si>
    <t>1913952989</t>
  </si>
  <si>
    <t>10,55+10,37 "1PP</t>
  </si>
  <si>
    <t>5,76+10,64+5,78+10,13 "1NP</t>
  </si>
  <si>
    <t>3,05+5,77+2,29+3,02+5,64 "2NP</t>
  </si>
  <si>
    <t>3,07+5,77+2,26+3,02+5,64 "3NP</t>
  </si>
  <si>
    <t>Součet</t>
  </si>
  <si>
    <t>6121251R1</t>
  </si>
  <si>
    <t>Vyplnění spár vnitřních povrchů  vápennou maltou, ploch z tvárnic nebo kamene stěn</t>
  </si>
  <si>
    <t>1426618416</t>
  </si>
  <si>
    <t>0,8*1*2*6</t>
  </si>
  <si>
    <t>612131102</t>
  </si>
  <si>
    <t>Podkladní a spojovací vrstva vnitřních omítaných ploch  cementový postřik nanášený ručně síťovitě (pokrytí plochy 50 až 75 %) stěn</t>
  </si>
  <si>
    <t>1368754613</t>
  </si>
  <si>
    <t>612321121</t>
  </si>
  <si>
    <t>Omítka vápenocementová vnitřních ploch  nanášená ručně jednovrstvá, tloušťky do 10 mm hladká svislých konstrukcí stěn</t>
  </si>
  <si>
    <t>-523583727</t>
  </si>
  <si>
    <t>(3,32+4,66+12,42-3,76)*2+(4,78+3,06+5,16+0,31+0,39+0,28+0,38+3,42+3,48+3,6+3,48-0,79-0,82-0,88-0,82+0,35*3)*2 "1NP pod obklad</t>
  </si>
  <si>
    <t>(1,76+3,54+7,52-0,95+0,42+3,58-0,93+0,35)*2+(3,62+1,56+3,495+0,435+0,49+3,75*2-0,945*2+0,35)*2+1,47*1,5 "2NP pod obklad</t>
  </si>
  <si>
    <t>(1,73+3,59+7,52+0,42+3,58-0,95-0,93+0,35)*2+(3,63+1,57+3,495+0,435+0,49+3,75*2-0,945*2+0,35)*2+1,46*1,5 "3NP pod obklad</t>
  </si>
  <si>
    <t>612321141</t>
  </si>
  <si>
    <t>Omítka vápenocementová vnitřních ploch  nanášená ručně dvouvrstvá, tloušťky jádrové omítky do 10 mm a tloušťky štuku do 3 mm štuková svislých konstrukcí stěn</t>
  </si>
  <si>
    <t>1907070983</t>
  </si>
  <si>
    <t>1,54*3,28+1,54*3,29+2,08*3,29 "1PP příčky</t>
  </si>
  <si>
    <t>612321191</t>
  </si>
  <si>
    <t>Omítka vápenocementová vnitřních ploch  nanášená ručně Příplatek k cenám za každých dalších i započatých 5 mm tloušťky omítky přes 10 mm stěn</t>
  </si>
  <si>
    <t>366096010</t>
  </si>
  <si>
    <t>213,315+16,961</t>
  </si>
  <si>
    <t>612325422</t>
  </si>
  <si>
    <t>Oprava vápenocementové omítky vnitřních ploch štukové dvouvrstvé, tloušťky do 20 mm a tloušťky štuku do 3 mm stěn, v rozsahu opravované plochy přes 10 do 30%</t>
  </si>
  <si>
    <t>1845644154</t>
  </si>
  <si>
    <t>13,44*3,28+13,3*3,29+6,32*3,29-0,8*1,97*4-1,315*0,85*4+(0,85*2+1,315)*0,21*4 "1PP</t>
  </si>
  <si>
    <t>-16,961 "odpočet nové zdivo</t>
  </si>
  <si>
    <t>Mezisoučet 1PP</t>
  </si>
  <si>
    <t>(9,72+9,42)*1,3+(9,86+9,68)*1,3+6,54*3,3+(3,76+0,79+0,82+0,88+0,82+1,33*6)*0,15+(3,76+1,33*3)*0,15</t>
  </si>
  <si>
    <t>-(0,8*1,97*3)-(1,33*0,85*4)+(0,85*2+1,33)*0,21*4-0,8*1*4</t>
  </si>
  <si>
    <t>Mezisoučet 1NP</t>
  </si>
  <si>
    <t>(7,06+7,7)*1,31+(6,04*3,31-1,47*1,5)+(7,18+7,615)*1,31+6,37*3,31+(0,93+1,27+1,42+1,08+2,04+0,945+0,945+1,34*2)*0,15+(0,93+1,42+2,04+1,34)*0,15</t>
  </si>
  <si>
    <t>-(0,8*1,97*4)-0,8*1*4-1,33*0,85*4+(0,85*2+1,33)*0,21*4</t>
  </si>
  <si>
    <t>Mezisoučet 2NP</t>
  </si>
  <si>
    <t>(7,08*1,36+7,7*1,46)+(6,02*3,35-1,46*1,5)+(7,2*1,36+7,59*1,46)+6,37*3,36+(0,93+1,27+1,42+1,08+2,04+0,945+0,945+1,34*2)*0,15+(0,93+1,42+2,04+1,34)*0,15</t>
  </si>
  <si>
    <t>Mezisoučet 3NP</t>
  </si>
  <si>
    <t>631312141</t>
  </si>
  <si>
    <t>Doplnění dosavadních mazanin prostým betonem  s dodáním hmot, bez potěru, plochy jednotlivě rýh v dosavadních mazaninách</t>
  </si>
  <si>
    <t>m3</t>
  </si>
  <si>
    <t>-1905488262</t>
  </si>
  <si>
    <t>(1,47*0,23+1,79*0,17)*0,12 "1PP, P/1.2</t>
  </si>
  <si>
    <t>0,1*0,12*3 "1-3NP, oprava u vpusti</t>
  </si>
  <si>
    <t>Ostatní konstrukce a práce, bourání</t>
  </si>
  <si>
    <t>949101111</t>
  </si>
  <si>
    <t>Lešení pomocné pracovní pro objekty pozemních staveb  pro zatížení do 150 kg/m2, o výšce lešeňové podlahy do 1,9 m</t>
  </si>
  <si>
    <t>140336666</t>
  </si>
  <si>
    <t>89,14 "místnosti</t>
  </si>
  <si>
    <t>6,6*1*4 "chodby</t>
  </si>
  <si>
    <t>962031133</t>
  </si>
  <si>
    <t>Bourání příček nebo přizdívek z cihel pálených plných nebo dutých, tl. přes 100 do 150 mm</t>
  </si>
  <si>
    <t>-245414571</t>
  </si>
  <si>
    <t>(2,08+0,94)*3,29+0,6*0,2+(2,7*3,28-0,8*1,97) "1PP</t>
  </si>
  <si>
    <t>3,76*3,3+(0,79+0,82+0,88+0,82)*3,3+0,15*(3,3-2,15)*3 "1NP</t>
  </si>
  <si>
    <t>(0,93+0,95)*3,31+(0,945+0,945)*3,31+0,15*(3,31-2,15)*2 "2NP</t>
  </si>
  <si>
    <t>(0,93+0,95)*3,46+(0,945+0,945)*3,46+0,15*(3,46-2,15)*2 "3NP</t>
  </si>
  <si>
    <t>962032432</t>
  </si>
  <si>
    <t>Bourání zdiva nadzákladového z cihel nebo tvárnic  z dutých cihel nebo tvárnic pálených nebo nepálených, na maltu vápennou nebo vápenocementovou, objemu přes 1 m3</t>
  </si>
  <si>
    <t>1588842932</t>
  </si>
  <si>
    <t>1,47*0,23*3,28 "1PP</t>
  </si>
  <si>
    <t>965046111</t>
  </si>
  <si>
    <t>Broušení stávajících betonových podlah úběr do 3 mm</t>
  </si>
  <si>
    <t>524286822</t>
  </si>
  <si>
    <t>88,7 "odstranění lepidla bourané dlažby</t>
  </si>
  <si>
    <t>968072455</t>
  </si>
  <si>
    <t>Vybourání kovových rámů oken s křídly, dveřních zárubní, vrat, stěn, ostění nebo obkladů  dveřních zárubní, plochy do 2 m2</t>
  </si>
  <si>
    <t>-834160052</t>
  </si>
  <si>
    <t>0,8*1,97*3 "1PP</t>
  </si>
  <si>
    <t>978059541</t>
  </si>
  <si>
    <t>Odsekání obkladů  stěn včetně otlučení podkladní omítky až na zdivo z obkládaček vnitřních, z jakýchkoliv materiálů, plochy přes 1 m2</t>
  </si>
  <si>
    <t>-1803510828</t>
  </si>
  <si>
    <t>(3,44+8,7)*1,5+4,16*2 "1PP</t>
  </si>
  <si>
    <t>(3,32+4,66+12,42)*2+(4,78+3,06+5,16+0,31+0,39+0,28+0,38+3,42+3,48+3,6+3,48)*2 "1NP</t>
  </si>
  <si>
    <t>(1,76+3,54+7,52+0,42+3,58)*2+(3,62+1,56+3,495+0,435+0,49+3,75*2)*2 "2NP</t>
  </si>
  <si>
    <t>(1,73+3,59+7,52+0,42+3,58)*2+(3,63+1,57+3,495+0,435+0,49+3,75*2)*2 "3NP</t>
  </si>
  <si>
    <t>997</t>
  </si>
  <si>
    <t>Přesun sutě</t>
  </si>
  <si>
    <t>997013212</t>
  </si>
  <si>
    <t>Vnitrostaveništní doprava suti a vybouraných hmot  vodorovně do 50 m svisle ručně pro budovy a haly výšky přes 6 do 9 m</t>
  </si>
  <si>
    <t>1323787919</t>
  </si>
  <si>
    <t>997013501</t>
  </si>
  <si>
    <t>Odvoz suti a vybouraných hmot na skládku nebo meziskládku  se složením, na vzdálenost do 1 km</t>
  </si>
  <si>
    <t>-152382880</t>
  </si>
  <si>
    <t>997013509</t>
  </si>
  <si>
    <t>Odvoz suti a vybouraných hmot na skládku nebo meziskládku  se složením, na vzdálenost Příplatek k ceně za každý další i započatý 1 km přes 1 km</t>
  </si>
  <si>
    <t>-431178166</t>
  </si>
  <si>
    <t>41,333*14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</si>
  <si>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</si>
  <si>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</si>
  <si>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1419932136</t>
  </si>
  <si>
    <t>998</t>
  </si>
  <si>
    <t>Přesun hmot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</si>
  <si>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</si>
  <si>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</si>
  <si>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-360828451</t>
  </si>
  <si>
    <t>711</t>
  </si>
  <si>
    <t>Izolace proti vodě, vlhkosti a plynům</t>
  </si>
  <si>
    <t>711111001</t>
  </si>
  <si>
    <t>Provedení izolace proti zemní vlhkosti natěradly a tmely za studena  na ploše vodorovné V nátěrem penetračním</t>
  </si>
  <si>
    <t>-1562994245</t>
  </si>
  <si>
    <t>(1,47*0,23+1,79*0,17) "1PP, P/1.2</t>
  </si>
  <si>
    <t>11163150</t>
  </si>
  <si>
    <t>lak penetrační asfaltový</t>
  </si>
  <si>
    <t>693867791</t>
  </si>
  <si>
    <t>Poznámka k položce:_x000D_
Spotřeba 0,3-0,4kg/m2</t>
  </si>
  <si>
    <t>0,642*0,001 'Přepočtené koeficientem množství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</si>
  <si>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</si>
  <si>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</si>
  <si>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629172434</t>
  </si>
  <si>
    <t>763113349</t>
  </si>
  <si>
    <t>Příčka instalační ze sádrokartonových desek  s nosnou konstrukcí ze zdvojených ocelových profilů UW, CW s mezerou, CW profily navzájem spojeny páskem sádry dvojitě opláštěná deskami impregnovanými H2 tl. 2 x 12,5 mm s izolací, EI 60, Rw do 54 dB, příčka tl. 255 - 750 mm, profil 100</t>
  </si>
  <si>
    <t>-2122928107</t>
  </si>
  <si>
    <t>3,76*3,3 "1NP</t>
  </si>
  <si>
    <t>2,04*3,31 "2NP</t>
  </si>
  <si>
    <t>2,04*3,46 "3NP</t>
  </si>
  <si>
    <t>763164521</t>
  </si>
  <si>
    <t>Obklad konstrukcí sádrokartonovými deskami včetně ochranných úhelníků ve tvaru L rozvinuté šíře do 0,4 m, opláštěný deskou impregnovanou H2, tl. 12,5 mm</t>
  </si>
  <si>
    <t>187400091</t>
  </si>
  <si>
    <t>1,28 "1NP obklad suchovodu</t>
  </si>
  <si>
    <t>763172324</t>
  </si>
  <si>
    <t>Montáž dvířek pro konstrukce ze sádrokartonových desek revizních jednoplášťových pro příčky a předsazené stěny velikost (šxv) 500 x 500 mm</t>
  </si>
  <si>
    <t>1655875117</t>
  </si>
  <si>
    <t>3 "Z/06</t>
  </si>
  <si>
    <t>59030713</t>
  </si>
  <si>
    <t>dvířka revizní jednokřídlá s automatickým zámkem 500x500mm</t>
  </si>
  <si>
    <t>1079668938</t>
  </si>
  <si>
    <t>763411811</t>
  </si>
  <si>
    <t>Demontáž sanitárních příček vhodných do mokrého nebo suchého prostředí z desek</t>
  </si>
  <si>
    <t>729918947</t>
  </si>
  <si>
    <t>(1,82+1,4*2-0,6*2)*2</t>
  </si>
  <si>
    <t>763411821</t>
  </si>
  <si>
    <t>Demontáž sanitárních příček vhodných do mokrého nebo suchého prostředí dveří</t>
  </si>
  <si>
    <t>659434655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</si>
  <si>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</si>
  <si>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</si>
  <si>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690536735</t>
  </si>
  <si>
    <t>766</t>
  </si>
  <si>
    <t>Konstrukce truhlářské</t>
  </si>
  <si>
    <t>766491851</t>
  </si>
  <si>
    <t>Demontáž ostatních truhlářských konstrukcí prahů dveří jednokřídlových</t>
  </si>
  <si>
    <t>606637791</t>
  </si>
  <si>
    <t>3 "1PP</t>
  </si>
  <si>
    <t>3 "1NP</t>
  </si>
  <si>
    <t>3 "2NP</t>
  </si>
  <si>
    <t>3 "3NP</t>
  </si>
  <si>
    <t>766660001</t>
  </si>
  <si>
    <t>Montáž dveřních křídel dřevěných nebo plastových otevíravých do ocelové zárubně povrchově upravených jednokřídlových, šířky do 800 mm</t>
  </si>
  <si>
    <t>697615529</t>
  </si>
  <si>
    <t>2+2+2 "D/02</t>
  </si>
  <si>
    <t>4+3+3 "D/03</t>
  </si>
  <si>
    <t>61162086</t>
  </si>
  <si>
    <t>dveře jednokřídlé dřevotřískové povrch laminátový plné 800x1970-2100mm</t>
  </si>
  <si>
    <t>1431149254</t>
  </si>
  <si>
    <t>61162084</t>
  </si>
  <si>
    <t>dveře jednokřídlé dřevotřískové povrch laminátový plné 600x1970-2100mm</t>
  </si>
  <si>
    <t>-1279177176</t>
  </si>
  <si>
    <t>54914610</t>
  </si>
  <si>
    <t>kování dveřní vrchní klika včetně rozet a montážního materiálu R BB nerez PK</t>
  </si>
  <si>
    <t>1468260540</t>
  </si>
  <si>
    <t>54924017</t>
  </si>
  <si>
    <t>zámek zadlabací 8 BB L+P (72,90)</t>
  </si>
  <si>
    <t>CS ÚRS 2022 01</t>
  </si>
  <si>
    <t>-539886787</t>
  </si>
  <si>
    <t>54924019</t>
  </si>
  <si>
    <t>zámek zadlabací 8 WC L+P (72,90)</t>
  </si>
  <si>
    <t>-509170641</t>
  </si>
  <si>
    <t>766660171</t>
  </si>
  <si>
    <t>Montáž dveřních křídel dřevěných nebo plastových otevíravých do obložkové zárubně povrchově upravených jednokřídlových, šířky do 800 mm</t>
  </si>
  <si>
    <t>-358190955</t>
  </si>
  <si>
    <t>11,000 "D/01</t>
  </si>
  <si>
    <t>-34042480</t>
  </si>
  <si>
    <t>54914122</t>
  </si>
  <si>
    <t>kování bezpečnostní, klika-klika R4/O OFFICE</t>
  </si>
  <si>
    <t>-1286063387</t>
  </si>
  <si>
    <t>766660716</t>
  </si>
  <si>
    <t>Montáž dveřních doplňků samozavírače na zárubeň dřevěnou</t>
  </si>
  <si>
    <t>-1417804473</t>
  </si>
  <si>
    <t>11 "D/01</t>
  </si>
  <si>
    <t>54917250</t>
  </si>
  <si>
    <t>samozavírač dveří hydraulický</t>
  </si>
  <si>
    <t>-953539792</t>
  </si>
  <si>
    <t>766681811</t>
  </si>
  <si>
    <t>Demontáž zárubní k opětovnému použití obložkových z masívu, plochy otvoru do 2 m2</t>
  </si>
  <si>
    <t>-861721966</t>
  </si>
  <si>
    <t>0,8*1,97*3 "1NP</t>
  </si>
  <si>
    <t>0,8*1,97*3 "2NP</t>
  </si>
  <si>
    <t>0,8*1,97*3 "3NP</t>
  </si>
  <si>
    <t>766682112</t>
  </si>
  <si>
    <t>Montáž zárubní dřevěných, plastových nebo z lamina  obložkových, pro dveře jednokřídlové, tloušťky stěny přes 170 do 350 mm</t>
  </si>
  <si>
    <t>-1481226206</t>
  </si>
  <si>
    <t>2+3+3+3 "D/01</t>
  </si>
  <si>
    <t>61182308</t>
  </si>
  <si>
    <t>zárubeň jednokřídlá obložková s laminátovým povrchem tl stěny 160-250mm rozměru 600-1100/1970, 2100mm</t>
  </si>
  <si>
    <t>-1814799260</t>
  </si>
  <si>
    <t>766691914</t>
  </si>
  <si>
    <t>Ostatní práce  vyvěšení nebo zavěšení křídel s případným uložením a opětovným zavěšením po provedení stavebních změn dřevěných dveřních, plochy do 2 m2</t>
  </si>
  <si>
    <t>1356157913</t>
  </si>
  <si>
    <t>9 "1NP</t>
  </si>
  <si>
    <t>8 "2NP</t>
  </si>
  <si>
    <t>8 "3NP</t>
  </si>
  <si>
    <t>Součet vyvěšení křídel</t>
  </si>
  <si>
    <t>766695213</t>
  </si>
  <si>
    <t>Montáž ostatních truhlářských konstrukcí prahů dveří jednokřídlových, šířky přes 100 mm</t>
  </si>
  <si>
    <t>1392637639</t>
  </si>
  <si>
    <t>2+3+3+3</t>
  </si>
  <si>
    <t>61187161</t>
  </si>
  <si>
    <t>práh dveřní dřevěný dubový tl 20mm dl 820mm š 150mm</t>
  </si>
  <si>
    <t>344609051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</si>
  <si>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</si>
  <si>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</si>
  <si>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38318564</t>
  </si>
  <si>
    <t>767151110</t>
  </si>
  <si>
    <t>Montáž přestavitelných a mobilních příček přestavitelných rámových modul výšky do 3 m plný</t>
  </si>
  <si>
    <t>1224516442</t>
  </si>
  <si>
    <t>(1,82+1,4*2-0,6*2)*2 "Z/01 zpětná montáž</t>
  </si>
  <si>
    <t>767159110</t>
  </si>
  <si>
    <t>Montáž přestavitelných a mobilních příček Příplatek k cenám za osazení a seřízení dveří jednokřídlových</t>
  </si>
  <si>
    <t>-1311737933</t>
  </si>
  <si>
    <t>767810111</t>
  </si>
  <si>
    <t>Montáž větracích mřížek ocelových  čtyřhranných, průřezu do 0,01 m2</t>
  </si>
  <si>
    <t>1376647717</t>
  </si>
  <si>
    <t>8 "Z/05</t>
  </si>
  <si>
    <t>RMAT0001</t>
  </si>
  <si>
    <t>větrací mřížka hliníková 200x400 mm</t>
  </si>
  <si>
    <t>-103447489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</si>
  <si>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</si>
  <si>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</si>
  <si>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201010101</t>
  </si>
  <si>
    <t>771</t>
  </si>
  <si>
    <t>Podlahy z dlaždic</t>
  </si>
  <si>
    <t>771111011</t>
  </si>
  <si>
    <t>Příprava podkladu před provedením dlažby vysátí podlah</t>
  </si>
  <si>
    <t>2108338408</t>
  </si>
  <si>
    <t>771121011</t>
  </si>
  <si>
    <t>Příprava podkladu před provedením dlažby nátěr penetrační na podlahu</t>
  </si>
  <si>
    <t>-163687632</t>
  </si>
  <si>
    <t>771151021</t>
  </si>
  <si>
    <t>Příprava podkladu před provedením dlažby samonivelační stěrka min.pevnosti 30 MPa, tloušťky do 3 mm</t>
  </si>
  <si>
    <t>741808415</t>
  </si>
  <si>
    <t>771473810</t>
  </si>
  <si>
    <t>Demontáž soklíků z dlaždic keramických  lepených rovných</t>
  </si>
  <si>
    <t>1394720650</t>
  </si>
  <si>
    <t>1,74+0,6+12,44 "1PP</t>
  </si>
  <si>
    <t>5,18 "2NP</t>
  </si>
  <si>
    <t>5,16 "3NP</t>
  </si>
  <si>
    <t>771474112</t>
  </si>
  <si>
    <t>Montáž soklů z dlaždic keramických lepených flexibilním lepidlem rovných, výšky přes 65 do 90 mm</t>
  </si>
  <si>
    <t>-1768443384</t>
  </si>
  <si>
    <t>13,44+13,3-0,8*2 "1PP</t>
  </si>
  <si>
    <t>6,04-0,8-1,47 "102/I</t>
  </si>
  <si>
    <t>6,02-0,8-1,46 "202/I</t>
  </si>
  <si>
    <t>59761184</t>
  </si>
  <si>
    <t>sokl keramický mrazuvzdorný povrch hladký/matný tl do 10mm výšky přes 65 do 90mm</t>
  </si>
  <si>
    <t>2100702233</t>
  </si>
  <si>
    <t>32,67*1,1 'Přepočtené koeficientem množství</t>
  </si>
  <si>
    <t>771573810</t>
  </si>
  <si>
    <t>Demontáž podlah z dlaždic keramických lepených</t>
  </si>
  <si>
    <t>951464844</t>
  </si>
  <si>
    <t>11,94+8,54 "1PP</t>
  </si>
  <si>
    <t>15,08+15,65 "1NP</t>
  </si>
  <si>
    <t>8,26+2,29+8,19 "2NP</t>
  </si>
  <si>
    <t>8,28+2,26+8,21 "3NP</t>
  </si>
  <si>
    <t>771574433</t>
  </si>
  <si>
    <t>Montáž podlah z dlaždic keramických lepených cementovým flexibilním lepidlem reliéfních nebo z dekorů, tloušťky do 10 mm přes 2 do 4 ks/m2</t>
  </si>
  <si>
    <t>1405650376</t>
  </si>
  <si>
    <t>59761152</t>
  </si>
  <si>
    <t>dlažba keramická slinutá mrazuvzdorná R10/A povrch hladký/matný tl do 10mm přes 2 do 4ks/m2</t>
  </si>
  <si>
    <t>-1843056570</t>
  </si>
  <si>
    <t>89,14*1,15 'Přepočtené koeficientem množství</t>
  </si>
  <si>
    <t>771591112</t>
  </si>
  <si>
    <t>Izolace podlahy pod dlažbu nátěrem nebo stěrkou ve dvou vrstvách</t>
  </si>
  <si>
    <t>-976271347</t>
  </si>
  <si>
    <t>771591264</t>
  </si>
  <si>
    <t>Izolace podlahy pod dlažbu těsnícími izolačními pásy mezi podlahou a stěnu</t>
  </si>
  <si>
    <t>-2004465379</t>
  </si>
  <si>
    <t>31,84+21,88-0,8*2 "1NP</t>
  </si>
  <si>
    <t>19,52+6,04+18,76-0,8*3 "2NP</t>
  </si>
  <si>
    <t>19,54+6,02+18,84-0,8*3 "3NP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</si>
  <si>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</si>
  <si>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</si>
  <si>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42645858</t>
  </si>
  <si>
    <t>781</t>
  </si>
  <si>
    <t>Dokončovací práce - obklady</t>
  </si>
  <si>
    <t>781121011</t>
  </si>
  <si>
    <t>Příprava podkladu před provedením obkladu nátěr penetrační na stěnu</t>
  </si>
  <si>
    <t>-1806553254</t>
  </si>
  <si>
    <t>237,635</t>
  </si>
  <si>
    <t>781131112</t>
  </si>
  <si>
    <t>Izolace stěny pod obklad izolace nátěrem nebo stěrkou ve dvou vrstvách</t>
  </si>
  <si>
    <t>1848524983</t>
  </si>
  <si>
    <t>(3,32+4,66+12,42)*0,15+(4,78+3,06+5,16+0,31+0,39+0,28+0,38+3,42+3,48+3,6+3,48)*0,15 "1NP sokly</t>
  </si>
  <si>
    <t>(1,76+3,54+7,52+0,42+3,58)*0,15+(3,62+1,56+3,495+0,435+0,49+3,75*2)*0,15+1,47*0,15 "2NP sokly</t>
  </si>
  <si>
    <t>(1,73+3,59+7,52+0,42+3,58)*0,15+(3,63+1,57+3,495+0,435+0,49+3,75*2)*0,15+1,46*0,15 "3NP sokly</t>
  </si>
  <si>
    <t>Mezisoučet sokly</t>
  </si>
  <si>
    <t>(2,8+4)*1,35+(0,91+0,91+0,79+0,82+0,88+0,82+0,9*9)*1,1+(1,84+2,2)*1,35 "1NP zařizovací předměty</t>
  </si>
  <si>
    <t>(1,6+1,7)*1,35+(0,93+0,945*2+0,9*6)*1,1+(0,95+0,9*2)*1,35+1,47*1,1 "2NP zařizovací předměty</t>
  </si>
  <si>
    <t>(1,6+1,7)*1,35+(0,93+0,945*2+0,9*6)*1,1+(0,95+0,9*2)*1,35+1,46*1,1 "3NP zařizovací předměty</t>
  </si>
  <si>
    <t>Mezisoučet izolace kolem zařiz. p.</t>
  </si>
  <si>
    <t>781131232</t>
  </si>
  <si>
    <t>Izolace stěny pod obklad izolace těsnícími izolačními pásy pro styčné nebo dilatační spáry</t>
  </si>
  <si>
    <t>-1923279074</t>
  </si>
  <si>
    <t>1,5*13+0,15*24 "1NP</t>
  </si>
  <si>
    <t>1,5*10+0,15*20 "2NP</t>
  </si>
  <si>
    <t>1,5*10+0,15*20 "3NP</t>
  </si>
  <si>
    <t>781474113</t>
  </si>
  <si>
    <t>Montáž obkladů vnitřních stěn z dlaždic keramických lepených flexibilním lepidlem maloformátových hladkých přes 12 do 19 ks/m2</t>
  </si>
  <si>
    <t>2083633601</t>
  </si>
  <si>
    <t>(1,76+3,54+7,52+0,42+3,58)*2+(3,62+1,56+3,495+0,435+0,49+3,75*2)*2+1,47*1,5 "2NP</t>
  </si>
  <si>
    <t>(1,73+3,59+7,52+0,42+3,58)*2+(3,63+1,57+3,495+0,435+0,49+3,75*2)*2+1,46*1,5 "3NP</t>
  </si>
  <si>
    <t>59761711</t>
  </si>
  <si>
    <t>obklad keramický nemrazuvzdorný povrch hladký/matný tl do 10mm přes 12 do 19ks/m2</t>
  </si>
  <si>
    <t>1194321662</t>
  </si>
  <si>
    <t>237,635*1,1 'Přepočtené koeficientem množství</t>
  </si>
  <si>
    <t>781492211</t>
  </si>
  <si>
    <t>Obklad - dokončující práce montáž profilu lepeného flexibilním cementovým lepidlem rohového</t>
  </si>
  <si>
    <t>1562524940</t>
  </si>
  <si>
    <t>2*5 "1NP</t>
  </si>
  <si>
    <t>(2*2)*2 "2+3NP</t>
  </si>
  <si>
    <t>28342003</t>
  </si>
  <si>
    <t>lišta ukončovací z PVC 10mm</t>
  </si>
  <si>
    <t>-1049278035</t>
  </si>
  <si>
    <t>18*1,05 'Přepočtené koeficientem množství</t>
  </si>
  <si>
    <t>781492251</t>
  </si>
  <si>
    <t>Obklad - dokončující práce montáž profilu lepeného flexibilním cementovým lepidlem ukončovacího</t>
  </si>
  <si>
    <t>48264467</t>
  </si>
  <si>
    <t>(3,32+4,66+12,42)+(4,78+3,06+5,16+0,31+0,39+0,28+0,38+3,42+3,48+3,6+3,48)+2*28 "1NP</t>
  </si>
  <si>
    <t>(1,76+3,54+7,52+0,42+3,58)+(3,62+1,56+3,495+0,435+0,49+3,75*2)+1,47+2*24 "2NP</t>
  </si>
  <si>
    <t>(1,73+3,59+7,52+0,42+3,58)+(3,63+1,57+3,495+0,435+0,49+3,75*2)+1,46+2*24 "3NP</t>
  </si>
  <si>
    <t>1747077310</t>
  </si>
  <si>
    <t>271,55*1,05 'Přepočtené koeficientem množství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</si>
  <si>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</si>
  <si>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</si>
  <si>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-1607490372</t>
  </si>
  <si>
    <t>783144101</t>
  </si>
  <si>
    <t>Základní nátěr truhlářských konstrukcí jednonásobný polyuretanový</t>
  </si>
  <si>
    <t>1505421092</t>
  </si>
  <si>
    <t>(0,02+0,15+0,02)*0,82*11 "prahy dveří</t>
  </si>
  <si>
    <t>783147101</t>
  </si>
  <si>
    <t>Krycí nátěr truhlářských konstrukcí jednonásobný polyuretanový</t>
  </si>
  <si>
    <t>1540470192</t>
  </si>
  <si>
    <t>1,714*2 'Přepočtené koeficientem množství</t>
  </si>
  <si>
    <t>783301303</t>
  </si>
  <si>
    <t>Příprava podkladu zámečnických konstrukcí před provedením nátěru odrezivění odrezovačem bezoplachovým</t>
  </si>
  <si>
    <t>-1115278992</t>
  </si>
  <si>
    <t>(0,05+0,2+0,05)*(0,8+1,97*2)*6 "D/02</t>
  </si>
  <si>
    <t>(0,05+0,15+0,05)*(0,6+1,97*2)*10 "D/03</t>
  </si>
  <si>
    <t>783301311</t>
  </si>
  <si>
    <t>Příprava podkladu zámečnických konstrukcí před provedením nátěru odmaštění odmašťovačem vodou ředitelným</t>
  </si>
  <si>
    <t>1277701593</t>
  </si>
  <si>
    <t>783306807</t>
  </si>
  <si>
    <t>Odstranění nátěrů ze zámečnických konstrukcí odstraňovačem nátěrů s obroušením</t>
  </si>
  <si>
    <t>-975328893</t>
  </si>
  <si>
    <t>783314203</t>
  </si>
  <si>
    <t>Základní antikorozní nátěr zámečnických konstrukcí jednonásobný syntetický samozákladující</t>
  </si>
  <si>
    <t>-1130497229</t>
  </si>
  <si>
    <t>783315103</t>
  </si>
  <si>
    <t>Mezinátěr zámečnických konstrukcí jednonásobný syntetický samozákladující</t>
  </si>
  <si>
    <t>-1724908316</t>
  </si>
  <si>
    <t>783317105</t>
  </si>
  <si>
    <t>Krycí nátěr (email) zámečnických konstrukcí jednonásobný syntetický samozákladující</t>
  </si>
  <si>
    <t>-17533187</t>
  </si>
  <si>
    <t>783913161</t>
  </si>
  <si>
    <t>Penetrační nátěr betonových podlah pórovitých ( např. z cihelné dlažby, betonu apod.) syntetický</t>
  </si>
  <si>
    <t>1018374828</t>
  </si>
  <si>
    <t>89,14 "penetrace podlah</t>
  </si>
  <si>
    <t>784</t>
  </si>
  <si>
    <t>Dokončovací práce - malby a tapety</t>
  </si>
  <si>
    <t>784121001</t>
  </si>
  <si>
    <t>Oškrabání malby v místnostech výšky do 3,80 m</t>
  </si>
  <si>
    <t>1132602865</t>
  </si>
  <si>
    <t>289,674 "opravované stěny</t>
  </si>
  <si>
    <t>92,76 "stropy</t>
  </si>
  <si>
    <t>784171101</t>
  </si>
  <si>
    <t>Zakrytí nemalovaných ploch (materiál ve specifikaci) včetně pozdějšího odkrytí podlah</t>
  </si>
  <si>
    <t>-1825712609</t>
  </si>
  <si>
    <t>89,14 "řešené místnosti</t>
  </si>
  <si>
    <t>6,6*1,5*4 "chodby</t>
  </si>
  <si>
    <t>58124844</t>
  </si>
  <si>
    <t>fólie pro malířské potřeby zakrývací tl 25µ 4x5m</t>
  </si>
  <si>
    <t>1387880695</t>
  </si>
  <si>
    <t>128,74*1,05 'Přepočtené koeficientem množství</t>
  </si>
  <si>
    <t>784171111</t>
  </si>
  <si>
    <t>Zakrytí nemalovaných ploch (materiál ve specifikaci) včetně pozdějšího odkrytí svislých ploch např. stěn, oken, dveří v místnostech výšky do 3,80</t>
  </si>
  <si>
    <t>1963201143</t>
  </si>
  <si>
    <t>0,8*1,97*2*17+0,6*1,97*2*10 "dveře</t>
  </si>
  <si>
    <t>1,3*0,85*4*4 "okna</t>
  </si>
  <si>
    <t>58124842</t>
  </si>
  <si>
    <t>fólie pro malířské potřeby zakrývací tl 7µ 4x5m</t>
  </si>
  <si>
    <t>-645265710</t>
  </si>
  <si>
    <t>94,904*1,05 'Přepočtené koeficientem množství</t>
  </si>
  <si>
    <t>784181101</t>
  </si>
  <si>
    <t>Penetrace podkladu jednonásobná základní akrylátová bezbarvá v místnostech výšky do 3,80 m</t>
  </si>
  <si>
    <t>-417235463</t>
  </si>
  <si>
    <t>784211111</t>
  </si>
  <si>
    <t>Malby z malířských směsí oděruvzdorných za mokra dvojnásobné, bílé za mokra oděruvzdorné velmi dobře v místnostech výšky do 3,80 m</t>
  </si>
  <si>
    <t>-1612739817</t>
  </si>
  <si>
    <t>289,674 "stěny oprava</t>
  </si>
  <si>
    <t>16,961 "vyzdívky nové</t>
  </si>
  <si>
    <t>3,76*(1,3+1,3)+2,04*(1,31+1,31)+2,04*(1,46+1,46) "SDK</t>
  </si>
  <si>
    <t>Průzkumné, geodetické a projektové práce projektové práce dokumentace stavby (výkresová a textová) skutečného provedení stavby</t>
  </si>
  <si>
    <t>1024</t>
  </si>
  <si>
    <t>-375774273</t>
  </si>
  <si>
    <t>030001000</t>
  </si>
  <si>
    <t>Základní rozdělení průvodních činností a nákladů zařízení staveniště</t>
  </si>
  <si>
    <t>-2013336175</t>
  </si>
  <si>
    <t>044002000</t>
  </si>
  <si>
    <t>Revize, zkoušky a ostatní úkony potřebné pro kolaudaci</t>
  </si>
  <si>
    <t>923058766</t>
  </si>
  <si>
    <t>045002000</t>
  </si>
  <si>
    <t>Hlavní tituly průvodních činností a nákladů inženýrská činnost kompletační a koordinační činnost</t>
  </si>
  <si>
    <t>-1893711436</t>
  </si>
  <si>
    <t>065002000</t>
  </si>
  <si>
    <t>Hlavní tituly průvodních činností a nákladů územní vlivy mimostaveništní doprava materiálů a výrobků</t>
  </si>
  <si>
    <t>1427491776</t>
  </si>
  <si>
    <t>Úroveň 3:</t>
  </si>
  <si>
    <t>SO-01 ZTI - Zdravotechnika - budova 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</si>
  <si>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</si>
  <si>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</si>
  <si>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</si>
  <si>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</si>
  <si>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310235241</t>
  </si>
  <si>
    <t>Zazdívka otvorů ve zdivu nadzákladovém cihlami pálenými  plochy do 0,0225 m2, ve zdi tl. do 300 mm</t>
  </si>
  <si>
    <t>-1979607418</t>
  </si>
  <si>
    <t>612135101</t>
  </si>
  <si>
    <t>Hrubá výplň rýh maltou  jakékoli šířky rýhy ve stěnách</t>
  </si>
  <si>
    <t>-2113920132</t>
  </si>
  <si>
    <t>974031132</t>
  </si>
  <si>
    <t>Vysekání rýh ve zdivu cihelném na maltu vápennou nebo vápenocementovou  do hl. 50 mm a šířky do 70 mm</t>
  </si>
  <si>
    <t>594648825</t>
  </si>
  <si>
    <t>974031142</t>
  </si>
  <si>
    <t>Vysekání rýh ve zdivu cihelném na maltu vápennou nebo vápenocementovou  do hl. 70 mm a šířky do 70 mm</t>
  </si>
  <si>
    <t>68705625</t>
  </si>
  <si>
    <t>977151111</t>
  </si>
  <si>
    <t>Jádrové vrty diamantovými korunkami do stavebních materiálů (železobetonu, betonu, cihel, obkladů, dlažeb, kamene) průměru do 35 mm</t>
  </si>
  <si>
    <t>1382292963</t>
  </si>
  <si>
    <t>977151113</t>
  </si>
  <si>
    <t>Jádrové vrty diamantovými korunkami do stavebních materiálů (železobetonu, betonu, cihel, obkladů, dlažeb, kamene) průměru přes 40 do 50 mm</t>
  </si>
  <si>
    <t>1864104429</t>
  </si>
  <si>
    <t>977151123</t>
  </si>
  <si>
    <t>Jádrové vrty diamantovými korunkami do stavebních materiálů (železobetonu, betonu, cihel, obkladů, dlažeb, kamene) průměru přes 130 do 150 mm</t>
  </si>
  <si>
    <t>-1215781119</t>
  </si>
  <si>
    <t>997013213</t>
  </si>
  <si>
    <t>Vnitrostaveništní doprava suti a vybouraných hmot  vodorovně do 50 m svisle ručně pro budovy a haly výšky přes 9 do 12 m</t>
  </si>
  <si>
    <t>1813877781</t>
  </si>
  <si>
    <t>1355611225</t>
  </si>
  <si>
    <t>-1054586956</t>
  </si>
  <si>
    <t>2,809*10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</si>
  <si>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</si>
  <si>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</si>
  <si>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-1205585594</t>
  </si>
  <si>
    <t>997221611</t>
  </si>
  <si>
    <t>Nakládání na dopravní prostředky  pro vodorovnou dopravu suti</t>
  </si>
  <si>
    <t>1689171790</t>
  </si>
  <si>
    <t>998011002</t>
  </si>
  <si>
    <t>Přesun hmot pro budovy občanské výstavby, bydlení, výrobu a služby  s nosnou svislou konstrukcí zděnou z cihel, tvárnic nebo kamene vodorovná dopravní vzdálenost do 100 m pro budovy výšky přes 6 do 12 m</t>
  </si>
  <si>
    <t>-650215457</t>
  </si>
  <si>
    <t>721</t>
  </si>
  <si>
    <t>Zdravotechnika - vnitřní kanalizace</t>
  </si>
  <si>
    <t>721100911</t>
  </si>
  <si>
    <t>Opravy potrubí hrdlového  zazátkování hrdla kanalizačního potrubí</t>
  </si>
  <si>
    <t>1117952914</t>
  </si>
  <si>
    <t>721140802</t>
  </si>
  <si>
    <t>Demontáž potrubí z litinových trub  odpadních nebo dešťových do DN 100</t>
  </si>
  <si>
    <t>-1368831428</t>
  </si>
  <si>
    <t>28615603</t>
  </si>
  <si>
    <t>čistící tvarovka odpadní PP DN 110 pro vysoké teploty</t>
  </si>
  <si>
    <t>-2088534419</t>
  </si>
  <si>
    <t>721171915</t>
  </si>
  <si>
    <t>Opravy odpadního potrubí plastového  propojení dosavadního potrubí DN 110</t>
  </si>
  <si>
    <t>-1206897530</t>
  </si>
  <si>
    <t>721174025</t>
  </si>
  <si>
    <t>Potrubí z trub polypropylenových odpadní (svislé) DN 110</t>
  </si>
  <si>
    <t>2062963155</t>
  </si>
  <si>
    <t>28615659</t>
  </si>
  <si>
    <t>instalační objímka pevná dvoušroubová HTPO DN 110</t>
  </si>
  <si>
    <t>-1589773098</t>
  </si>
  <si>
    <t>721174043</t>
  </si>
  <si>
    <t>Potrubí z trub polypropylenových připojovací DN 50</t>
  </si>
  <si>
    <t>-559020573</t>
  </si>
  <si>
    <t>28615657</t>
  </si>
  <si>
    <t>instalační objímka pevná dvoušroubová HTPO DN 50</t>
  </si>
  <si>
    <t>-1676841483</t>
  </si>
  <si>
    <t>721174045</t>
  </si>
  <si>
    <t>Potrubí z trub polypropylenových připojovací DN 110</t>
  </si>
  <si>
    <t>1205636852</t>
  </si>
  <si>
    <t>-1246477013</t>
  </si>
  <si>
    <t>721194105</t>
  </si>
  <si>
    <t>Vyměření přípojek na potrubí vyvedení a upevnění odpadních výpustek DN 50</t>
  </si>
  <si>
    <t>-1255226077</t>
  </si>
  <si>
    <t>721194109</t>
  </si>
  <si>
    <t>Vyměření přípojek na potrubí vyvedení a upevnění odpadních výpustek DN 110</t>
  </si>
  <si>
    <t>1482812747</t>
  </si>
  <si>
    <t>7212114011</t>
  </si>
  <si>
    <t>Kontrola a pročištění stávající vpusti, případně výměna podlahové vpusti s vodorovným odtokem DN 40/50</t>
  </si>
  <si>
    <t>-1343268728</t>
  </si>
  <si>
    <t>721290111</t>
  </si>
  <si>
    <t>Zkouška těsnosti kanalizace  v objektech vodou do DN 125</t>
  </si>
  <si>
    <t>-173208492</t>
  </si>
  <si>
    <t>721290822</t>
  </si>
  <si>
    <t>Vnitrostaveništní přemístění vybouraných (demontovaných) hmot  vnitřní kanalizace vodorovně do 100 m v objektech výšky přes 6 do 12 m</t>
  </si>
  <si>
    <t>177220517</t>
  </si>
  <si>
    <t>727223105</t>
  </si>
  <si>
    <t>Protipožární ochranné manžety plastového potrubí prostup stropem tloušťky 150 mm požární odolnost EI 90 D 110</t>
  </si>
  <si>
    <t>605845624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</si>
  <si>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</si>
  <si>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</si>
  <si>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-1644637010</t>
  </si>
  <si>
    <t>722</t>
  </si>
  <si>
    <t>Zdravotechnika - vnitřní vodovod</t>
  </si>
  <si>
    <t>722130802</t>
  </si>
  <si>
    <t>Demontáž potrubí z ocelových trubek pozinkovaných  závitových přes 25 do DN 40</t>
  </si>
  <si>
    <t>-1432875520</t>
  </si>
  <si>
    <t>722130901</t>
  </si>
  <si>
    <t>Opravy vodovodního potrubí z ocelových trubek pozinkovaných závitových zazátkování vývodu</t>
  </si>
  <si>
    <t>-1751318218</t>
  </si>
  <si>
    <t>722171933</t>
  </si>
  <si>
    <t>Výměna trubky, tvarovky, vsazení odbočky  na rozvodech vody z plastů D přes 20 do 25 mm</t>
  </si>
  <si>
    <t>-820489089</t>
  </si>
  <si>
    <t>28615135</t>
  </si>
  <si>
    <t>trubka vodovodní tlaková PPR řada PN 16 D 25mm dl 4m</t>
  </si>
  <si>
    <t>2085257054</t>
  </si>
  <si>
    <t>1*1,03 'Přepočtené koeficientem množství</t>
  </si>
  <si>
    <t>722171935</t>
  </si>
  <si>
    <t>Výměna trubky, tvarovky, vsazení odbočky  na rozvodech vody z plastů D přes 32 do 40 mm</t>
  </si>
  <si>
    <t>811688735</t>
  </si>
  <si>
    <t>28615140</t>
  </si>
  <si>
    <t>trubka vodovodní tlaková PPR řada PN 16 D 40mm dl 4m</t>
  </si>
  <si>
    <t>2091346269</t>
  </si>
  <si>
    <t>2*1,03 'Přepočtené koeficientem množství</t>
  </si>
  <si>
    <t>722174002</t>
  </si>
  <si>
    <t>Potrubí z plastových trubek z polypropylenu PPR svařovaných polyfúzně PN 16 (SDR 7,4) D 20 x 2,8</t>
  </si>
  <si>
    <t>1866690018</t>
  </si>
  <si>
    <t>42390145</t>
  </si>
  <si>
    <t>objímka potrubí dvoušroubová M8 40–46 5/4"</t>
  </si>
  <si>
    <t>695235416</t>
  </si>
  <si>
    <t>722174003</t>
  </si>
  <si>
    <t>Potrubí z plastových trubek z polypropylenu PPR svařovaných polyfúzně PN 16 (SDR 7,4) D 25 x 3,5</t>
  </si>
  <si>
    <t>1542936730</t>
  </si>
  <si>
    <t>42390146</t>
  </si>
  <si>
    <t>objímka potrubí dvoušroubová M8 48–53 6/4"</t>
  </si>
  <si>
    <t>1143612576</t>
  </si>
  <si>
    <t>42390148</t>
  </si>
  <si>
    <t>objímka potrubí dvoušroubová M8/M10 60–64 2"</t>
  </si>
  <si>
    <t>-1540545089</t>
  </si>
  <si>
    <t>722174004</t>
  </si>
  <si>
    <t>Potrubí z plastových trubek z polypropylenu PPR svařovaných polyfúzně PN 16 (SDR 7,4) D 32 x 4,4</t>
  </si>
  <si>
    <t>-705114859</t>
  </si>
  <si>
    <t>42390147</t>
  </si>
  <si>
    <t>objímka potrubí dvoušroubová M8/M10 54–59</t>
  </si>
  <si>
    <t>-1749558557</t>
  </si>
  <si>
    <t>42390151</t>
  </si>
  <si>
    <t>objímka potrubí dvoušroubová M8/M10 81 - 86</t>
  </si>
  <si>
    <t>841610931</t>
  </si>
  <si>
    <t>722174005</t>
  </si>
  <si>
    <t>Potrubí z plastových trubek z polypropylenu PPR svařovaných polyfúzně PN 16 (SDR 7,4) D 40 x 5,5</t>
  </si>
  <si>
    <t>-1975194911</t>
  </si>
  <si>
    <t>42390149</t>
  </si>
  <si>
    <t>objímka potrubí dvoušroubová M8/M10 67-71</t>
  </si>
  <si>
    <t>-1965651482</t>
  </si>
  <si>
    <t>42390153</t>
  </si>
  <si>
    <t>objímka potrubí dvoušroubová M8/M10 95–103</t>
  </si>
  <si>
    <t>147313995</t>
  </si>
  <si>
    <t>722190401</t>
  </si>
  <si>
    <t>Zřízení přípojek na potrubí  vyvedení a upevnění výpustek do DN 25</t>
  </si>
  <si>
    <t>-590923372</t>
  </si>
  <si>
    <t>722232043</t>
  </si>
  <si>
    <t>Armatury se dvěma závity kulové kohouty PN 42 do 185 °C přímé vnitřní závit G 1/2"</t>
  </si>
  <si>
    <t>1889297785</t>
  </si>
  <si>
    <t>722232045</t>
  </si>
  <si>
    <t>Armatury se dvěma závity kulové kohouty PN 42 do 185 °C přímé vnitřní závit G 1"</t>
  </si>
  <si>
    <t>1041862305</t>
  </si>
  <si>
    <t>722232046</t>
  </si>
  <si>
    <t>Armatury se dvěma závity kulové kohouty PN 42 do 185 °C přímé vnitřní závit G 5/4"</t>
  </si>
  <si>
    <t>-1317899687</t>
  </si>
  <si>
    <t>722239101</t>
  </si>
  <si>
    <t>Armatury se dvěma závity montáž vodovodních armatur se dvěma závity ostatních typů G 1/2"</t>
  </si>
  <si>
    <t>1123804883</t>
  </si>
  <si>
    <t>551280601</t>
  </si>
  <si>
    <t>ventil vyvažovací přímý s ukazatelem pro cirkulační potrubí 1/2"</t>
  </si>
  <si>
    <t>-1666149014</t>
  </si>
  <si>
    <t>722290226</t>
  </si>
  <si>
    <t>Zkoušky, proplach a desinfekce vodovodního potrubí  zkoušky těsnosti vodovodního potrubí závitového do DN 50</t>
  </si>
  <si>
    <t>-220528203</t>
  </si>
  <si>
    <t>722290234</t>
  </si>
  <si>
    <t>Zkoušky, proplach a desinfekce vodovodního potrubí  proplach a desinfekce vodovodního potrubí do DN 80</t>
  </si>
  <si>
    <t>221090944</t>
  </si>
  <si>
    <t>722290822</t>
  </si>
  <si>
    <t>Vnitrostaveništní přemístění vybouraných (demontovaných) hmot  vnitřní vodovod vodorovně do 100 m v objektech výšky přes 6 do 12 m</t>
  </si>
  <si>
    <t>-661522341</t>
  </si>
  <si>
    <t>727223121</t>
  </si>
  <si>
    <t>Protipožární ochranné manžety plastového potrubí prostup stropem tloušťky 150 mm požární odolnost EI 90-120 D 32</t>
  </si>
  <si>
    <t>119711480</t>
  </si>
  <si>
    <t>727223122</t>
  </si>
  <si>
    <t>Protipožární ochranné manžety plastového potrubí prostup stropem tloušťky 150 mm požární odolnost EI 90-120 D 40</t>
  </si>
  <si>
    <t>1673698266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</si>
  <si>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</si>
  <si>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</si>
  <si>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2047934170</t>
  </si>
  <si>
    <t>725</t>
  </si>
  <si>
    <t>Zdravotechnika - zařizovací předměty</t>
  </si>
  <si>
    <t>725110814</t>
  </si>
  <si>
    <t>Demontáž klozetů  kombi</t>
  </si>
  <si>
    <t>-1662959052</t>
  </si>
  <si>
    <t>725112022</t>
  </si>
  <si>
    <t>Zařízení záchodů klozety keramické závěsné na nosné stěny s hlubokým splachováním odpad vodorovný</t>
  </si>
  <si>
    <t>1602903591</t>
  </si>
  <si>
    <t>725121527</t>
  </si>
  <si>
    <t>Pisoárové záchodky keramické automatické s integrovaným napájecím zdrojem</t>
  </si>
  <si>
    <t>114604521</t>
  </si>
  <si>
    <t>725122817</t>
  </si>
  <si>
    <t>Demontáž pisoárů  bez nádrže s rohovým ventilem s 1 záchodkem</t>
  </si>
  <si>
    <t>2027160849</t>
  </si>
  <si>
    <t>725210821</t>
  </si>
  <si>
    <t>Demontáž umyvadel  bez výtokových armatur umyvadel</t>
  </si>
  <si>
    <t>1606999090</t>
  </si>
  <si>
    <t>725211616</t>
  </si>
  <si>
    <t>Umyvadla keramická bílá bez výtokových armatur připevněná na stěnu šrouby s krytem na sifon (polosloupem), šířka umyvadla 550 mm</t>
  </si>
  <si>
    <t>-683736613</t>
  </si>
  <si>
    <t>725330840</t>
  </si>
  <si>
    <t>Demontáž výlevek  bez výtokových armatur a bez nádrže a splachovacího potrubí ocelových nebo litinových</t>
  </si>
  <si>
    <t>1943380258</t>
  </si>
  <si>
    <t>725331111</t>
  </si>
  <si>
    <t>Výlevky bez výtokových armatur a splachovací nádrže keramické se sklopnou plastovou mřížkou 425 mm</t>
  </si>
  <si>
    <t>-424819166</t>
  </si>
  <si>
    <t>725590812</t>
  </si>
  <si>
    <t>Vnitrostaveništní přemístění vybouraných (demontovaných) hmot  zařizovacích předmětů vodorovně do 100 m v objektech výšky přes 6 do 12 m</t>
  </si>
  <si>
    <t>-1516074300</t>
  </si>
  <si>
    <t>725813111</t>
  </si>
  <si>
    <t>Ventily rohové bez připojovací trubičky nebo flexi hadičky G 1/2"</t>
  </si>
  <si>
    <t>-775079716</t>
  </si>
  <si>
    <t>725820802</t>
  </si>
  <si>
    <t>Demontáž baterií  stojánkových do 1 otvoru</t>
  </si>
  <si>
    <t>-775515692</t>
  </si>
  <si>
    <t>725821312</t>
  </si>
  <si>
    <t>Baterie dřezové nástěnné pákové s otáčivým kulatým ústím a délkou ramínka 300 mm</t>
  </si>
  <si>
    <t>-84802968</t>
  </si>
  <si>
    <t>725822613</t>
  </si>
  <si>
    <t>Baterie umyvadlové stojánkové pákové s výpustí</t>
  </si>
  <si>
    <t>1828384702</t>
  </si>
  <si>
    <t>725840850</t>
  </si>
  <si>
    <t>Demontáž baterií sprchových  diferenciálních do G 3/4 x 1</t>
  </si>
  <si>
    <t>723923540</t>
  </si>
  <si>
    <t>725860811</t>
  </si>
  <si>
    <t>Demontáž zápachových uzávěrek pro zařizovací předměty  jednoduchých</t>
  </si>
  <si>
    <t>-1324112686</t>
  </si>
  <si>
    <t>725861102</t>
  </si>
  <si>
    <t>Zápachové uzávěrky zařizovacích předmětů pro umyvadla DN 40</t>
  </si>
  <si>
    <t>524958703</t>
  </si>
  <si>
    <t>725865411</t>
  </si>
  <si>
    <t>Zápachové uzávěrky zařizovacích předmětů pro pisoáry DN 32/40</t>
  </si>
  <si>
    <t>-188411157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</si>
  <si>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</si>
  <si>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</si>
  <si>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-1292895131</t>
  </si>
  <si>
    <t>726</t>
  </si>
  <si>
    <t>Zdravotechnika - předstěnové instalace</t>
  </si>
  <si>
    <t>726131021</t>
  </si>
  <si>
    <t>Předstěnové instalační systémy do lehkých stěn s kovovou konstrukcí pro pisoáry stavební výška 1300 mm</t>
  </si>
  <si>
    <t>1063845261</t>
  </si>
  <si>
    <t>726131041</t>
  </si>
  <si>
    <t>Předstěnové instalační systémy do lehkých stěn s kovovou konstrukcí pro závěsné klozety ovládání zepředu, stavební výšky 1120 mm</t>
  </si>
  <si>
    <t>-1314382062</t>
  </si>
  <si>
    <t>998726132</t>
  </si>
  <si>
    <t>Přesun hmot pro instalační prefabrikáty stanovený z hmotnosti přesunovaného materiálu vodorovná dopravní vzdálenost do 50 m ruční (bez užití mechanizace) v objektech výšky přes 6 m do 12 m</t>
  </si>
  <si>
    <t>-1317306052</t>
  </si>
  <si>
    <t>SO-01 ELE - Elektromontáže - budova I</t>
  </si>
  <si>
    <t>M - Práce a dodávky M</t>
  </si>
  <si>
    <t xml:space="preserve">    21-M - Elektromontáže</t>
  </si>
  <si>
    <t xml:space="preserve">      D1 - Úložný materiál,spínače, zásuvky, krabice, příslušenství - elektroinstalace NN + SK</t>
  </si>
  <si>
    <t xml:space="preserve">      D2 - Kabely</t>
  </si>
  <si>
    <t xml:space="preserve">      D3 - Revize</t>
  </si>
  <si>
    <t xml:space="preserve">      D4 - VRN</t>
  </si>
  <si>
    <t>Práce a dodávky M</t>
  </si>
  <si>
    <t>21-M</t>
  </si>
  <si>
    <t>Elektromontáže</t>
  </si>
  <si>
    <t>Úložný materiál,spínače, zásuvky, krabice, příslušenství - elektroinstalace NN + SK</t>
  </si>
  <si>
    <t>1.1</t>
  </si>
  <si>
    <t>Krabice univerzální/přístrojová komplet</t>
  </si>
  <si>
    <t>1.2</t>
  </si>
  <si>
    <t>Průraz zdiva do 20cm</t>
  </si>
  <si>
    <t>1.3</t>
  </si>
  <si>
    <t>Svorgovnice (např. Wago)</t>
  </si>
  <si>
    <t>kpl</t>
  </si>
  <si>
    <t>1.4</t>
  </si>
  <si>
    <t>Dvojzásuvka 230V, IP20, do inst. krabice vč. rámečku komplet</t>
  </si>
  <si>
    <t>1.5</t>
  </si>
  <si>
    <t>Vypínač č.1 vč. hmatníku a rámečku, IP20 (bílá)</t>
  </si>
  <si>
    <t>1.6</t>
  </si>
  <si>
    <t>Vypínač č.5 vč. hmatníku a rámečku, IP20 (bílá)</t>
  </si>
  <si>
    <t>1.7</t>
  </si>
  <si>
    <t>Odpojení zařízení SLP po dobu stavebních prací, uložení zařízení na stavbě, přívody chráněny proti poškození (rack, EZS, atp.)</t>
  </si>
  <si>
    <t>1.8</t>
  </si>
  <si>
    <t>Demontáž (ve smyslu odpojení elektro) stávající klimatizace a uložení na staveništi, přívod chráněn proti poškození (demontáž provede profese CHL vč. Odpojení rozvodu chladiva)</t>
  </si>
  <si>
    <t>1.9</t>
  </si>
  <si>
    <t>Montáž klimatizace (ve smyslu napojení elektro).  (montáž provede profese CHL vč. napojení rozvodu chladiva)</t>
  </si>
  <si>
    <t>1.10</t>
  </si>
  <si>
    <t>Demontáž stávajích koncových prvků (osoušeče, SLP prvky a další)</t>
  </si>
  <si>
    <t>1.11</t>
  </si>
  <si>
    <t>Vyčištění stávajících svítidel, výměna světelných zdrojů, ochrana před poškozením</t>
  </si>
  <si>
    <t>1.12</t>
  </si>
  <si>
    <t>Zapojení prvků ZTI (prvky dodávkou ZTI) osoušeče, infra čidla splachovačů atp.</t>
  </si>
  <si>
    <t>1.13</t>
  </si>
  <si>
    <t>Montáž libovolného prvku elektroinstalace na staveništi - prvky vyplynuvší v průběhu stavby</t>
  </si>
  <si>
    <t>1.14</t>
  </si>
  <si>
    <t>Překládka kabelových tras bránících rekonstrukci a stavebním úpravám vč. Materiálu (kabely, chráničky, lišty a další)</t>
  </si>
  <si>
    <t>1.15</t>
  </si>
  <si>
    <t>Úprava napojení svítidel v dotčených prostorách v souvislosti se změnami dispozice a ovládání osvětlení viz. Výkresová část (vč. Instalačního materiálu - lišty, materiál pro kotvení a další)</t>
  </si>
  <si>
    <t>1.16</t>
  </si>
  <si>
    <t>Obnažení kabelových přívodů enn v dotčeném prostoru pro možnost napojení a další využití</t>
  </si>
  <si>
    <t>1.17</t>
  </si>
  <si>
    <t>Kontrola integrity okruhů zasažených rušením prvku ENN při zachování funkčnosti dotčeného okruhu</t>
  </si>
  <si>
    <t>1.18</t>
  </si>
  <si>
    <t>Drobný nespecifikovaný instalační materiál</t>
  </si>
  <si>
    <t>1.19</t>
  </si>
  <si>
    <t>Odvoz suti ze staveniště na skládku</t>
  </si>
  <si>
    <t>1.20</t>
  </si>
  <si>
    <t>Odvoz dalších hmot za staveniště</t>
  </si>
  <si>
    <t>1.21</t>
  </si>
  <si>
    <t>Ekologická likvidace elektroodpadu</t>
  </si>
  <si>
    <t>1.22</t>
  </si>
  <si>
    <t>Doprava materiálu na stavbu</t>
  </si>
  <si>
    <t>Kabely</t>
  </si>
  <si>
    <t>2.1</t>
  </si>
  <si>
    <t>Kabel CYKY-J  3 X 1,5mm2</t>
  </si>
  <si>
    <t>2.2</t>
  </si>
  <si>
    <t>Kabel CYKY-J  3 X 2,5mm2</t>
  </si>
  <si>
    <t>2.3</t>
  </si>
  <si>
    <t>Drobná nespecifikovaná kabeláž</t>
  </si>
  <si>
    <t>Revize</t>
  </si>
  <si>
    <t>3.1</t>
  </si>
  <si>
    <t>El. revize</t>
  </si>
  <si>
    <t>-1275322259</t>
  </si>
  <si>
    <t>4.1</t>
  </si>
  <si>
    <t>-1311915883</t>
  </si>
  <si>
    <t>SO-02 - Stavební práce - budova II</t>
  </si>
  <si>
    <t>969325828</t>
  </si>
  <si>
    <t>1052904867</t>
  </si>
  <si>
    <t>31144536</t>
  </si>
  <si>
    <t>483577397</t>
  </si>
  <si>
    <t>-1983884863</t>
  </si>
  <si>
    <t>-131438967</t>
  </si>
  <si>
    <t>704344375</t>
  </si>
  <si>
    <t>638682571</t>
  </si>
  <si>
    <t>5,70+10,61+4,12+5,84+10,17 "1NP</t>
  </si>
  <si>
    <t>2,94+5,80+2,28+2,97+5,64 "2NP</t>
  </si>
  <si>
    <t>3,11+5,74+2,28+2,97+5,64 "3NP</t>
  </si>
  <si>
    <t>1012039924</t>
  </si>
  <si>
    <t>-394345760</t>
  </si>
  <si>
    <t>-1843554820</t>
  </si>
  <si>
    <t>(3,32+4,7+12,28-3,75)*2+(4,75+3,03+5,15+0,3+0,37+0,3+0,38+3,46+3,48+3,54+3,48-0,81-0,82-0,85-0,82+0,35*3)*2+(1,5+1,46)*1,5 "1NP pod obklad</t>
  </si>
  <si>
    <t>(1,72+3,54+7,42+0,52+3,38-0,93-0,95+0,35)*2+(3,53+1,53+3,505+0,435+0,5+3,77+3,75-0,955-0,945+0,35)*2+1,47*1,5 "2NP pod obklad</t>
  </si>
  <si>
    <t>(1,71+3,55+7,55+0,39+3,66-0,94-0,94+0,35)*2+(3,68+1,58+3,465+0,435+0,5+3,77+3,71-0,955-0,925+0,35)*2+1,47*1,5 "3NP pod obklad</t>
  </si>
  <si>
    <t>1234411934</t>
  </si>
  <si>
    <t>216,85</t>
  </si>
  <si>
    <t>496129226</t>
  </si>
  <si>
    <t>(9,66+9,41)*1,28+(8,56*3,3-2,96*1,5)+(9,9+9,55)*1,28+(3,75+0,81+0,82+0,85+0,82+1,33*6)*0,15+(3,75+1,33*3)*0,15+6,56*3,3</t>
  </si>
  <si>
    <t>-0,8*1,97*4-1,33*0,85*4+(0,85+1,33*2)*0,21*4-0,8*1*4</t>
  </si>
  <si>
    <t>(6,94+7,71)*1,32+(6,04*3,32-1,47*1,5)+(7,14+7,59)*1,32+6,37*3,32+(0,93+1,17+1,08+1,32+2,05+0,955+0,945+1,34*2)*0,15+(0,93+1,32+2,05+1,34)*0,15</t>
  </si>
  <si>
    <t>7,14*1,31+7,69*1,45+(6,04*3,31-1,47*1,5)+(7,14*1,31+7,59*1,45)+6,37*3,31+(0,94+1,3+1,09+1,45+2,03+0,955+0,925+1,34*2)*0,15+(0,94+1,45+2,03+1,34)*0,15</t>
  </si>
  <si>
    <t>-514196852</t>
  </si>
  <si>
    <t>72,21 "místnosti</t>
  </si>
  <si>
    <t>6,6*1*3 "chodby</t>
  </si>
  <si>
    <t>-580118024</t>
  </si>
  <si>
    <t>3,75*3,28+(0,81+0,82+0,85+0,82)*3,28+0,15*(3,28-2,15)*3 "1NP</t>
  </si>
  <si>
    <t>(0,93+0,95)*3,32+(0,955+0,945)*3,32+0,15*(3,32-2,15)*2 "2NP</t>
  </si>
  <si>
    <t>(0,94+0,94)*3,45+(0,955+0,925)*3,45+0,15*(3,45-2,15)*2 "3NP</t>
  </si>
  <si>
    <t>1431839783</t>
  </si>
  <si>
    <t>72,21 "odstranění lepidla bourané dlažby</t>
  </si>
  <si>
    <t>-1294729491</t>
  </si>
  <si>
    <t>(3,32+4,7+12,28)*2+(4,75+3,03+5,15+0,3+0,37+0,3+0,38+3,46+3,48+3,54+3,48)*2 "1NP</t>
  </si>
  <si>
    <t>(1,72+3,54+7,42+0,52+3,38)*2+(3,53+1,53+3,505+0,435+0,5+3,77+3,75)*2 "2NP</t>
  </si>
  <si>
    <t>(1,71+3,55+7,55+0,39+3,66)*2+(3,68+1,58+3,465+0,435+0,5+3,77+3,71)*2 "3NP</t>
  </si>
  <si>
    <t>1293026855</t>
  </si>
  <si>
    <t>1640318719</t>
  </si>
  <si>
    <t>-240511209</t>
  </si>
  <si>
    <t>32,523*9 'Přepočtené koeficientem množství</t>
  </si>
  <si>
    <t>1067866587</t>
  </si>
  <si>
    <t>1047258305</t>
  </si>
  <si>
    <t>-348144102</t>
  </si>
  <si>
    <t>3,75*3,28 "1NP</t>
  </si>
  <si>
    <t>2,05*3,32 "2NP</t>
  </si>
  <si>
    <t>2,03*3,45 "3NP</t>
  </si>
  <si>
    <t>1530909163</t>
  </si>
  <si>
    <t>-874873346</t>
  </si>
  <si>
    <t>426768577</t>
  </si>
  <si>
    <t>-877458833</t>
  </si>
  <si>
    <t>(1,98+1,4*2-0,6*2)*2</t>
  </si>
  <si>
    <t>-1980811320</t>
  </si>
  <si>
    <t>440793706</t>
  </si>
  <si>
    <t>1153124319</t>
  </si>
  <si>
    <t>1125402756</t>
  </si>
  <si>
    <t>1482994881</t>
  </si>
  <si>
    <t>278520215</t>
  </si>
  <si>
    <t>1202230443</t>
  </si>
  <si>
    <t>1653106421</t>
  </si>
  <si>
    <t>2129449910</t>
  </si>
  <si>
    <t>-817959136</t>
  </si>
  <si>
    <t>9 "D/01</t>
  </si>
  <si>
    <t>1352095080</t>
  </si>
  <si>
    <t>-1764516045</t>
  </si>
  <si>
    <t>-304454188</t>
  </si>
  <si>
    <t>-1987964933</t>
  </si>
  <si>
    <t>1316112109</t>
  </si>
  <si>
    <t>435690213</t>
  </si>
  <si>
    <t>3+3+3 "D/01</t>
  </si>
  <si>
    <t>-568125138</t>
  </si>
  <si>
    <t>-1331490593</t>
  </si>
  <si>
    <t>1544939575</t>
  </si>
  <si>
    <t>3+3+3</t>
  </si>
  <si>
    <t>1550372620</t>
  </si>
  <si>
    <t>-2070807982</t>
  </si>
  <si>
    <t>-1148575559</t>
  </si>
  <si>
    <t>(1,98+1,4*2-0,6*2)*2 "Z/02 zpětná montáž</t>
  </si>
  <si>
    <t>-1353560327</t>
  </si>
  <si>
    <t>-2104417454</t>
  </si>
  <si>
    <t>-1787340145</t>
  </si>
  <si>
    <t>2076012672</t>
  </si>
  <si>
    <t>-1787417230</t>
  </si>
  <si>
    <t>542334983</t>
  </si>
  <si>
    <t>-1492327910</t>
  </si>
  <si>
    <t>2139828221</t>
  </si>
  <si>
    <t>7,7 "1NP</t>
  </si>
  <si>
    <t>5,18 "3NP</t>
  </si>
  <si>
    <t>1129354</t>
  </si>
  <si>
    <t>8,56-0,8-2,96 "48/II</t>
  </si>
  <si>
    <t>6,04-0,8-1,47 "102/II</t>
  </si>
  <si>
    <t>6,04-0,8-1,47 "202/II</t>
  </si>
  <si>
    <t>-1205801459</t>
  </si>
  <si>
    <t>12,34*1,1 'Přepočtené koeficientem množství</t>
  </si>
  <si>
    <t>1624964592</t>
  </si>
  <si>
    <t>14,96+4,12+15,72 "1NP</t>
  </si>
  <si>
    <t>8,18+2,28+8,19 "2NP</t>
  </si>
  <si>
    <t>8,31+2,28+8,17 "3NP</t>
  </si>
  <si>
    <t>-330586180</t>
  </si>
  <si>
    <t>1722198205</t>
  </si>
  <si>
    <t>72,21*1,15 'Přepočtené koeficientem množství</t>
  </si>
  <si>
    <t>-1048593322</t>
  </si>
  <si>
    <t>533896324</t>
  </si>
  <si>
    <t>31,7+8,56+21,68-0,8*3 "1NP</t>
  </si>
  <si>
    <t>19,42+6,04+18,6-0,8*3 "2NP</t>
  </si>
  <si>
    <t>19,58+6,04+18,9-0,8*3 "3NP</t>
  </si>
  <si>
    <t>998771102</t>
  </si>
  <si>
    <t>Přesun hmot pro podlahy z dlaždic stanovený z hmotnosti přesunovaného materiálu vodorovná dopravní vzdálenost do 50 m v objektech výšky přes 6 do 12 m</t>
  </si>
  <si>
    <t>76763273</t>
  </si>
  <si>
    <t>371651063</t>
  </si>
  <si>
    <t>241,13</t>
  </si>
  <si>
    <t>-670984398</t>
  </si>
  <si>
    <t>(3,32+4,7+12,28)*0,15+(4,75+3,03+5,15+0,3+0,37+0,3+0,38+3,46+3,48+3,54+3,48)*0,15+(1,5+1,46)*0,15 "1NP</t>
  </si>
  <si>
    <t>(1,72+3,54+7,42+0,52+3,38)*0,15+(3,53+1,53+3,505+0,435+0,5+3,77+3,75)*0,15+1,47*0,15 "2NP</t>
  </si>
  <si>
    <t>(1,71+3,55+7,55+0,39+3,66)*0,15+(3,68+1,58+3,465+0,435+0,5+3,77+3,71)*0,15+1,47*0,15 "3NP</t>
  </si>
  <si>
    <t>(4+4)*1,35+(0,94+0,94+0,81+0,82+0,85+0,82+0,9*9)*1,1+(1,77+2,2)*1,35+(1,5+1,47)*1,1 "1NP zařizovací předměty</t>
  </si>
  <si>
    <t>(1,6+1,7)*1,35+(0,93+0,955+0,945+0,9*6)*1,1+(0,95+0,9*2)*1,35+1,47*1,1 "2NP zařizovací předměty</t>
  </si>
  <si>
    <t>(1,6+1,7)*1,35+(0,94+0,955+0,925+0,9*6)*1,1+(0,94+0,9*2)*1,35+1,47*1,1 "3NP zařizovací předměty</t>
  </si>
  <si>
    <t>-276596610</t>
  </si>
  <si>
    <t>1,5*15+0,15*24 "1NP</t>
  </si>
  <si>
    <t>-443169172</t>
  </si>
  <si>
    <t>(3,32+4,7+12,28)*2+(4,75+3,03+5,15+0,3+0,37+0,3+0,38+3,46+3,48+3,54+3,48)*2+(1,5+1,46)*1,5 "1NP</t>
  </si>
  <si>
    <t>(1,72+3,54+7,42+0,52+3,38)*2+(3,53+1,53+3,505+0,435+0,5+3,77+3,75)*2+1,47*1,5 "2NP</t>
  </si>
  <si>
    <t>(1,71+3,55+7,55+0,39+3,66)*2+(3,68+1,58+3,465+0,435+0,5+3,77+3,71)*2+1,47*1,5 "3NP</t>
  </si>
  <si>
    <t>666361824</t>
  </si>
  <si>
    <t>241,13*1,1 'Přepočtené koeficientem množství</t>
  </si>
  <si>
    <t>972524646</t>
  </si>
  <si>
    <t>2*3 "1NP</t>
  </si>
  <si>
    <t>-1300643548</t>
  </si>
  <si>
    <t>14*1,05 'Přepočtené koeficientem množství</t>
  </si>
  <si>
    <t>371486928</t>
  </si>
  <si>
    <t>(3,32+4,7+12,28)+(4,75+3,03+5,15+0,3+0,37+0,3+0,38+3,46+3,48+3,54+3,48)+(1,5+1,46)+2*28 "1NP</t>
  </si>
  <si>
    <t>(1,72+3,54+7,42+0,52+3,38)+(3,53+1,53+3,505+0,435+0,5+3,77+3,75)+1,47+2*24 "2NP</t>
  </si>
  <si>
    <t>(1,71+3,55+7,55+0,39+3,66)+(3,68+1,58+3,465+0,435+0,5+3,77+3,71)+1,47+2*24 "3NP</t>
  </si>
  <si>
    <t>-1364889687</t>
  </si>
  <si>
    <t>274,04*1,05 'Přepočtené koeficientem množství</t>
  </si>
  <si>
    <t>1686162896</t>
  </si>
  <si>
    <t>-773695113</t>
  </si>
  <si>
    <t>(0,02+0,15+0,02)*0,82*9 "prahy dveří</t>
  </si>
  <si>
    <t>719222444</t>
  </si>
  <si>
    <t>1,402*2 'Přepočtené koeficientem množství</t>
  </si>
  <si>
    <t>1705429267</t>
  </si>
  <si>
    <t>1420942628</t>
  </si>
  <si>
    <t>-568691083</t>
  </si>
  <si>
    <t>-1655055615</t>
  </si>
  <si>
    <t>119979577</t>
  </si>
  <si>
    <t>1759439511</t>
  </si>
  <si>
    <t>-173728906</t>
  </si>
  <si>
    <t>72,21 "penetrace podlah</t>
  </si>
  <si>
    <t>-1906601121</t>
  </si>
  <si>
    <t>227,54 "opravované stěny</t>
  </si>
  <si>
    <t>75,81 "stropy</t>
  </si>
  <si>
    <t>1239129711</t>
  </si>
  <si>
    <t>72,21 "řešené místnosti</t>
  </si>
  <si>
    <t>6,6*1,5*3 "chodby</t>
  </si>
  <si>
    <t>-165487514</t>
  </si>
  <si>
    <t>101,91*1,05 'Přepočtené koeficientem množství</t>
  </si>
  <si>
    <t>323308249</t>
  </si>
  <si>
    <t>0,8*1,97*2*15+0,6*1,97*2*10 "dveře</t>
  </si>
  <si>
    <t>1,3*0,85*4*3 "okna</t>
  </si>
  <si>
    <t>1601646145</t>
  </si>
  <si>
    <t>84,18*1,05 'Přepočtené koeficientem množství</t>
  </si>
  <si>
    <t>-873987188</t>
  </si>
  <si>
    <t>1039094954</t>
  </si>
  <si>
    <t>3,75*1,28*2+2,05*1,32*2+2,03*1,45*2 "SDK</t>
  </si>
  <si>
    <t>-1358572133</t>
  </si>
  <si>
    <t>712387366</t>
  </si>
  <si>
    <t>305512860</t>
  </si>
  <si>
    <t>1930085700</t>
  </si>
  <si>
    <t>-1380388963</t>
  </si>
  <si>
    <t>SO-02 ZTI - Zdravotechnika - budova II</t>
  </si>
  <si>
    <t>-2121678943</t>
  </si>
  <si>
    <t>1131469360</t>
  </si>
  <si>
    <t>-1847500686</t>
  </si>
  <si>
    <t>-316875067</t>
  </si>
  <si>
    <t>-1556371054</t>
  </si>
  <si>
    <t>1931543706</t>
  </si>
  <si>
    <t>79678367</t>
  </si>
  <si>
    <t>-2023824158</t>
  </si>
  <si>
    <t>1905210616</t>
  </si>
  <si>
    <t>1177963737</t>
  </si>
  <si>
    <t>2,801*10 'Přepočtené koeficientem množství</t>
  </si>
  <si>
    <t>207543036</t>
  </si>
  <si>
    <t>1587785443</t>
  </si>
  <si>
    <t>-270505032</t>
  </si>
  <si>
    <t>-480795065</t>
  </si>
  <si>
    <t>-1289592093</t>
  </si>
  <si>
    <t>-1454025713</t>
  </si>
  <si>
    <t>252956351</t>
  </si>
  <si>
    <t>-863111206</t>
  </si>
  <si>
    <t>204244676</t>
  </si>
  <si>
    <t>-205628514</t>
  </si>
  <si>
    <t>1808487753</t>
  </si>
  <si>
    <t>-750672159</t>
  </si>
  <si>
    <t>-512207309</t>
  </si>
  <si>
    <t>164060653</t>
  </si>
  <si>
    <t>1662453406</t>
  </si>
  <si>
    <t>1368207853</t>
  </si>
  <si>
    <t>-1675864681</t>
  </si>
  <si>
    <t>-102393654</t>
  </si>
  <si>
    <t>73987223</t>
  </si>
  <si>
    <t>1484358769</t>
  </si>
  <si>
    <t>664065814</t>
  </si>
  <si>
    <t>-2085648194</t>
  </si>
  <si>
    <t>-1187753760</t>
  </si>
  <si>
    <t>1952142282</t>
  </si>
  <si>
    <t>165191234</t>
  </si>
  <si>
    <t>83514338</t>
  </si>
  <si>
    <t>-831911155</t>
  </si>
  <si>
    <t>-1435599739</t>
  </si>
  <si>
    <t>-187412260</t>
  </si>
  <si>
    <t>540670760</t>
  </si>
  <si>
    <t>-786000969</t>
  </si>
  <si>
    <t>1725860784</t>
  </si>
  <si>
    <t>1775762489</t>
  </si>
  <si>
    <t>-2140168684</t>
  </si>
  <si>
    <t>-723998389</t>
  </si>
  <si>
    <t>-1982862792</t>
  </si>
  <si>
    <t>-675400388</t>
  </si>
  <si>
    <t>743989330</t>
  </si>
  <si>
    <t>-2036635161</t>
  </si>
  <si>
    <t>-1348022506</t>
  </si>
  <si>
    <t>-2144043975</t>
  </si>
  <si>
    <t>-2135240906</t>
  </si>
  <si>
    <t>1152350535</t>
  </si>
  <si>
    <t>-112830678</t>
  </si>
  <si>
    <t>-749579113</t>
  </si>
  <si>
    <t>1301676053</t>
  </si>
  <si>
    <t>1290098954</t>
  </si>
  <si>
    <t>-2067641710</t>
  </si>
  <si>
    <t>1044778763</t>
  </si>
  <si>
    <t>1090890133</t>
  </si>
  <si>
    <t>47449952</t>
  </si>
  <si>
    <t>517173400</t>
  </si>
  <si>
    <t>1804162237</t>
  </si>
  <si>
    <t>-1282130425</t>
  </si>
  <si>
    <t>864016272</t>
  </si>
  <si>
    <t>329044422</t>
  </si>
  <si>
    <t>1000182949</t>
  </si>
  <si>
    <t>189087368</t>
  </si>
  <si>
    <t>-457165201</t>
  </si>
  <si>
    <t>456620470</t>
  </si>
  <si>
    <t>1215951310</t>
  </si>
  <si>
    <t>1747766425</t>
  </si>
  <si>
    <t>-306205073</t>
  </si>
  <si>
    <t>-960023246</t>
  </si>
  <si>
    <t>-1572050326</t>
  </si>
  <si>
    <t>-136273028</t>
  </si>
  <si>
    <t>-1866199135</t>
  </si>
  <si>
    <t>SO-02 ELE - Elektromontáže - budova II</t>
  </si>
  <si>
    <t>-404558610</t>
  </si>
  <si>
    <t>-1918730207</t>
  </si>
  <si>
    <t>SO-03 - Stavební práce - budova III</t>
  </si>
  <si>
    <t>-1290880759</t>
  </si>
  <si>
    <t>-404708391</t>
  </si>
  <si>
    <t>659560015</t>
  </si>
  <si>
    <t>-481583085</t>
  </si>
  <si>
    <t>1248183092</t>
  </si>
  <si>
    <t>-1917904972</t>
  </si>
  <si>
    <t>975302579</t>
  </si>
  <si>
    <t>-1281822147</t>
  </si>
  <si>
    <t>1,55*3,3+1,55*3,3+2,06*3,3 "1PP</t>
  </si>
  <si>
    <t>342244221</t>
  </si>
  <si>
    <t>Příčky jednoduché z cihel děrovaných  broušených, na tenkovrstvou maltu, pevnost cihel do P15, tl. příčky 140 mm</t>
  </si>
  <si>
    <t>-1376814683</t>
  </si>
  <si>
    <t>0,8*1,2 "přizdívka v 74/III</t>
  </si>
  <si>
    <t>-1118111573</t>
  </si>
  <si>
    <t>3,3*2+3,3*4</t>
  </si>
  <si>
    <t>-257612148</t>
  </si>
  <si>
    <t>10,39+10,21 "1PP</t>
  </si>
  <si>
    <t>16,38+4,20+16,71 "1NP</t>
  </si>
  <si>
    <t>3,05+5,72+2,40+2,83+5,65 "2NP</t>
  </si>
  <si>
    <t>3,00+5,77+2,31+2,83+5,65 "3NP</t>
  </si>
  <si>
    <t>496667985</t>
  </si>
  <si>
    <t>0,8*1*2*4</t>
  </si>
  <si>
    <t>-1829882566</t>
  </si>
  <si>
    <t>348210081</t>
  </si>
  <si>
    <t>(5,1+5,3+0,7+0,36+8,08+3,66+3,7-0,9-0,88-1,77)*2+(22,36-1,4-2,3)*2 "1NP pod obklad</t>
  </si>
  <si>
    <t>(1,7+3,38+7,52+0,42+3,56-0,93-0,96)*2+(3,62+1,56+3,455+0,435+0,49+3,75+3,71-0,945-0,925)*2 +1,55*1,5 "2NP pod obklad</t>
  </si>
  <si>
    <t>(1,7+3,38+7,52+0,42+3,56-0,93-0,96)*2+(3,6+1,54+3,495+0,435+0,49+3,75*2-0,945-0,945)*2+1,49*1,5 "3NP pod obklad</t>
  </si>
  <si>
    <t>787599044</t>
  </si>
  <si>
    <t>1,55*3,3+1,55*3,3+2,06*3,3 "1PP příčky</t>
  </si>
  <si>
    <t>-1385343834</t>
  </si>
  <si>
    <t>207,98+17,028</t>
  </si>
  <si>
    <t>217401955</t>
  </si>
  <si>
    <t>13,12*3,3+13,08*3,3+6,32*3,3-0,8*1,97*4-1,315*0,85*4+(0,85*2+1,315)*0,21*4 "1PP</t>
  </si>
  <si>
    <t>-17,028 "odpočet nové zdivo</t>
  </si>
  <si>
    <t>(17,13)*1,32+8,62*3,32+15,87*1,32+6,52*3,32+(2,16+1,28+2,78+0,26+0,9+0,88+1,36*3+1,83*2+0,15)*0,15+(2,16+1,42+1,36*2+1,83)*0,15</t>
  </si>
  <si>
    <t>-(0,8*1,97*4)-(1,33*0,85*4)+(0,85*2+1,33)*0,21*4</t>
  </si>
  <si>
    <t>(7,06+7,68)*1,28+(6,2*3,27-1,55*1,5)+(6,96+7,6)*1,26+6,37*3,28+(0,93+1,26+1,41+1,08+2,02+0,945+0,925+1,34*2)*0,15+(0,93+1,41+2,02+1,34)*0,15</t>
  </si>
  <si>
    <t>7,02*1,34+7,7*1,46+(6,08*3,35-1,49*1,5)+(6,96*1,34+7,58*1,46)+6,37*3,34+(0,93+1,26+1,41+1,08+2,04+0,945+0,945+1,34*2)*0,15+(0,93+1,41+2,04+1,34)*0,15</t>
  </si>
  <si>
    <t>-1691800724</t>
  </si>
  <si>
    <t>(1,84*0,15+1,49*0,21+1,79*0,17+1,5*0,19+2,04*0,1+1,3*0,1+0,1*0,15+0,05*0,17)*0,12 "1PP, P/1.2</t>
  </si>
  <si>
    <t>1616904023</t>
  </si>
  <si>
    <t>93,32 "místnosti</t>
  </si>
  <si>
    <t>-1527205071</t>
  </si>
  <si>
    <t>(2,06+2,8)*3,3-0,8*1,97+(2,7+1,4+0,88)*3,3-0,8*1,97+1,06*0,2 "1PP</t>
  </si>
  <si>
    <t>(1,34+2,3)*3,32+(0,9+0,88+1,77)*3,32+0,15*(3,32-2,15)*3 "1NP</t>
  </si>
  <si>
    <t>(0,93+0,96)*3,26+(0,945+0,925)*3,28+0,15*(3,28-2,15)*2 "2NP</t>
  </si>
  <si>
    <t>(0,93+0,96)*3,46+(0,945+0,945)*3,46+0,15*(3,46-2,15)*2 "3NP</t>
  </si>
  <si>
    <t>1429448024</t>
  </si>
  <si>
    <t>1,49*0,21*3,3+1,5*0,19*3,3 "1PP</t>
  </si>
  <si>
    <t>-332983618</t>
  </si>
  <si>
    <t>91,99 "odstranění lepidla bourané dlažby</t>
  </si>
  <si>
    <t>-477933231</t>
  </si>
  <si>
    <t>0,8*1,97*5+0,6*1,97 "1PP</t>
  </si>
  <si>
    <t>-2060306310</t>
  </si>
  <si>
    <t>(3,6+1,64)*1,32+(8,7*1,48)+(3,61+1,51)*1,32+(7,53+0,43+3,54)*1,48 "1PP</t>
  </si>
  <si>
    <t>(5,1+5,3+0,7+0,36+8,08+3,66+3,7)*2+22,36*2 "1NP</t>
  </si>
  <si>
    <t>(1,7+3,38+7,52+0,42+3,56)*2+(3,62+1,56+3,455+0,435+0,49+3,75+3,71)*2 "2NP</t>
  </si>
  <si>
    <t>(1,7+3,38+7,52+0,42+3,56)*2+(3,6+1,54+3,495+0,435+0,49+3,75*2)*2 "3NP</t>
  </si>
  <si>
    <t>260429396</t>
  </si>
  <si>
    <t>1950252248</t>
  </si>
  <si>
    <t>-1230644280</t>
  </si>
  <si>
    <t>47,196*14 'Přepočtené koeficientem množství</t>
  </si>
  <si>
    <t>-717087322</t>
  </si>
  <si>
    <t>466831135</t>
  </si>
  <si>
    <t>-623460140</t>
  </si>
  <si>
    <t>(1,84*0,15+1,49*0,21+1,79*0,17+1,5*0,19+2,04*0,1+1,3*0,1+0,1*0,15+0,05*0,17) "1PP, P/1.2</t>
  </si>
  <si>
    <t>-1084730284</t>
  </si>
  <si>
    <t>1,536*0,00033 'Přepočtené koeficientem množství</t>
  </si>
  <si>
    <t>-1138654937</t>
  </si>
  <si>
    <t>-2079069766</t>
  </si>
  <si>
    <t>3,79*3,32 "1NP</t>
  </si>
  <si>
    <t>2,02*3,28 "2NP</t>
  </si>
  <si>
    <t>1170728950</t>
  </si>
  <si>
    <t>-845256033</t>
  </si>
  <si>
    <t>-394946535</t>
  </si>
  <si>
    <t>395606211</t>
  </si>
  <si>
    <t>(1,1+1,4+1,4+0,83-0,6-0,8)*2</t>
  </si>
  <si>
    <t>729203913</t>
  </si>
  <si>
    <t>674973125</t>
  </si>
  <si>
    <t>1311821254</t>
  </si>
  <si>
    <t>4 "1PP</t>
  </si>
  <si>
    <t>-587250019</t>
  </si>
  <si>
    <t>1+2+2 "D/02</t>
  </si>
  <si>
    <t>2+3+3 "D/03</t>
  </si>
  <si>
    <t>-460090780</t>
  </si>
  <si>
    <t>1962098748</t>
  </si>
  <si>
    <t>-993927623</t>
  </si>
  <si>
    <t>2004421025</t>
  </si>
  <si>
    <t>409554298</t>
  </si>
  <si>
    <t>-2037450710</t>
  </si>
  <si>
    <t>-686389059</t>
  </si>
  <si>
    <t>-1669938040</t>
  </si>
  <si>
    <t>911698109</t>
  </si>
  <si>
    <t>1385337923</t>
  </si>
  <si>
    <t>-2116777321</t>
  </si>
  <si>
    <t>-1851511771</t>
  </si>
  <si>
    <t>244082850</t>
  </si>
  <si>
    <t>-1698843025</t>
  </si>
  <si>
    <t>5 "1PP</t>
  </si>
  <si>
    <t>6 "1NP</t>
  </si>
  <si>
    <t>-2120172344</t>
  </si>
  <si>
    <t>-84553518</t>
  </si>
  <si>
    <t>576106942</t>
  </si>
  <si>
    <t>-480161918</t>
  </si>
  <si>
    <t>(1,1+1,4+1,4+0,83-0,6-0,8)*2 "Z/01 zpětná montáž</t>
  </si>
  <si>
    <t>-885974563</t>
  </si>
  <si>
    <t>993851430</t>
  </si>
  <si>
    <t>666689130</t>
  </si>
  <si>
    <t>-395405581</t>
  </si>
  <si>
    <t>-1823338047</t>
  </si>
  <si>
    <t>1253215144</t>
  </si>
  <si>
    <t>-1451634953</t>
  </si>
  <si>
    <t>-1258238625</t>
  </si>
  <si>
    <t>5,19 "1PP</t>
  </si>
  <si>
    <t>7,76 "1NP</t>
  </si>
  <si>
    <t>5,34"2NP</t>
  </si>
  <si>
    <t>5,22 "3NP</t>
  </si>
  <si>
    <t>-1075922138</t>
  </si>
  <si>
    <t>13,08+13,12-0,8*2 "1PP</t>
  </si>
  <si>
    <t>8,62-0,8 "73/III</t>
  </si>
  <si>
    <t>6,2-0,8-1,55 "102/III</t>
  </si>
  <si>
    <t>6,08-0,8-1,49 "202/III</t>
  </si>
  <si>
    <t>-2116522352</t>
  </si>
  <si>
    <t>40,06*1,1 'Přepočtené koeficientem množství</t>
  </si>
  <si>
    <t>-1113376671</t>
  </si>
  <si>
    <t>8,68+2,29+8,30 "1PP</t>
  </si>
  <si>
    <t>15,30+4,2+15,97 "1NP</t>
  </si>
  <si>
    <t>8,21+2,40+8,05 "2NP</t>
  </si>
  <si>
    <t>8,22+2,31+8,06 "3NP</t>
  </si>
  <si>
    <t>-1955572503</t>
  </si>
  <si>
    <t>1921599567</t>
  </si>
  <si>
    <t>93,32*1,15 'Přepočtené koeficientem množství</t>
  </si>
  <si>
    <t>-1195116844</t>
  </si>
  <si>
    <t>489851897</t>
  </si>
  <si>
    <t>13,12+13,08-0,8*2 "1PP</t>
  </si>
  <si>
    <t>28,8+8,62+23,22-0,8*3 "1NP</t>
  </si>
  <si>
    <t>19,44+6,2+18,62-0,8*3 "2NP</t>
  </si>
  <si>
    <t>19,48+6,08+18,62-0,8*3 "3NP</t>
  </si>
  <si>
    <t>-1139753848</t>
  </si>
  <si>
    <t>875172054</t>
  </si>
  <si>
    <t>237,56</t>
  </si>
  <si>
    <t>-298598429</t>
  </si>
  <si>
    <t>(5,1+5,3+0,7+0,36+8,08+3,66+3,7)*0,15+22,36*0,15 "1NP sokly</t>
  </si>
  <si>
    <t>(1,7+3,38+7,52+0,42+3,56)*0,15+(3,62+1,56+3,455+0,435+0,49+3,75+3,71)*0,15 +1,55*0,15 "2NP sokly</t>
  </si>
  <si>
    <t>(1,7+3,38+7,52+0,42+3,56)*0,15+(3,6+1,54+3,495+0,435+0,49+3,75*2)*0,15+1,49*0,15 "3NP sokly</t>
  </si>
  <si>
    <t>(3,2+4+2,2)*1,35+(0,9+0,88+0,8+0,9*5+2,4+2)*1,1+(1,43+2,2)*1,35 "1NP zařizovací předměty</t>
  </si>
  <si>
    <t>(1,6+1,7)*1,35+(0,93+0,945+0,925+0,9*6)*1,1+(0,96+0,9*2)*1,35+1,55*1,1 "2NP zařizovací předměty</t>
  </si>
  <si>
    <t>(1,6+1,7)*1,35+(0,93+0,945*2+0,9*6)*1,1+(0,96+0,9*2)*1,35+1,49*1,1 "3NP zařizovací předměty</t>
  </si>
  <si>
    <t>-1479823478</t>
  </si>
  <si>
    <t>1,5*13+0,15*17 "1NP</t>
  </si>
  <si>
    <t>-623460480</t>
  </si>
  <si>
    <t>(1,7+3,38+7,52+0,42+3,56)*2+(3,62+1,56+3,455+0,435+0,49+3,75+3,71)*2 +1,55*1,5 "2NP</t>
  </si>
  <si>
    <t>(1,7+3,38+7,52+0,42+3,56)*2+(3,6+1,54+3,495+0,435+0,49+3,75*2)*2+1,49*1,5 "3NP</t>
  </si>
  <si>
    <t>346222138</t>
  </si>
  <si>
    <t>237,56*1,1 'Přepočtené koeficientem množství</t>
  </si>
  <si>
    <t>-1892629424</t>
  </si>
  <si>
    <t>2*10 "1NP</t>
  </si>
  <si>
    <t>1626770002</t>
  </si>
  <si>
    <t>28*1,05 'Přepočtené koeficientem množství</t>
  </si>
  <si>
    <t>2105076931</t>
  </si>
  <si>
    <t>(5,1+5,3+0,7+0,36+8,08+3,66+3,7)+22,36+2*16 "1NP</t>
  </si>
  <si>
    <t>(1,7+3,38+7,52+0,42+3,56)+(3,62+1,56+3,455+0,435+0,49+3,75+3,71) +1,55+2*24 "2NP</t>
  </si>
  <si>
    <t>(1,7+3,38+7,52+0,42+3,56)+(3,6+1,54+3,495+0,435+0,49+3,75*2)+1,49+2*24 "3NP</t>
  </si>
  <si>
    <t>1523908650</t>
  </si>
  <si>
    <t>247,54*1,05 'Přepočtené koeficientem množství</t>
  </si>
  <si>
    <t>-1505723887</t>
  </si>
  <si>
    <t>-387956170</t>
  </si>
  <si>
    <t>-751493837</t>
  </si>
  <si>
    <t>1345894321</t>
  </si>
  <si>
    <t>(0,05+0,2+0,05)*(0,8+1,97*2)*5"D/02</t>
  </si>
  <si>
    <t>(0,05+0,15+0,05)*(0,6+1,97*2)*8 "D/03</t>
  </si>
  <si>
    <t>-1664572857</t>
  </si>
  <si>
    <t>349592832</t>
  </si>
  <si>
    <t>2087557081</t>
  </si>
  <si>
    <t>-532423873</t>
  </si>
  <si>
    <t>-2064006182</t>
  </si>
  <si>
    <t>-221968212</t>
  </si>
  <si>
    <t>93,32 "penetrace podlah</t>
  </si>
  <si>
    <t>1515954934</t>
  </si>
  <si>
    <t>309,97 "opravované stěny</t>
  </si>
  <si>
    <t>97,1 "stropy</t>
  </si>
  <si>
    <t>-1606012296</t>
  </si>
  <si>
    <t>93,32 "řešené místnosti</t>
  </si>
  <si>
    <t>2058378267</t>
  </si>
  <si>
    <t>132,92*1,05 'Přepočtené koeficientem množství</t>
  </si>
  <si>
    <t>-1119981933</t>
  </si>
  <si>
    <t>0,8*1,97*2*14+0,6*1,97*2*8 "dveře</t>
  </si>
  <si>
    <t>793760762</t>
  </si>
  <si>
    <t>80,72*1,05 'Přepočtené koeficientem množství</t>
  </si>
  <si>
    <t>-1084924990</t>
  </si>
  <si>
    <t>941397198</t>
  </si>
  <si>
    <t>97,10 "stropy</t>
  </si>
  <si>
    <t>309,87 "stěny oprava</t>
  </si>
  <si>
    <t>17,028 "vyzdívky nové</t>
  </si>
  <si>
    <t>3,79*(1,32+1,32)+2,02*(1,26+1,28)+2,04*(1,46+1,46) "SDK</t>
  </si>
  <si>
    <t>-298237971</t>
  </si>
  <si>
    <t>226679868</t>
  </si>
  <si>
    <t>-1185463150</t>
  </si>
  <si>
    <t>509773481</t>
  </si>
  <si>
    <t>-1993089831</t>
  </si>
  <si>
    <t>SO-03 ZTI - Zdravotechnika - budova III</t>
  </si>
  <si>
    <t>933585762</t>
  </si>
  <si>
    <t>39008863</t>
  </si>
  <si>
    <t>-2000036399</t>
  </si>
  <si>
    <t>288000655</t>
  </si>
  <si>
    <t>1327307991</t>
  </si>
  <si>
    <t>-2119881424</t>
  </si>
  <si>
    <t>901522276</t>
  </si>
  <si>
    <t>381935877</t>
  </si>
  <si>
    <t>-1780725950</t>
  </si>
  <si>
    <t>-830090045</t>
  </si>
  <si>
    <t>2,831*10 'Přepočtené koeficientem množství</t>
  </si>
  <si>
    <t>-52457325</t>
  </si>
  <si>
    <t>-1281299830</t>
  </si>
  <si>
    <t>145002513</t>
  </si>
  <si>
    <t>18653289</t>
  </si>
  <si>
    <t>2080557822</t>
  </si>
  <si>
    <t>-2122154129</t>
  </si>
  <si>
    <t>296776560</t>
  </si>
  <si>
    <t>-1075564952</t>
  </si>
  <si>
    <t>743423222</t>
  </si>
  <si>
    <t>1388122065</t>
  </si>
  <si>
    <t>1715573571</t>
  </si>
  <si>
    <t>-645013273</t>
  </si>
  <si>
    <t>1850042654</t>
  </si>
  <si>
    <t>636557798</t>
  </si>
  <si>
    <t>-941374276</t>
  </si>
  <si>
    <t>-1678695979</t>
  </si>
  <si>
    <t>1893479378</t>
  </si>
  <si>
    <t>-34057579</t>
  </si>
  <si>
    <t>1110393055</t>
  </si>
  <si>
    <t>998721102</t>
  </si>
  <si>
    <t>Přesun hmot pro vnitřní kanalizace  stanovený z hmotnosti přesunovaného materiálu vodorovná dopravní vzdálenost do 50 m v objektech výšky přes 6 do 12 m</t>
  </si>
  <si>
    <t>197973014</t>
  </si>
  <si>
    <t>1411678448</t>
  </si>
  <si>
    <t>886532554</t>
  </si>
  <si>
    <t>1056741089</t>
  </si>
  <si>
    <t>1552796681</t>
  </si>
  <si>
    <t>1489534870</t>
  </si>
  <si>
    <t>-876518393</t>
  </si>
  <si>
    <t>-1628623034</t>
  </si>
  <si>
    <t>-1523511063</t>
  </si>
  <si>
    <t>-906806995</t>
  </si>
  <si>
    <t>1043950295</t>
  </si>
  <si>
    <t>-80300433</t>
  </si>
  <si>
    <t>-814767414</t>
  </si>
  <si>
    <t>396832358</t>
  </si>
  <si>
    <t>1494326667</t>
  </si>
  <si>
    <t>352769081</t>
  </si>
  <si>
    <t>-8892098</t>
  </si>
  <si>
    <t>1522866962</t>
  </si>
  <si>
    <t>-801797993</t>
  </si>
  <si>
    <t>-630719273</t>
  </si>
  <si>
    <t>1950791868</t>
  </si>
  <si>
    <t>-1179330476</t>
  </si>
  <si>
    <t>1259456411</t>
  </si>
  <si>
    <t>-1449871021</t>
  </si>
  <si>
    <t>674608368</t>
  </si>
  <si>
    <t>-1540851831</t>
  </si>
  <si>
    <t>915702111</t>
  </si>
  <si>
    <t>-1655881805</t>
  </si>
  <si>
    <t>-961608017</t>
  </si>
  <si>
    <t>-745511750</t>
  </si>
  <si>
    <t>-104161753</t>
  </si>
  <si>
    <t>56696510</t>
  </si>
  <si>
    <t>929037560</t>
  </si>
  <si>
    <t>725119125</t>
  </si>
  <si>
    <t>Zařízení záchodů montáž klozetových mís závěsných na nosné stěny</t>
  </si>
  <si>
    <t>1174917450</t>
  </si>
  <si>
    <t>64236051</t>
  </si>
  <si>
    <t>klozet keramický bílý závěsný hluboké splachování pro handicapované</t>
  </si>
  <si>
    <t>1414697681</t>
  </si>
  <si>
    <t>1391528213</t>
  </si>
  <si>
    <t>-1560806289</t>
  </si>
  <si>
    <t>-61593049</t>
  </si>
  <si>
    <t>1260716776</t>
  </si>
  <si>
    <t>725211681</t>
  </si>
  <si>
    <t>Umyvadla keramická bílá bez výtokových armatur připevněná na stěnu šrouby zdravotní, šířka umyvadla 640 mm</t>
  </si>
  <si>
    <t>1532295180</t>
  </si>
  <si>
    <t>725291669</t>
  </si>
  <si>
    <t>Montáž doplňků zařízení koupelen a záchodů madla invalidního krakorcového</t>
  </si>
  <si>
    <t>-236334306</t>
  </si>
  <si>
    <t>55147103</t>
  </si>
  <si>
    <t>madlo invalidní krakorcové nerez mat 900mm</t>
  </si>
  <si>
    <t>797989757</t>
  </si>
  <si>
    <t>725291670</t>
  </si>
  <si>
    <t>Montáž doplňků zařízení koupelen a záchodů madla invalidního krakorcového sklopného</t>
  </si>
  <si>
    <t>-1364100866</t>
  </si>
  <si>
    <t>55147117</t>
  </si>
  <si>
    <t>madlo invalidní krakorcové sklopné nerez mat 813mm</t>
  </si>
  <si>
    <t>-494230427</t>
  </si>
  <si>
    <t>-680176928</t>
  </si>
  <si>
    <t>2061778870</t>
  </si>
  <si>
    <t>41335356</t>
  </si>
  <si>
    <t>752768370</t>
  </si>
  <si>
    <t>-385762623</t>
  </si>
  <si>
    <t>-854176307</t>
  </si>
  <si>
    <t>1100939434</t>
  </si>
  <si>
    <t>1108968047</t>
  </si>
  <si>
    <t>849169921</t>
  </si>
  <si>
    <t>-673618236</t>
  </si>
  <si>
    <t>725861312</t>
  </si>
  <si>
    <t>Zápachové uzávěrky zařizovacích předmětů pro umyvadla podomítkové DN 40/50</t>
  </si>
  <si>
    <t>563701161</t>
  </si>
  <si>
    <t>-1781830764</t>
  </si>
  <si>
    <t>-2031076034</t>
  </si>
  <si>
    <t>1068433531</t>
  </si>
  <si>
    <t>-250312599</t>
  </si>
  <si>
    <t>726131043</t>
  </si>
  <si>
    <t>Předstěnové instalační systémy do lehkých stěn s kovovou konstrukcí pro závěsné klozety ovládání zepředu, stavební výšky 1120 mm pro tělesně postižené</t>
  </si>
  <si>
    <t>-692468648</t>
  </si>
  <si>
    <t>1123919033</t>
  </si>
  <si>
    <t>SO-03 ELE - Elektromontáže - budova III</t>
  </si>
  <si>
    <t>Demontáž rušených koncových prvků (vypínače, svítidla a další)</t>
  </si>
  <si>
    <t>-1559358562</t>
  </si>
  <si>
    <t>1121913849</t>
  </si>
  <si>
    <t>Hloubení_rýh</t>
  </si>
  <si>
    <t>Hloubení rýh</t>
  </si>
  <si>
    <t>730,131</t>
  </si>
  <si>
    <t>Hloubení_rýh_ruč</t>
  </si>
  <si>
    <t>Hloubení rýh ručně</t>
  </si>
  <si>
    <t>146,026</t>
  </si>
  <si>
    <t>Hloubení_rýh_stroj</t>
  </si>
  <si>
    <t>Hloubení rýh strojně</t>
  </si>
  <si>
    <t>584,105</t>
  </si>
  <si>
    <t>Lože</t>
  </si>
  <si>
    <t>Lože pod potrubí</t>
  </si>
  <si>
    <t>29,205</t>
  </si>
  <si>
    <t>Obsyp</t>
  </si>
  <si>
    <t>Obsyp potrubí</t>
  </si>
  <si>
    <t>140,886</t>
  </si>
  <si>
    <t>Obsyp_ručně</t>
  </si>
  <si>
    <t>Obsyp ručně</t>
  </si>
  <si>
    <t>28,177</t>
  </si>
  <si>
    <t>Pažení_příložné</t>
  </si>
  <si>
    <t>Pažení příložné</t>
  </si>
  <si>
    <t>1206,25</t>
  </si>
  <si>
    <t>03 - Rekonstrukce dešťové kanalizace technické fakulty ČZU</t>
  </si>
  <si>
    <t>Potrubí_150</t>
  </si>
  <si>
    <t>Potrubí DN 150</t>
  </si>
  <si>
    <t>73,95</t>
  </si>
  <si>
    <t>Potrubí_200</t>
  </si>
  <si>
    <t>Potrubí DN 200</t>
  </si>
  <si>
    <t>104,8</t>
  </si>
  <si>
    <t>0301 - Dešťová kanalizace - mimo objekty</t>
  </si>
  <si>
    <t>Potrubí_300</t>
  </si>
  <si>
    <t>Potrubí DN 300</t>
  </si>
  <si>
    <t>62,5</t>
  </si>
  <si>
    <t>Suť_beton</t>
  </si>
  <si>
    <t>Suť beton</t>
  </si>
  <si>
    <t>29,344</t>
  </si>
  <si>
    <t>Suť_celkem</t>
  </si>
  <si>
    <t>Suť celkem</t>
  </si>
  <si>
    <t>116,697</t>
  </si>
  <si>
    <t>Suť_kamenivo</t>
  </si>
  <si>
    <t>Suť kamenivo</t>
  </si>
  <si>
    <t>69,894</t>
  </si>
  <si>
    <t>Suť_stavební</t>
  </si>
  <si>
    <t>Suť stavební</t>
  </si>
  <si>
    <t>5,477</t>
  </si>
  <si>
    <t>Suť_živice</t>
  </si>
  <si>
    <t>Suť živice</t>
  </si>
  <si>
    <t>11,982</t>
  </si>
  <si>
    <t>Vozovka_areál</t>
  </si>
  <si>
    <t>Vozovka areálová</t>
  </si>
  <si>
    <t>122,265</t>
  </si>
  <si>
    <t>Vozovka_zatrav</t>
  </si>
  <si>
    <t>Vozovka zatravňovací dlažba</t>
  </si>
  <si>
    <t>118,75</t>
  </si>
  <si>
    <t>Zásyp</t>
  </si>
  <si>
    <t>542,392</t>
  </si>
  <si>
    <t>Zásyp_ručně</t>
  </si>
  <si>
    <t>Zásyp ručně</t>
  </si>
  <si>
    <t>108,478</t>
  </si>
  <si>
    <t>Zeleň</t>
  </si>
  <si>
    <t>249,983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</si>
  <si>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</si>
  <si>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</si>
  <si>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</si>
  <si>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</si>
  <si>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>Zemní práce</t>
  </si>
  <si>
    <t>113106093</t>
  </si>
  <si>
    <t>Rozebrání dlažeb a dílců při překopech inženýrských sítí s přemístěním hmot na skládku na vzdálenost do 3 m nebo s naložením na dopravní prostředek ručně vozovek a ploch, s jakoukoliv výplní spár z vegetační dlažby s ložem z kameniva betonové</t>
  </si>
  <si>
    <t>1957326113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</si>
  <si>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</si>
  <si>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</si>
  <si>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-1090996102</t>
  </si>
  <si>
    <t>113107130</t>
  </si>
  <si>
    <t>Odstranění podkladů nebo krytů ručně s přemístěním hmot na skládku na vzdálenost do 3 m nebo s naložením na dopravní prostředek z betonu prostého, o tl. vrstvy do 100 mm</t>
  </si>
  <si>
    <t>77842146</t>
  </si>
  <si>
    <t>113107141</t>
  </si>
  <si>
    <t>Odstranění podkladů nebo krytů ručně s přemístěním hmot na skládku na vzdálenost do 3 m nebo s naložením na dopravní prostředek živičných, o tl. vrstvy do 50 mm</t>
  </si>
  <si>
    <t>-1219774794</t>
  </si>
  <si>
    <t>113202111</t>
  </si>
  <si>
    <t>Vytrhání obrub s vybouráním lože, s přemístěním hmot na skládku na vzdálenost do 3 m nebo s naložením na dopravní prostředek z krajníků nebo obrubníků stojatých</t>
  </si>
  <si>
    <t>-725127821</t>
  </si>
  <si>
    <t>"Rozebrání a znovu uložení obrub na přechodu zatravňovací tvárnice/živice" 2*1,50</t>
  </si>
  <si>
    <t>113204111</t>
  </si>
  <si>
    <t>Vytrhání obrub s vybouráním lože, s přemístěním hmot na skládku na vzdálenost do 3 m nebo s naložením na dopravní prostředek záhonových</t>
  </si>
  <si>
    <t>-1394876505</t>
  </si>
  <si>
    <t>"Rozebrání a znovu uložení obrub na přechodu zatravňovací tvárnice/zeleň" 2*1,50</t>
  </si>
  <si>
    <t>119001999R</t>
  </si>
  <si>
    <t>Dočasné zajištění inženýrských sítí v kolizi s výkopem</t>
  </si>
  <si>
    <t>-1954891550</t>
  </si>
  <si>
    <t>121112003</t>
  </si>
  <si>
    <t>Sejmutí ornice ručně při souvislé ploše, tl. vrstvy do 200 mm</t>
  </si>
  <si>
    <t>-42444667</t>
  </si>
  <si>
    <t>Sejmutí ornice tl. 0,20m</t>
  </si>
  <si>
    <t>1,000</t>
  </si>
  <si>
    <t>132312222</t>
  </si>
  <si>
    <t>Hloubení zapažených rýh šířky přes 800 do 2 000 mm ručně s urovnáním dna do předepsaného profilu a spádu v hornině třídy těžitelnosti II skupiny 4 nesoudržných</t>
  </si>
  <si>
    <t>-1270204309</t>
  </si>
  <si>
    <t>132355204</t>
  </si>
  <si>
    <t>Hloubení zapažených rýh šířky přes 800 do 2 000 mm strojně s urovnáním dna do předepsaného profilu a spádu v omezeném prostoru v hornině třídy těžitelnosti II skupiny 4 přes 100 m3</t>
  </si>
  <si>
    <t>2126562021</t>
  </si>
  <si>
    <t>139001101</t>
  </si>
  <si>
    <t>Příplatek k cenám hloubených vykopávek za ztížení vykopávky v blízkosti podzemního vedení nebo výbušnin pro jakoukoliv třídu horniny</t>
  </si>
  <si>
    <t>1995722219</t>
  </si>
  <si>
    <t>Potrubí_150*1,15*2,50</t>
  </si>
  <si>
    <t>Potrubí_200*1,20*2,50</t>
  </si>
  <si>
    <t>Potrubí_300*1,30*2,50</t>
  </si>
  <si>
    <t>"Hloubení rýh strojně - předpoklad 80%" Hloubení_rýh*0,80</t>
  </si>
  <si>
    <t>"Hloubení rýh ručně - předpoklad 20%" Hloubení_rýh*0,20</t>
  </si>
  <si>
    <t>"Předpoklad 25%" Hloubení_rýh_stroj*0,25</t>
  </si>
  <si>
    <t>151101101</t>
  </si>
  <si>
    <t>Zřízení pažení a rozepření stěn rýh pro podzemní vedení příložné pro jakoukoliv mezerovitost, hloubky do 2 m</t>
  </si>
  <si>
    <t>-1982523871</t>
  </si>
  <si>
    <t>(Potrubí_150+Potrubí_200+Potrubí_300)*2,500*2</t>
  </si>
  <si>
    <t>151101111</t>
  </si>
  <si>
    <t>Odstranění pažení a rozepření stěn rýh pro podzemní vedení s uložením materiálu na vzdálenost do 3 m od kraje výkopu příložné, hloubky do 2 m</t>
  </si>
  <si>
    <t>1057393185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</si>
  <si>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</si>
  <si>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</si>
  <si>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-1679192349</t>
  </si>
  <si>
    <t>Ornice na mezideponii a zpět</t>
  </si>
  <si>
    <t>Zeleň*0,20*2</t>
  </si>
  <si>
    <t>162751133</t>
  </si>
  <si>
    <t>Vodorovné přemístění výkopku nebo sypaniny po suchu na obvyklém dopravním prostředku, bez naložení výkopku, avšak se složením bez rozhrnutí z horniny třídy těžitelnosti II skupiny 4 a 5 na vzdálenost přes 5 000 do 6 000 m</t>
  </si>
  <si>
    <t>-1131003535</t>
  </si>
  <si>
    <t>167151101</t>
  </si>
  <si>
    <t>Nakládání, skládání a překládání neulehlého výkopku nebo sypaniny strojně nakládání, množství do 100 m3, z horniny třídy těžitelnosti I, skupiny 1 až 3</t>
  </si>
  <si>
    <t>349753189</t>
  </si>
  <si>
    <t>Nakládání ornice na mezideponii</t>
  </si>
  <si>
    <t>Zeleň*0,20</t>
  </si>
  <si>
    <t>171201231</t>
  </si>
  <si>
    <t>Poplatek za uložení stavebního odpadu na recyklační skládce (skládkovné) zeminy a kamení zatříděného do Katalogu odpadů pod kódem 17 05 04</t>
  </si>
  <si>
    <t>934612334</t>
  </si>
  <si>
    <t>Hloubení_rýh*1,800</t>
  </si>
  <si>
    <t>171251201</t>
  </si>
  <si>
    <t>Uložení sypaniny na skládky nebo meziskládky bez hutnění s upravením uložené sypaniny do předepsaného tvaru</t>
  </si>
  <si>
    <t>2024539998</t>
  </si>
  <si>
    <t>172556999R</t>
  </si>
  <si>
    <t>Sonda - ověření stávající polohy</t>
  </si>
  <si>
    <t>-1902634811</t>
  </si>
  <si>
    <t>"Ověření napojení v blízkosti šachty RŠ-D-14 - ověření pozice napojení stávajícího potrubí na nové svodné potrubí" 1,000</t>
  </si>
  <si>
    <t>"Ověření napojení v blízkosti šachty RŠ-D-12 - ověření pozice napojení stávajícího potrubí na nové svodné potrubí" 1,000</t>
  </si>
  <si>
    <t>"Ověření napojení v blízkosti šachty RŠ-D-05 - ověření pozice napojení stávajícího potrubí na nové svodné potrubí" 1,000</t>
  </si>
  <si>
    <t>"Ověření napojení v blízkosti šachty RŠ-D-03 - ověření pozice napojení stávajícího potrubí na nové svodné potrubí" 1,000</t>
  </si>
  <si>
    <t>174111101</t>
  </si>
  <si>
    <t>Zásyp sypaninou z jakékoliv horniny ručně s uložením výkopku ve vrstvách se zhutněním jam, šachet, rýh nebo kolem objektů v těchto vykopávkách</t>
  </si>
  <si>
    <t>1395879179</t>
  </si>
  <si>
    <t>174151101</t>
  </si>
  <si>
    <t>Zásyp sypaninou z jakékoliv horniny strojně s uložením výkopku ve vrstvách se zhutněním jam, šachet, rýh nebo kolem objektů v těchto vykopávkách</t>
  </si>
  <si>
    <t>-311884252</t>
  </si>
  <si>
    <t>-Lože</t>
  </si>
  <si>
    <t>-Obsyp</t>
  </si>
  <si>
    <t>"Potrubí DN 150" -3,14*0,075*0,075*Potrubí_150</t>
  </si>
  <si>
    <t>"Potrubí DN 200" -3,14*0,100*0,100*Potrubí_200</t>
  </si>
  <si>
    <t>"Potrubí DN 300" -3,14*0,150*0,150*Potrubí_300</t>
  </si>
  <si>
    <t>"Šachty DN600" -3,14*0,050*0,500*2,50*4</t>
  </si>
  <si>
    <t>"Šachty DN1000" -3,14*0,500*0,500*2,50*4</t>
  </si>
  <si>
    <t>Zásyp_strojně</t>
  </si>
  <si>
    <t>"Zásyp strojně - předpoklad 80%" Zásyp*0,80</t>
  </si>
  <si>
    <t>"Zásyp ručně - předpoklad 20%" Zásyp*0,20</t>
  </si>
  <si>
    <t>58333651</t>
  </si>
  <si>
    <t>kamenivo těžené hrubé frakce 8/16</t>
  </si>
  <si>
    <t>312716238</t>
  </si>
  <si>
    <t>Zásyp*1,667*1,230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</si>
  <si>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</si>
  <si>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</si>
  <si>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-64758834</t>
  </si>
  <si>
    <t>58337303</t>
  </si>
  <si>
    <t>štěrkopísek frakce 0/8</t>
  </si>
  <si>
    <t>948786016</t>
  </si>
  <si>
    <t>Obsyp*1,667*1,23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</si>
  <si>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</si>
  <si>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</si>
  <si>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-1934413386</t>
  </si>
  <si>
    <t>Potrubí_150*1,15*(0,150+0,300)-3,14*0,075*0,075*Potrubí_150</t>
  </si>
  <si>
    <t>Potrubí_200*1,20*(0,200+0,300)-3,14*0,100*0,100*Potrubí_200</t>
  </si>
  <si>
    <t>Potrubí_300*1,30*(0,300+0,300)-3,14*0,150*0,150*Potrubí_300</t>
  </si>
  <si>
    <t>Obsyp_strojně</t>
  </si>
  <si>
    <t>"Obsyp potrubí strojně - předpoklad 80%" Obsyp*0,80</t>
  </si>
  <si>
    <t>"Obsyp potrubí ručně - předpoklad 20%" Obsyp*0,20</t>
  </si>
  <si>
    <t>181311103</t>
  </si>
  <si>
    <t>Rozprostření a urovnání ornice v rovině nebo ve svahu sklonu do 1:5 ručně při souvislé ploše, tl. vrstvy do 200 mm</t>
  </si>
  <si>
    <t>-915165995</t>
  </si>
  <si>
    <t>181411131</t>
  </si>
  <si>
    <t>Založení trávníku na půdě předem připravené plochy do 1000 m2 výsevem včetně utažení parkového v rovině nebo na svahu do 1:5</t>
  </si>
  <si>
    <t>706781829</t>
  </si>
  <si>
    <t>00572410</t>
  </si>
  <si>
    <t>osivo směs travní parková</t>
  </si>
  <si>
    <t>-1810380371</t>
  </si>
  <si>
    <t>249,983*0,02 'Přepočtené koeficientem množství</t>
  </si>
  <si>
    <t>181913111</t>
  </si>
  <si>
    <t>Úprava pláně vyrovnáním výškových rozdílů ručně v hornině třídy těžitelnosti II skupiny 4 bez zhutnění</t>
  </si>
  <si>
    <t>-1032079906</t>
  </si>
  <si>
    <t>"RŠ-D-14 - RŠ-D-13" 13,000*(0,50+1,20+0,50)</t>
  </si>
  <si>
    <t>"RŠ-D-12 - RŠ-D-11" 15,000*(0,50+1,20+0,50)</t>
  </si>
  <si>
    <t>"RŠ-D-04 - RŠ-D-05" 13,800*(0,50+1,20+0,50)</t>
  </si>
  <si>
    <t>"RŠ-D-03 - RŠ-D-02" 15,000*(0,50+1,20+0,50)</t>
  </si>
  <si>
    <t>"Budova A - RŠ-D-14" 0,750*(0,50+1,15+0,50)</t>
  </si>
  <si>
    <t>"D14 - RŠ-D-14" 4,000*(0,50+1,15+0,50)</t>
  </si>
  <si>
    <t>"D15 - RŠ-D-14" 2,000*(0,50+1,15+0,50)</t>
  </si>
  <si>
    <t>"Budova A - větev PP DN 200" 4,800*(0,50+1,15+0,50)</t>
  </si>
  <si>
    <t>"Budova A - RŠ-D-13" 7,200*(0,50+1,15+0,50)</t>
  </si>
  <si>
    <t>"Budova B - RŠ-D-12" 1,700*(0,50+1,15+0,50)</t>
  </si>
  <si>
    <t>"Budova B - D22 - 2 přípojky" (3,200+4,700)*(0,50+1,15+0,50)</t>
  </si>
  <si>
    <t>"Budova B - D25" 5,800*(0,50+1,15+0,50)</t>
  </si>
  <si>
    <t>"Budova B - D24" 3,400*(0,50+1,15+0,50)</t>
  </si>
  <si>
    <t>"D11 - RŠ-D-05" 3,500*(0,50+1,15+0,50)</t>
  </si>
  <si>
    <t>"D12 - RŠ-D-05" 0,900*(0,50+1,15+0,50)</t>
  </si>
  <si>
    <t>"D10 - RŠ-D-0,3" 8,3000*(0,50+1,15+0,50)</t>
  </si>
  <si>
    <t>"Budova C - D20 - 2 přípojky" (3,200+4,700)*(0,50+1,15+0,50)</t>
  </si>
  <si>
    <t>181913112</t>
  </si>
  <si>
    <t>Úprava pláně vyrovnáním výškových rozdílů ručně v hornině třídy těžitelnosti II skupiny 4 se zhutněním</t>
  </si>
  <si>
    <t>1116646120</t>
  </si>
  <si>
    <t>"RŠ-D-11 - RŠ-D-10" 31,500*(0,30+1,30+0,30)</t>
  </si>
  <si>
    <t>"RŠ-D-02 - RŠ-D-01" 31,000*(0,30+1,30+0,30)</t>
  </si>
  <si>
    <t>"RŠ-D-13 - RŠ-D-11" 24,000*(0,30+1,20+0,30)</t>
  </si>
  <si>
    <t>"RŠ-D-04 - RŠ-D-02" 24,000*(0,30+1,20+0,30)</t>
  </si>
  <si>
    <t>"Budova B - D23 - 2 přípojky" (4,700+3,200)*(0,30+1,15+0,30)</t>
  </si>
  <si>
    <t>"Budova C - D21 - 2 přípojky" (3,200+4,700)*(0,30+1,15+0,30)</t>
  </si>
  <si>
    <t>"RŠ-D-01 - povchy v okolí nové šachty napojené na stávající kanalizace BET DN 300" 3,000*3,000-3,14*0,50*0,50</t>
  </si>
  <si>
    <t>Vozovka_zatrav+Vozovka_areál</t>
  </si>
  <si>
    <t>184813511</t>
  </si>
  <si>
    <t>Chemické odplevelení půdy před založením kultury, trávníku nebo zpevněných ploch ručně o jakékoli výměře postřikem na široko v rovině nebo na svahu do 1:5</t>
  </si>
  <si>
    <t>-2016301639</t>
  </si>
  <si>
    <t>184853511</t>
  </si>
  <si>
    <t>Chemické odplevelení půdy před založením kultury, trávníku nebo zpevněných ploch strojně o výměře jednotlivě přes 20 m2 postřikem na široko v rovině nebo na svahu do 1:5</t>
  </si>
  <si>
    <t>694031358</t>
  </si>
  <si>
    <t>359901211</t>
  </si>
  <si>
    <t>Monitoring stok (kamerový systém) jakékoli výšky nová kanalizace</t>
  </si>
  <si>
    <t>1076904020</t>
  </si>
  <si>
    <t>Potrubí_150+Potrubí_200+Potrubí_300</t>
  </si>
  <si>
    <t>Vodorovné konstrukce</t>
  </si>
  <si>
    <t>451573111</t>
  </si>
  <si>
    <t>Lože pod potrubí, stoky a drobné objekty v otevřeném výkopu z písku a štěrkopísku do 63 mm</t>
  </si>
  <si>
    <t>1020481815</t>
  </si>
  <si>
    <t>Potrubí_150*1,15*0,10</t>
  </si>
  <si>
    <t>Potrubí_200*1,20*0,10</t>
  </si>
  <si>
    <t>Potrubí_300*1,30*0,10</t>
  </si>
  <si>
    <t>Komunikace pozemní</t>
  </si>
  <si>
    <t>564861011</t>
  </si>
  <si>
    <t>Podklad ze štěrkodrti ŠD s rozprostřením a zhutněním plochy jednotlivě do 100 m2, po zhutnění tl. 200 mm</t>
  </si>
  <si>
    <t>729404096</t>
  </si>
  <si>
    <t>564861111</t>
  </si>
  <si>
    <t>Podklad ze štěrkodrti ŠD s rozprostřením a zhutněním plochy přes 100 m2, po zhutnění tl. 200 mm</t>
  </si>
  <si>
    <t>-1417283200</t>
  </si>
  <si>
    <t>565175111</t>
  </si>
  <si>
    <t>Asfaltový beton vrstva podkladní ACP 16 (obalované kamenivo střednězrnné - OKS) s rozprostřením a zhutněním v pruhu šířky přes 1,5 do 3 m, po zhutnění tl. 100 mm</t>
  </si>
  <si>
    <t>-147054952</t>
  </si>
  <si>
    <t>573191111</t>
  </si>
  <si>
    <t>Postřik infiltrační kationaktivní emulzí v množství 1,00 kg/m2</t>
  </si>
  <si>
    <t>1201446331</t>
  </si>
  <si>
    <t>573231108</t>
  </si>
  <si>
    <t>Postřik spojovací PS bez posypu kamenivem ze silniční emulze, v množství 0,50 kg/m2</t>
  </si>
  <si>
    <t>257961254</t>
  </si>
  <si>
    <t>577134111</t>
  </si>
  <si>
    <t>Asfaltový beton vrstva obrusná ACO 11 (ABS) s rozprostřením a se zhutněním z nemodifikovaného asfaltu v pruhu šířky do 3 m tř. I (ACO 11+), po zhutnění tl. 40 mm</t>
  </si>
  <si>
    <t>-1203076623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</si>
  <si>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</si>
  <si>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</si>
  <si>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-825342622</t>
  </si>
  <si>
    <t>Trubní vedení</t>
  </si>
  <si>
    <t>871275811</t>
  </si>
  <si>
    <t>Bourání stávajícího potrubí z PVC nebo polypropylenu PP v otevřeném výkopu DN do 150</t>
  </si>
  <si>
    <t>272708680</t>
  </si>
  <si>
    <t>871310310</t>
  </si>
  <si>
    <t>Montáž kanalizačního potrubí z polypropylenu PP hladkého plnostěnného SN 10 DN 150</t>
  </si>
  <si>
    <t>-864505908</t>
  </si>
  <si>
    <t>Okolí budovy "A"</t>
  </si>
  <si>
    <t>"Budova A - RŠ-D-14" 0,750</t>
  </si>
  <si>
    <t>"D14 - RŠ-D-14" 4,000</t>
  </si>
  <si>
    <t>"D15 - RŠ-D-14" 2,000</t>
  </si>
  <si>
    <t>"Budova A - větev PP DN 200" 4,800</t>
  </si>
  <si>
    <t>"Budova A - RŠ-D-13" 7,200</t>
  </si>
  <si>
    <t>Okolí budovy "B"</t>
  </si>
  <si>
    <t>"Budova B - RŠ-D-12" 1,700</t>
  </si>
  <si>
    <t>"Budova B - D22 - 2 přípojky" 3,200+4,700</t>
  </si>
  <si>
    <t>"Budova B - D23 - 2 přípojky" 4,700+3,200</t>
  </si>
  <si>
    <t>"Budova B - D25" 5,800</t>
  </si>
  <si>
    <t>"Budova B - D24" 3,400</t>
  </si>
  <si>
    <t>"D11 - RŠ-D-05" 3,500</t>
  </si>
  <si>
    <t>"D12 - RŠ-D-05" 0,900</t>
  </si>
  <si>
    <t>Okolí budovy "C"</t>
  </si>
  <si>
    <t>"D10 - RŠ-D-0,3" 8,3000</t>
  </si>
  <si>
    <t>"Budova C - D20 - 2 přípojky" 3,200+4,700</t>
  </si>
  <si>
    <t>"Budova C - D21 - 2 přípojky" 3,200+4,700</t>
  </si>
  <si>
    <t>28617011</t>
  </si>
  <si>
    <t>trubka kanalizační PP plnostěnná třívrstvá DN 150x3000mm SN10</t>
  </si>
  <si>
    <t>1117439268</t>
  </si>
  <si>
    <t>43,95*1,015 'Přepočtené koeficientem množství</t>
  </si>
  <si>
    <t>28617003</t>
  </si>
  <si>
    <t>trubka kanalizační PP plnostěnná třívrstvá DN 150x1000mm SN10</t>
  </si>
  <si>
    <t>2077169421</t>
  </si>
  <si>
    <t>30*1,015 'Přepočtené koeficientem množství</t>
  </si>
  <si>
    <t>871350310</t>
  </si>
  <si>
    <t>Montáž kanalizačního potrubí z polypropylenu PP hladkého plnostěnného SN 10 DN 200</t>
  </si>
  <si>
    <t>-560987472</t>
  </si>
  <si>
    <t>"RŠ-D-14 - RŠ-D-13" 13,000</t>
  </si>
  <si>
    <t>"RŠ-D-13 - RŠ-D-11" 24,000</t>
  </si>
  <si>
    <t>"RŠ-D-12 - RŠ-D-11" 15,000</t>
  </si>
  <si>
    <t>"RŠ-D-04 - RŠ-D-05" 13,800</t>
  </si>
  <si>
    <t>"RŠ-D-04 - RŠ-D-02" 24,000</t>
  </si>
  <si>
    <t>"RŠ-D-03 - RŠ-D-02" 15,000</t>
  </si>
  <si>
    <t>28617020</t>
  </si>
  <si>
    <t>trubka kanalizační PP plnostěnná třívrstvá DN 200x6000mm SN10</t>
  </si>
  <si>
    <t>1437057589</t>
  </si>
  <si>
    <t>92,8*1,015 'Přepočtené koeficientem množství</t>
  </si>
  <si>
    <t>28617004</t>
  </si>
  <si>
    <t>trubka kanalizační PP plnostěnná třívrstvá DN 200x1000mm SN10</t>
  </si>
  <si>
    <t>-166946488</t>
  </si>
  <si>
    <t>12*1,015 'Přepočtené koeficientem množství</t>
  </si>
  <si>
    <t>871365811</t>
  </si>
  <si>
    <t>Bourání stávajícího potrubí z PVC nebo polypropylenu PP v otevřeném výkopu DN přes 150 do 250</t>
  </si>
  <si>
    <t>213381882</t>
  </si>
  <si>
    <t>871370310</t>
  </si>
  <si>
    <t>Montáž kanalizačního potrubí z polypropylenu PP hladkého plnostěnného SN 10 DN 300</t>
  </si>
  <si>
    <t>-915778745</t>
  </si>
  <si>
    <t>"RŠ-D-11 - RŠ-D-10" 31,500</t>
  </si>
  <si>
    <t>"RŠ-D-02 - RŠ-D-01" 31,000</t>
  </si>
  <si>
    <t>28617022</t>
  </si>
  <si>
    <t>trubka kanalizační PP plnostěnná třívrstvá DN 300x6000mm SN10</t>
  </si>
  <si>
    <t>1898974949</t>
  </si>
  <si>
    <t>58,5*1,015 'Přepočtené koeficientem množství</t>
  </si>
  <si>
    <t>28617014</t>
  </si>
  <si>
    <t>trubka kanalizační PP plnostěnná třívrstvá DN 300x3000mm SN10</t>
  </si>
  <si>
    <t>1723637324</t>
  </si>
  <si>
    <t>4*1,015 'Přepočtené koeficientem množství</t>
  </si>
  <si>
    <t>871395811</t>
  </si>
  <si>
    <t>Bourání stávajícího potrubí z PVC nebo polypropylenu PP v otevřeném výkopu DN přes 250 do 400</t>
  </si>
  <si>
    <t>-646807953</t>
  </si>
  <si>
    <t>877310310</t>
  </si>
  <si>
    <t>Montáž tvarovek na kanalizačním plastovém potrubí z PP nebo PVC-U hladkého plnostěnného kolen, víček nebo hrdlových uzávěrů DN 150</t>
  </si>
  <si>
    <t>1266410302</t>
  </si>
  <si>
    <t>28617182</t>
  </si>
  <si>
    <t>koleno kanalizační PP třívrstvé SN16 DN 150x45°</t>
  </si>
  <si>
    <t>1978576100</t>
  </si>
  <si>
    <t>877310320</t>
  </si>
  <si>
    <t>Montáž tvarovek na kanalizačním plastovém potrubí z PP nebo PVC-U hladkého plnostěnného odboček DN 150</t>
  </si>
  <si>
    <t>-1154394238</t>
  </si>
  <si>
    <t>28617205</t>
  </si>
  <si>
    <t>odbočka kanalizační PP třívrstvá SN16 45° DN 150/150</t>
  </si>
  <si>
    <t>11756737</t>
  </si>
  <si>
    <t>877310330</t>
  </si>
  <si>
    <t>Montáž tvarovek na kanalizačním plastovém potrubí z PP nebo PVC-U hladkého plnostěnného spojek nebo redukcí DN 150</t>
  </si>
  <si>
    <t>1738522803</t>
  </si>
  <si>
    <t>"Napojení na lapač střešních splavenin - redukce DN125/DN150" 6,000</t>
  </si>
  <si>
    <t>"Napojení na potrubí vniřních rozvodů - spojka DN150/DN150" 13,000</t>
  </si>
  <si>
    <t>28617235</t>
  </si>
  <si>
    <t>spojka přesuvná kanalizační PP třívrstvá DN 150</t>
  </si>
  <si>
    <t>1213641537</t>
  </si>
  <si>
    <t>28617244</t>
  </si>
  <si>
    <t>redukce kanalizační PP třívrstvá DN 150/125</t>
  </si>
  <si>
    <t>-2130484195</t>
  </si>
  <si>
    <t>877315261</t>
  </si>
  <si>
    <t>Montáž tvarovek na kanalizačním potrubí z trub z plastu z tvrdého PVC nebo z polypropylenu v otevřeném výkopu dvorních vpustí DN 160</t>
  </si>
  <si>
    <t>CS ÚRS 2023 01</t>
  </si>
  <si>
    <t>1342467529</t>
  </si>
  <si>
    <t>"Pro anglické dvorky" 6,000</t>
  </si>
  <si>
    <t>56231166</t>
  </si>
  <si>
    <t>vtok DN 160 se svislým odtokem plast 244x244mm/litina 226x226mm se sifonovou vložkou</t>
  </si>
  <si>
    <t>-1436832609</t>
  </si>
  <si>
    <t>877315999R</t>
  </si>
  <si>
    <t>Příplatek za montáž dvorní vpusti z tvrdého PVC-systém KG DN 160 na betonového dno bez hydroizolace</t>
  </si>
  <si>
    <t>-789550568</t>
  </si>
  <si>
    <t>877350310</t>
  </si>
  <si>
    <t>Montáž tvarovek na kanalizačním plastovém potrubí z PP nebo PVC-U hladkého plnostěnného kolen, víček nebo hrdlových uzávěrů DN 200</t>
  </si>
  <si>
    <t>130158369</t>
  </si>
  <si>
    <t>28617183</t>
  </si>
  <si>
    <t>koleno kanalizační PP třívrstvé SN16 DN 200x45°</t>
  </si>
  <si>
    <t>678140769</t>
  </si>
  <si>
    <t>877350320</t>
  </si>
  <si>
    <t>Montáž tvarovek na kanalizačním plastovém potrubí z PP nebo PVC-U hladkého plnostěnného odboček DN 200</t>
  </si>
  <si>
    <t>2029088318</t>
  </si>
  <si>
    <t>28617207</t>
  </si>
  <si>
    <t>odbočka kanalizační PP třívrstvá SN16 45° DN 200/150</t>
  </si>
  <si>
    <t>-1687689355</t>
  </si>
  <si>
    <t>877370320</t>
  </si>
  <si>
    <t>Montáž tvarovek na kanalizačním plastovém potrubí z PP nebo PVC-U hladkého plnostěnného odboček DN 300</t>
  </si>
  <si>
    <t>975506539</t>
  </si>
  <si>
    <t>28617214</t>
  </si>
  <si>
    <t>odbočka kanalizační PP třívrstvá SN16 45° DN 300/150</t>
  </si>
  <si>
    <t>212062845</t>
  </si>
  <si>
    <t>890811811</t>
  </si>
  <si>
    <t>Bourání šachet a jímek ručně velikosti obestavěného prostoru do 1,5 m3 z plastu</t>
  </si>
  <si>
    <t>1999523960</t>
  </si>
  <si>
    <t>892312121</t>
  </si>
  <si>
    <t>Tlakové zkoušky vzduchem těsnícími vaky ucpávkovými DN 150</t>
  </si>
  <si>
    <t>úsek</t>
  </si>
  <si>
    <t>-563992594</t>
  </si>
  <si>
    <t>892352121</t>
  </si>
  <si>
    <t>Tlakové zkoušky vzduchem těsnícími vaky ucpávkovými DN 200</t>
  </si>
  <si>
    <t>-1944594283</t>
  </si>
  <si>
    <t>892372121</t>
  </si>
  <si>
    <t>Tlakové zkoušky vzduchem těsnícími vaky ucpávkovými DN 300</t>
  </si>
  <si>
    <t>1068225001</t>
  </si>
  <si>
    <t>894812317</t>
  </si>
  <si>
    <t>Revizní a čistící šachta z polypropylenu PP pro hladké trouby DN 600 šachtové dno (DN šachty / DN trubního vedení) DN 600/200 s přítokem tvaru T</t>
  </si>
  <si>
    <t>1358305924</t>
  </si>
  <si>
    <t>"RŠ-D-14" 1,000</t>
  </si>
  <si>
    <t>"RŠ-D-12" 1,000</t>
  </si>
  <si>
    <t>"RŠ-D-05" 1,000</t>
  </si>
  <si>
    <t>"RŠ-D-03" 1,000</t>
  </si>
  <si>
    <t>894812333</t>
  </si>
  <si>
    <t>Revizní a čistící šachta z polypropylenu PP pro hladké trouby DN 600 roura šachtová korugovaná, světlé hloubky 3 000 mm</t>
  </si>
  <si>
    <t>1020548070</t>
  </si>
  <si>
    <t>894812339</t>
  </si>
  <si>
    <t>Revizní a čistící šachta z polypropylenu PP pro hladké trouby DN 600 Příplatek k cenám 2331 - 2334 za uříznutí šachtové roury</t>
  </si>
  <si>
    <t>-417940223</t>
  </si>
  <si>
    <t>894812359</t>
  </si>
  <si>
    <t>Revizní a čistící šachta z polypropylenu PP pro hladké trouby DN 600 poklop (mříž) litinový pro třídu zatížení B125 s plastovým konusem</t>
  </si>
  <si>
    <t>1227236310</t>
  </si>
  <si>
    <t>894812506</t>
  </si>
  <si>
    <t>Revizní a čistící šachta z polypropylenu PP pro hladké trouby DN 1000 šachtové dno (DN šachty / DN trubního vedení) DN 1000/200 sběrné 45°, 90°</t>
  </si>
  <si>
    <t>418729044</t>
  </si>
  <si>
    <t>"RŠ-D-13" 1,000</t>
  </si>
  <si>
    <t>"RŠ-D-04" 1,000</t>
  </si>
  <si>
    <t>894812512</t>
  </si>
  <si>
    <t>Revizní a čistící šachta z polypropylenu PP pro hladké trouby DN 1000 šachtové dno (DN šachty / DN trubního vedení) DN 1000/315 sběrné 45°, 90°</t>
  </si>
  <si>
    <t>1043943875</t>
  </si>
  <si>
    <t>"RŠ-D-11" 1,000</t>
  </si>
  <si>
    <t>"RŠ-D-02" 1,000</t>
  </si>
  <si>
    <t>"RŠ-D-01" 1,000</t>
  </si>
  <si>
    <t>894812523</t>
  </si>
  <si>
    <t>Revizní a čistící šachta z polypropylenu PP pro hladké trouby DN 1000 roura šachtová korugovaná, světlé hloubky 3 600 mm</t>
  </si>
  <si>
    <t>-947295648</t>
  </si>
  <si>
    <t>894812529</t>
  </si>
  <si>
    <t>Revizní a čistící šachta z polypropylenu PP pro hladké trouby DN 1000 Příplatek k cenám 2431 - 2438 za uříznutí šachtové roury</t>
  </si>
  <si>
    <t>1301994042</t>
  </si>
  <si>
    <t>894812552</t>
  </si>
  <si>
    <t>Revizní a čistící šachta z polypropylenu PP pro hladké trouby DN 1000 poklop (mříž) litinový s přechodovým konusem pro třídu zatížení D400 na betonovém prstenci</t>
  </si>
  <si>
    <t>-479440929</t>
  </si>
  <si>
    <t>897564849R</t>
  </si>
  <si>
    <t>Odpojení stávajících přípojek na potrubí betonové DN 300</t>
  </si>
  <si>
    <t>1887554618</t>
  </si>
  <si>
    <t>Poznámka k položce:_x000D_
Odpojení stávajícíh přípojek na potrubí betonovém DN 300 včetěn zacelení napojení.</t>
  </si>
  <si>
    <t>898556219R</t>
  </si>
  <si>
    <t>Rekonstrukce stávající revizní šachty</t>
  </si>
  <si>
    <t>1421965574</t>
  </si>
  <si>
    <t>Poznámka k položce:_x000D_
Kompletní rekonstrukce stávající revizní šachty. Kóta napojení a dna šachty je převzata z původního projektu - nutno ověřit._x000D_
Součástí jsou i případné drobné zemní práce, bouraní a obnova zpevněných povrchů.</t>
  </si>
  <si>
    <t>"RŠ-D-10" 1,000</t>
  </si>
  <si>
    <t>898665985R</t>
  </si>
  <si>
    <t>Zřízení napojení potrubí včetně šachty na stávající dešťovou kanalizace DN 300</t>
  </si>
  <si>
    <t>-1178273403</t>
  </si>
  <si>
    <t>Poznámka k položce:_x000D_
Součástí položky jsou i zemní práce včetně výseku a napojení na potrubí betonové DN 300._x000D_
Součástí položky nejsou náklady na bourání a obnovu povrchů.</t>
  </si>
  <si>
    <t>899721111</t>
  </si>
  <si>
    <t>Signalizační vodič na potrubí DN do 150 mm</t>
  </si>
  <si>
    <t>-562539114</t>
  </si>
  <si>
    <t>899721112</t>
  </si>
  <si>
    <t>Signalizační vodič na potrubí DN nad 150 mm</t>
  </si>
  <si>
    <t>1605544190</t>
  </si>
  <si>
    <t>Potrubí_200+Potrubí_300</t>
  </si>
  <si>
    <t>899722111</t>
  </si>
  <si>
    <t>Krytí potrubí z plastů výstražnou fólií z PVC šířky do 20 cm</t>
  </si>
  <si>
    <t>358887059</t>
  </si>
  <si>
    <t>899722112</t>
  </si>
  <si>
    <t>Krytí potrubí z plastů výstražnou fólií z PVC šířky přes 20 do 25 cm</t>
  </si>
  <si>
    <t>1869120828</t>
  </si>
  <si>
    <t>899722113</t>
  </si>
  <si>
    <t>Krytí potrubí z plastů výstražnou fólií z PVC šířky přes 25 do 34 cm</t>
  </si>
  <si>
    <t>136619630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</si>
  <si>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</si>
  <si>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</si>
  <si>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1714449273</t>
  </si>
  <si>
    <t>916331112</t>
  </si>
  <si>
    <t>Osazení zahradního obrubníku betonového s ložem tl. od 50 do 100 mm z betonu prostého tř. C 12/15 s boční opěrou z betonu prostého tř. C 12/15</t>
  </si>
  <si>
    <t>401784752</t>
  </si>
  <si>
    <t>979021111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</si>
  <si>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zahradních</t>
  </si>
  <si>
    <t>-1181276383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</si>
  <si>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</si>
  <si>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</si>
  <si>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1490438116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</si>
  <si>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</si>
  <si>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</si>
  <si>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-1465072658</t>
  </si>
  <si>
    <t>997002511</t>
  </si>
  <si>
    <t>Vodorovné přemístění suti a vybouraných hmot bez naložení, se složením a hrubým urovnáním na vzdálenost do 1 km</t>
  </si>
  <si>
    <t>1240739914</t>
  </si>
  <si>
    <t>997002519</t>
  </si>
  <si>
    <t>Vodorovné přemístění suti a vybouraných hmot bez naložení, se složením a hrubým urovnáním Příplatek k ceně za každý další započatý 1 km přes 1 km</t>
  </si>
  <si>
    <t>-1017156003</t>
  </si>
  <si>
    <t>"Skládka ve vzdálenosti 5km" Suť_celkem*4</t>
  </si>
  <si>
    <t>997002611</t>
  </si>
  <si>
    <t>Nakládání suti a vybouraných hmot na dopravní prostředek pro vodorovné přemístění</t>
  </si>
  <si>
    <t>-833959097</t>
  </si>
  <si>
    <t>"Suť živice" 11,982</t>
  </si>
  <si>
    <t>"Suť beton" 29,344</t>
  </si>
  <si>
    <t>"Suť kamenivo" 69,894</t>
  </si>
  <si>
    <t>"Suť stavební a demoliční" 5,477</t>
  </si>
  <si>
    <t>-223432746</t>
  </si>
  <si>
    <t>997221861</t>
  </si>
  <si>
    <t>Poplatek za uložení stavebního odpadu na recyklační skládce (skládkovné) z prostého betonu zatříděného do Katalogu odpadů pod kódem 17 01 01</t>
  </si>
  <si>
    <t>975116909</t>
  </si>
  <si>
    <t>997221873</t>
  </si>
  <si>
    <t>-1615985264</t>
  </si>
  <si>
    <t>997221875</t>
  </si>
  <si>
    <t>Poplatek za uložení stavebního odpadu na recyklační skládce (skládkovné) asfaltového bez obsahu dehtu zatříděného do Katalogu odpadů pod kódem 17 03 02</t>
  </si>
  <si>
    <t>-1197227827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</si>
  <si>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</si>
  <si>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</si>
  <si>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-2030079544</t>
  </si>
  <si>
    <t>721241102</t>
  </si>
  <si>
    <t>Lapače střešních splavenin litinové DN 125</t>
  </si>
  <si>
    <t>267020661</t>
  </si>
  <si>
    <t>721241999R</t>
  </si>
  <si>
    <t>Napojení lapače střešních splavenin na svislý dešťový svod DN 125 pozinkovým "S"</t>
  </si>
  <si>
    <t>-1750195783</t>
  </si>
  <si>
    <t>721242804</t>
  </si>
  <si>
    <t>Demontáž lapačů střešních splavenin DN 125</t>
  </si>
  <si>
    <t>894960028</t>
  </si>
  <si>
    <t>721910942</t>
  </si>
  <si>
    <t>Pročištění lapačů střešních splavenin</t>
  </si>
  <si>
    <t>-2041101802</t>
  </si>
  <si>
    <t>0302 - Vnitřní kanalizace</t>
  </si>
  <si>
    <t>27154483</t>
  </si>
  <si>
    <t>RH-ARCHITEKTI s.r.o.,Vltavská 207/20,15000,Praha 5</t>
  </si>
  <si>
    <t>CZ27154483</t>
  </si>
  <si>
    <t>05733171</t>
  </si>
  <si>
    <t>TMI Building s.r.o.</t>
  </si>
  <si>
    <t>CZ05733171</t>
  </si>
  <si>
    <t>D1 - Vnitřní kanalizace</t>
  </si>
  <si>
    <t>Lapač střešních splavenin DN110/125 s pohledovými díly z litiny, s kloubem na odtoku, s košem pro zachytávání nečistot, nezámrzná ZU - suchá klapka, s čistícím víkem, nebo odp.</t>
  </si>
  <si>
    <t>odskok dešťového odpadu typu "S", pozink, DN125</t>
  </si>
  <si>
    <t>napojení stávajícího odpadu DN125 přes tvarovku pro přechod PP/LT DN125</t>
  </si>
  <si>
    <t>napojení stávajícího svodu DN150 přes tvarovku pro přechod PVC/KT DN150</t>
  </si>
  <si>
    <t>velkokapacitní dvorní vtok DN160 se svislým odtokem s litinovým rámem, litinovou mříží, odkalovacím košem a suchou klapkou proti pronikání zápachu</t>
  </si>
  <si>
    <t>odhlučněná vnitřní gravitační kanalizace z minerálně vyztuženého polypropylenu (PP) s optimalizovanou třívrstvou konstrukcí potrubí, DN D160 vč.tvarovek a originálního uchycení potrubí, nebo odp.</t>
  </si>
  <si>
    <t>m'</t>
  </si>
  <si>
    <t>odhlučněná vnitřní gravitační kanalizace z minerálně vyztuženého polypropylenu (PP) s optimalizovanou třívrstvou konstrukcí potrubí, DN D125 vč.tvarovek a originálního uchycení potrubí, nebo odp.</t>
  </si>
  <si>
    <t>tep.a zvuková izolace z pěnové izolace tl.5mm, vnitřní DN160, nebo odp.</t>
  </si>
  <si>
    <t>tep.a zvuková izolace z pěnové izolace tl.5mm, vnitřní DN125, nebo odp.</t>
  </si>
  <si>
    <t>Odpadní potrubí z PP KG2000 SN10 D315 vč.tvarovek a uložení (zemní práce, zásyp,), nebo odp.</t>
  </si>
  <si>
    <t>Odpadní potrubí z PP KG2000 SN10 D200 vč.tvarovek a uložení (zemní práce, zásyp,), nebo odp.</t>
  </si>
  <si>
    <t>Odpadní potrubí z PP KG2000 SN10 D160 vč.tvarovek a uložení (zemní práce, zásyp,), nebo odp.</t>
  </si>
  <si>
    <t>zemní práce (pouze odhad objemu z.p.)</t>
  </si>
  <si>
    <t>Revizní šachta plastová D1000, dno DN300 s bočním přítokem DN300, Celk.výška cca 3,5m, poklop průměru 600 LT D400, D400/600/800 s roznášecím prstencem, upraven dle U.T., vč.plastového žebříku s přísl.</t>
  </si>
  <si>
    <t>Revizní šachta plastová D1000, dno DN300 s bočním přítokem DN300, Celk.výška cca 3,0m, poklop průměru 600 LT D400, D400/600/800 s roznášecím prstencem, upraven dle U.T., vč.plastového žebříku s přísl.</t>
  </si>
  <si>
    <t>Revizní šachta plastová D425, dno D200 s bočním přítokem, vč.šachtové roury 425/3000, poklop LT B125, upraven dle U.T.</t>
  </si>
  <si>
    <t>odhalení stávajícího svodného potrubí a zaměření a ověření pozice a kóty napojení nového potrubí</t>
  </si>
  <si>
    <t>odhalení stávajícího svodného potrubí u vpustí u angl.dvorků a zaměření a ověření pozice a kóty napojení nového potrubí</t>
  </si>
  <si>
    <t>stavební přípomoce</t>
  </si>
  <si>
    <t>proplach nového potrubí</t>
  </si>
  <si>
    <t>zkoušky zařízení a potrubí</t>
  </si>
  <si>
    <t>kamerová prohlídka celého nového svodu</t>
  </si>
  <si>
    <t>Pol23</t>
  </si>
  <si>
    <t>geodetické zaměření skutečného provedení</t>
  </si>
  <si>
    <t>Nespecifikovaný drobný materiál</t>
  </si>
  <si>
    <t>dokumentace skutečného provedení</t>
  </si>
  <si>
    <t>0303 - Stavební přípomoce</t>
  </si>
  <si>
    <t xml:space="preserve">    2 - Zakládání</t>
  </si>
  <si>
    <t>122311101</t>
  </si>
  <si>
    <t>Odkopávky a prokopávky ručně zapažené i nezapažené v hornině třídy těžitelnosti II skupiny 4</t>
  </si>
  <si>
    <t>-1313441501</t>
  </si>
  <si>
    <t>pod anglickými dvorky</t>
  </si>
  <si>
    <t>9*1,5*0,6*0,8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</si>
  <si>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</si>
  <si>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</si>
  <si>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1685609982</t>
  </si>
  <si>
    <t>-853834522</t>
  </si>
  <si>
    <t>6,48*1,8 'Přepočtené koeficientem množství</t>
  </si>
  <si>
    <t>798649757</t>
  </si>
  <si>
    <t>Zakládání</t>
  </si>
  <si>
    <t>274313511</t>
  </si>
  <si>
    <t>Základy z betonu prostého pasy betonu kamenem neprokládaného tř. C 12/15</t>
  </si>
  <si>
    <t>1608632619</t>
  </si>
  <si>
    <t>dutina pod anglickými dvorky (90% dutiny)</t>
  </si>
  <si>
    <t>9*1,5*0,6*0,8*0,9</t>
  </si>
  <si>
    <t>946111111</t>
  </si>
  <si>
    <t>Věže pojízdné trubkové nebo dílcové s maximálním zatížením podlahy do 200 kg/m2 šířky od 0,6 do 0,9 m, délky do 3,2 m výšky do 1,5 m montáž</t>
  </si>
  <si>
    <t>1834589173</t>
  </si>
  <si>
    <t>"budova I" 3</t>
  </si>
  <si>
    <t>"budova II" 3</t>
  </si>
  <si>
    <t>"budova III" 3</t>
  </si>
  <si>
    <t>946111211</t>
  </si>
  <si>
    <t>Věže pojízdné trubkové nebo dílcové s maximálním zatížením podlahy do 200 kg/m2 šířky od 0,6 do 0,9 m, délky do 3,2 m výšky do 1,5 m příplatek k ceně za každý den použití</t>
  </si>
  <si>
    <t>880715280</t>
  </si>
  <si>
    <t>9*5 'Přepočtené koeficientem množství</t>
  </si>
  <si>
    <t>946111811</t>
  </si>
  <si>
    <t>Věže pojízdné trubkové nebo dílcové s maximálním zatížením podlahy do 200 kg/m2 šířky od 0,6 do 0,9 m, délky do 3,2 m výšky do 1,5 m demontáž</t>
  </si>
  <si>
    <t>-168097355</t>
  </si>
  <si>
    <t>977151125</t>
  </si>
  <si>
    <t>Jádrové vrty diamantovými korunkami do stavebních materiálů (železobetonu, betonu, cihel, obkladů, dlažeb, kamene) průměru přes 180 do 200 mm</t>
  </si>
  <si>
    <t>21083341</t>
  </si>
  <si>
    <t>prostupy ven z objektu (angl. dvorky)</t>
  </si>
  <si>
    <t>"budova I" 3*0,4</t>
  </si>
  <si>
    <t>"budova II" 3*0,4</t>
  </si>
  <si>
    <t>"budova III" 3*0,4</t>
  </si>
  <si>
    <t>988901101</t>
  </si>
  <si>
    <t>Podepření podkopaných anglických dvorků (dodávka a montáž)</t>
  </si>
  <si>
    <t>-1019422685</t>
  </si>
  <si>
    <t>997013211</t>
  </si>
  <si>
    <t>Vnitrostaveništní doprava suti a vybouraných hmot vodorovně do 50 m s naložením ručně pro budovy a haly výšky do 6 m</t>
  </si>
  <si>
    <t>979674308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</si>
  <si>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</si>
  <si>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</si>
  <si>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-1710793626</t>
  </si>
  <si>
    <t>2,374*5 'Přepočtené koeficientem množství</t>
  </si>
  <si>
    <t>Odvoz suti a vybouraných hmot na skládku nebo meziskládku se složením, na vzdálenost do 1 km</t>
  </si>
  <si>
    <t>-2065926495</t>
  </si>
  <si>
    <t>Odvoz suti a vybouraných hmot na skládku nebo meziskládku se složením, na vzdálenost Příplatek k ceně za každý další započatý 1 km přes 1 km</t>
  </si>
  <si>
    <t>1845992506</t>
  </si>
  <si>
    <t>2,374*19 'Přepočtené koeficientem množství</t>
  </si>
  <si>
    <t>-1830981528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</si>
  <si>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</si>
  <si>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</si>
  <si>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-2116425601</t>
  </si>
  <si>
    <t>998018011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</si>
  <si>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</si>
  <si>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1016240578</t>
  </si>
  <si>
    <t>711747067</t>
  </si>
  <si>
    <t>Provedení detailů pásy přitavením opracování trubních prostupů pod těsnící objímkou, průměru do 300 mm, NAIP</t>
  </si>
  <si>
    <t>-1405251616</t>
  </si>
  <si>
    <t>62853004</t>
  </si>
  <si>
    <t>pás asfaltový natavitelný modifikovaný SBS s vložkou ze skleněné tkaniny a spalitelnou PE fólií nebo jemnozrnným minerálním posypem na horním povrchu tl 4,0mm</t>
  </si>
  <si>
    <t>-723690824</t>
  </si>
  <si>
    <t>předpoklad 0,5m2/prostup</t>
  </si>
  <si>
    <t>9*0,5</t>
  </si>
  <si>
    <t>711901101</t>
  </si>
  <si>
    <t>Dodávka a montáž těsnící vožky pro prostup obvodovou stěnou včetně manžety, průměr 160</t>
  </si>
  <si>
    <t>-1437879450</t>
  </si>
  <si>
    <t>998711101</t>
  </si>
  <si>
    <t>Přesun hmot pro izolace proti vodě, vlhkosti a plynům stanovený z hmotnosti přesunovaného materiálu vodorovná dopravní vzdálenost do 50 m základní v objektech výšky do 6 m</t>
  </si>
  <si>
    <t>-303928383</t>
  </si>
  <si>
    <t>998711181</t>
  </si>
  <si>
    <t>Přesun hmot pro izolace proti vodě, vlhkosti a plynům stanovený z hmotnosti přesunovaného materiálu Příplatek k cenám za přesun prováděný bez použití mechanizace pro jakoukoliv výšku objektu</t>
  </si>
  <si>
    <t>-862364688</t>
  </si>
  <si>
    <t>998711193</t>
  </si>
  <si>
    <t>Přesun hmot pro izolace proti vodě, vlhkosti a plynům stanovený z hmotnosti přesunovaného materiálu vodorovná dopravní vzdálenost do 50 m Příplatek k cenám za zvětšený přesun přes vymezenou vodorovnou dopravní vzdálenost do 500 m</t>
  </si>
  <si>
    <t>-1202469604</t>
  </si>
  <si>
    <t>Demontáž předsazených nebo šachtových stěn ze sádrokartonových desek s nosnou konstrukcí z ocelových profilů jednoduchých, opláštění jednoduché</t>
  </si>
  <si>
    <t>189048151</t>
  </si>
  <si>
    <t xml:space="preserve">stávající SDK opláštění </t>
  </si>
  <si>
    <t>"1.PP - svislé SDK kastlíky" 29,7</t>
  </si>
  <si>
    <t>"1. PP - vodorovné kastlíky (pod stropem)" 74,23</t>
  </si>
  <si>
    <t>763164551</t>
  </si>
  <si>
    <t>Obklad konstrukcí sádrokartonovými deskami včetně ochranných úhelníků ve tvaru L rozvinuté šíře přes 0,8 m, opláštěný deskou standardní A, tl. 12,5 mm</t>
  </si>
  <si>
    <t>1239370820</t>
  </si>
  <si>
    <t>1.PP - svislé SDK kastlíky</t>
  </si>
  <si>
    <t>"budova I" (0,5+0,5)*3,3*3</t>
  </si>
  <si>
    <t>"budova II" (0,5+0,5)*3,3*3</t>
  </si>
  <si>
    <t>"budova III" (0,5+0,5)*3,3*3</t>
  </si>
  <si>
    <t>Mezisoučet</t>
  </si>
  <si>
    <t>1. PP - vodorovné kastlíky (pod stropem)</t>
  </si>
  <si>
    <t>"budova I" (0,5+0,8)*(6,14+2,47*2+3,53*2)</t>
  </si>
  <si>
    <t>"budova II" (0,5+0,8)*(2,22*3+3,77*3)</t>
  </si>
  <si>
    <t>"budova III" (0,5+0,8)*(5,88*3+3,35)</t>
  </si>
  <si>
    <t>763131714</t>
  </si>
  <si>
    <t>Podhled ze sádrokartonových desek ostatní práce a konstrukce na podhledech ze sádrokartonových desek základní penetrační nátěr</t>
  </si>
  <si>
    <t>-1837765991</t>
  </si>
  <si>
    <t>763171112</t>
  </si>
  <si>
    <t>Montáž klapek pro konstrukce ze sádrokartonových desek revizních pro příčky nebo předsazené stěny, velikost do 0,25 m2</t>
  </si>
  <si>
    <t>885407393</t>
  </si>
  <si>
    <t>59030751</t>
  </si>
  <si>
    <t>dvířka revizní jednokřídlá s automatickým zámkem 300x400mm</t>
  </si>
  <si>
    <t>718542813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</si>
  <si>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</si>
  <si>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</si>
  <si>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-1620600375</t>
  </si>
  <si>
    <t>998763381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</si>
  <si>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</si>
  <si>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-1011278424</t>
  </si>
  <si>
    <t>998763392</t>
  </si>
  <si>
    <t>Přesun hmot pro konstrukce montované z desek sádrokartonových, sádrovláknitých, cementovláknitých nebo cementových stanovený z hmotnosti přesunovaného materiálu vodorovná dopravní vzdálenost do 50 m Příplatek k cenám za zvětšený přesun přes vymezenou vodorovnou dopravní vzdálenost do 500 m</t>
  </si>
  <si>
    <t>1832342541</t>
  </si>
  <si>
    <t>1296083937</t>
  </si>
  <si>
    <t>7580</t>
  </si>
  <si>
    <t>28323156</t>
  </si>
  <si>
    <t>fólie pro malířské potřeby zakrývací tl 41µ 4x5m</t>
  </si>
  <si>
    <t>510510794</t>
  </si>
  <si>
    <t>7580*1,05 'Přepočtené koeficientem množství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</si>
  <si>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</si>
  <si>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</si>
  <si>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1611810317</t>
  </si>
  <si>
    <t>odhad množství</t>
  </si>
  <si>
    <t>3500</t>
  </si>
  <si>
    <t>28323157</t>
  </si>
  <si>
    <t>fólie pro malířské potřeby zakrývací tl 14µ 4x5m</t>
  </si>
  <si>
    <t>1134226738</t>
  </si>
  <si>
    <t>3500*1,05 'Přepočtené koeficientem množství</t>
  </si>
  <si>
    <t>704009051</t>
  </si>
  <si>
    <t>"SDK konstrukce opláštění 1.PP" 133,63</t>
  </si>
  <si>
    <t>"stěny - celá fakulta" 17422,0</t>
  </si>
  <si>
    <t>"stropy - celá fakulta" 7580,0</t>
  </si>
  <si>
    <t>784211101</t>
  </si>
  <si>
    <t>Malby z malířských směsí oděruvzdorných za mokra dvojnásobné, bílé za mokra oděruvzdorné výborně v místnostech výšky do 3,80 m</t>
  </si>
  <si>
    <t>-269100765</t>
  </si>
  <si>
    <t>ON - Ostatní náklady</t>
  </si>
  <si>
    <t>012103000</t>
  </si>
  <si>
    <t>Geodetické práce před výstavbou</t>
  </si>
  <si>
    <t>-111798227</t>
  </si>
  <si>
    <t>012203000</t>
  </si>
  <si>
    <t>Geodetické práce při provádění stavby</t>
  </si>
  <si>
    <t>-1799489154</t>
  </si>
  <si>
    <t>012303000</t>
  </si>
  <si>
    <t>Geodetické práce po výstavbě</t>
  </si>
  <si>
    <t>790533654</t>
  </si>
  <si>
    <t>013244000</t>
  </si>
  <si>
    <t>Dokumentace pro provádění stavby</t>
  </si>
  <si>
    <t>698090319</t>
  </si>
  <si>
    <t>111779433</t>
  </si>
  <si>
    <t>013274000</t>
  </si>
  <si>
    <t>Pasportizace objektu před započetím prací</t>
  </si>
  <si>
    <t>-2120193063</t>
  </si>
  <si>
    <t>013284000</t>
  </si>
  <si>
    <t>Pasportizace objektu po provedení prací</t>
  </si>
  <si>
    <t>-336078733</t>
  </si>
  <si>
    <t xml:space="preserve">    VRN3 - Zařízení staveniště</t>
  </si>
  <si>
    <t xml:space="preserve">    VRN6 - Územní vlivy</t>
  </si>
  <si>
    <t xml:space="preserve">    VRN7 - Provozní vlivy</t>
  </si>
  <si>
    <t>VRN3</t>
  </si>
  <si>
    <t>Zařízení staveniště</t>
  </si>
  <si>
    <t>-1628700735</t>
  </si>
  <si>
    <t>VRN6</t>
  </si>
  <si>
    <t>Územní vlivy</t>
  </si>
  <si>
    <t>060001000</t>
  </si>
  <si>
    <t>29283088</t>
  </si>
  <si>
    <t>VRN7</t>
  </si>
  <si>
    <t>Provozní vlivy</t>
  </si>
  <si>
    <t>070001000</t>
  </si>
  <si>
    <t>2135387187</t>
  </si>
  <si>
    <t>SEZNAM FIGUR</t>
  </si>
  <si>
    <t>Výměra</t>
  </si>
  <si>
    <t>03/ 0301</t>
  </si>
  <si>
    <t>Použití figury:</t>
  </si>
  <si>
    <t>Příplatek za ztížení vykopávky v blízkosti podzemního vedení</t>
  </si>
  <si>
    <t>Vodorovné přemístění přes 5 000 do 6000 m výkopku/sypaniny z horniny třídy těžitelnosti II skupiny 4 a 5</t>
  </si>
  <si>
    <t>Poplatek za uložení zeminy a kamení na recyklační skládce (skládkovné) kód odpadu 17 05 04</t>
  </si>
  <si>
    <t>Uložení sypaniny na skládky nebo meziskládky</t>
  </si>
  <si>
    <t>Zásyp jam, šachet rýh nebo kolem objektů sypaninou se zhutněním</t>
  </si>
  <si>
    <t>Hloubení zapažených rýh šířky do 2000 mm v nesoudržných horninách třídy těžitelnosti II skupiny 4 ručně</t>
  </si>
  <si>
    <t>Hloubení zapažených rýh š do 2000 mm v hornině třídy těžitelnosti II skupiny 4 objem přes 100 m3 v omezeném prostoru</t>
  </si>
  <si>
    <t>Lože pod potrubí otevřený výkop ze štěrkopísku</t>
  </si>
  <si>
    <t>Obsypání potrubí strojně sypaninou bez prohození, uloženou do 3 m</t>
  </si>
  <si>
    <t>Obsypání potrubí ručně sypaninou bez prohození, uloženou do 3 m</t>
  </si>
  <si>
    <t>Obsyp strojně</t>
  </si>
  <si>
    <t>Zřízení příložného pažení a rozepření stěn rýh hl do 2 m</t>
  </si>
  <si>
    <t>Odstranění příložného pažení a rozepření stěn rýh hl do 2 m</t>
  </si>
  <si>
    <t>Montáž kanalizačního potrubí hladkého plnostěnného SN 10 z polypropylenu DN 150</t>
  </si>
  <si>
    <t>Monitoring stoky jakékoli výšky na nové kanalizaci</t>
  </si>
  <si>
    <t>Bourání stávajícího potrubí z PVC nebo PP DN 150</t>
  </si>
  <si>
    <t>Signalizační vodič DN do 150 mm na potrubí</t>
  </si>
  <si>
    <t>Krytí potrubí z plastů výstražnou fólií z PVC 20 cm</t>
  </si>
  <si>
    <t>Montáž kanalizačního potrubí hladkého plnostěnného SN 10 z polypropylenu DN 200</t>
  </si>
  <si>
    <t>Bourání stávajícího potrubí z PVC nebo PP DN přes 150 do 250</t>
  </si>
  <si>
    <t>Signalizační vodič DN přes 150 mm na potrubí</t>
  </si>
  <si>
    <t>Krytí potrubí z plastů výstražnou fólií z PVC 25 cm</t>
  </si>
  <si>
    <t>Montáž kanalizačního potrubí hladkého plnostěnného SN 10 z polypropylenu DN 300</t>
  </si>
  <si>
    <t>Bourání stávajícího potrubí z PVC nebo PP DN přes 250 do 400</t>
  </si>
  <si>
    <t>Krytí potrubí z plastů výstražnou fólií z PVC 34cm</t>
  </si>
  <si>
    <t>Nakládání suti a vybouraných hmot</t>
  </si>
  <si>
    <t>Poplatek za uložení stavebního odpadu na recyklační skládce (skládkovné) z prostého betonu pod kódem 17 01 01</t>
  </si>
  <si>
    <t>Vodorovné přemístění suti a vybouraných hmot bez naložení ale se složením a urovnáním do 1 km</t>
  </si>
  <si>
    <t>Příplatek ZKD 1 km přemístění suti a vybouraných hmot</t>
  </si>
  <si>
    <t>Poplatek za uložení na skládce (skládkovné) stavebního odpadu směsného kód odpadu 17 09 04</t>
  </si>
  <si>
    <t>Úprava pláně v hornině třídy těžitelnosti II skupiny 4 se zhutněním ručně</t>
  </si>
  <si>
    <t>Odstranění podkladu z kameniva drceného tl přes 100 do 200 mm ručně</t>
  </si>
  <si>
    <t>Odstranění podkladu z betonu prostého tl do 100 mm ručně</t>
  </si>
  <si>
    <t>Odstranění podkladu živičného tl 50 mm ručně</t>
  </si>
  <si>
    <t>Podklad ze štěrkodrtě ŠD plochy přes 100 m2 tl 200 mm</t>
  </si>
  <si>
    <t>Asfaltový beton vrstva podkladní ACP 16 (obalované kamenivo OKS) tl 100 mm š do 3 m</t>
  </si>
  <si>
    <t>Postřik infiltrační kationaktivní emulzí v množství 1 kg/m2</t>
  </si>
  <si>
    <t>Postřik živičný spojovací ze silniční emulze v množství 0,50 kg/m2</t>
  </si>
  <si>
    <t>Asfaltový beton vrstva obrusná ACO 11 (ABS) tř. I tl 40 mm š do 3 m z nemodifikovaného asfaltu</t>
  </si>
  <si>
    <t>Rozebrání dlažeb při překopech vozovek z vegetační dlažby betonové ručně</t>
  </si>
  <si>
    <t>Podklad ze štěrkodrtě ŠD plochy do 100 m2 tl 200 mm</t>
  </si>
  <si>
    <t>Kladení dlažby z vegetačních tvárnic pozemních komunikací tl 80 mm pl přes 100 do 300 m2</t>
  </si>
  <si>
    <t>Očištění desek nebo dlaždic se spárováním z kameniva těženého při překopech inženýrských sítí</t>
  </si>
  <si>
    <t>Zásyp jam, šachet rýh nebo kolem objektů sypaninou se zhutněním ručně</t>
  </si>
  <si>
    <t>Zásyp strojně</t>
  </si>
  <si>
    <t>Úprava pláně v hornině třídy těžitelnosti II skupiny 4 bez zhutnění ručně</t>
  </si>
  <si>
    <t>Vodorovné přemístění přes 2 500 do 3000 m výkopku/sypaniny z horniny třídy těžitelnosti I skupiny 1 až 3</t>
  </si>
  <si>
    <t>Nakládání výkopku z hornin třídy těžitelnosti I skupiny 1 až 3 do 100 m3</t>
  </si>
  <si>
    <t>Rozprostření ornice tl vrstvy do 200 mm v rovině nebo ve svahu do 1:5 ručně</t>
  </si>
  <si>
    <t>Založení parkového trávníku výsevem pl do 1000 m2 v rovině a ve svahu do 1:5</t>
  </si>
  <si>
    <t>Chemické odplevelení před založením kultury postřikem na široko v rovině a svahu do 1:5 ručně</t>
  </si>
  <si>
    <t>Chemické odplevelení před založením kultury nad 20 m2 postřikem na široko v rovině a svahu do 1:5 strojně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</si>
</sst>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0" borderId="22" xfId="0" applyNumberFormat="1" applyFont="1" applyBorder="1" applyAlignment="1">
      <alignment vertical="center"/>
    </xf>
    <xf numFmtId="0" fontId="0" fillId="5" borderId="0" xfId="0" applyFill="1" applyAlignment="1" applyProtection="1">
      <alignment vertical="center"/>
      <protection locked="0"/>
    </xf>
    <xf numFmtId="0" fontId="23" fillId="5" borderId="0" xfId="0" applyFont="1" applyFill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right" vertical="center"/>
      <protection locked="0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5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/>
    </xf>
    <xf numFmtId="4" fontId="25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34" fillId="0" borderId="12" xfId="0" applyNumberFormat="1" applyFont="1" applyBorder="1" applyProtection="1"/>
    <xf numFmtId="166" fontId="34" fillId="0" borderId="13" xfId="0" applyNumberFormat="1" applyFont="1" applyBorder="1" applyProtection="1"/>
    <xf numFmtId="4" fontId="35" fillId="0" borderId="0" xfId="0" applyNumberFormat="1" applyFont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15" xfId="0" applyNumberFormat="1" applyFont="1" applyBorder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0" borderId="22" xfId="0" applyNumberFormat="1" applyFont="1" applyBorder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166" fontId="24" fillId="0" borderId="0" xfId="0" applyNumberFormat="1" applyFont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 applyProtection="1">
      <alignment vertical="center"/>
    </xf>
    <xf numFmtId="0" fontId="36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4" fontId="4" fillId="5" borderId="7" xfId="0" applyNumberFormat="1" applyFont="1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23" fillId="5" borderId="16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 applyProtection="1">
      <alignment horizontal="center" vertical="center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118"/>
  <sheetViews>
    <sheetView showGridLines="0" workbookViewId="0">
      <selection activeCell="G12" sqref="G12"/>
    </sheetView>
  </sheetViews>
  <sheetFormatPr defaultRowHeight="10.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85" customHeight="1">
      <c r="AR2" s="221" t="s">
        <v>5</v>
      </c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.1" customHeight="1">
      <c r="B5" s="20"/>
      <c r="D5" s="24" t="s">
        <v>13</v>
      </c>
      <c r="K5" s="226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R5" s="20"/>
      <c r="BE5" s="223" t="s">
        <v>15</v>
      </c>
      <c r="BS5" s="17" t="s">
        <v>6</v>
      </c>
    </row>
    <row r="6" spans="1:74" ht="36.85" customHeight="1">
      <c r="B6" s="20"/>
      <c r="D6" s="26" t="s">
        <v>16</v>
      </c>
      <c r="K6" s="227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R6" s="20"/>
      <c r="BE6" s="224"/>
      <c r="BS6" s="17" t="s">
        <v>6</v>
      </c>
    </row>
    <row r="7" spans="1:74" ht="12.1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4"/>
      <c r="BS7" s="17" t="s">
        <v>6</v>
      </c>
    </row>
    <row r="8" spans="1:74" ht="12.1" customHeight="1">
      <c r="B8" s="20"/>
      <c r="D8" s="27" t="s">
        <v>20</v>
      </c>
      <c r="K8" s="25" t="s">
        <v>21</v>
      </c>
      <c r="AK8" s="27" t="s">
        <v>22</v>
      </c>
      <c r="AN8" s="28"/>
      <c r="AR8" s="20"/>
      <c r="BE8" s="224"/>
      <c r="BS8" s="17" t="s">
        <v>6</v>
      </c>
    </row>
    <row r="9" spans="1:74" ht="14.45" customHeight="1">
      <c r="B9" s="20"/>
      <c r="AR9" s="20"/>
      <c r="BE9" s="224"/>
      <c r="BS9" s="17" t="s">
        <v>6</v>
      </c>
    </row>
    <row r="10" spans="1:74" ht="12.1" customHeight="1">
      <c r="B10" s="20"/>
      <c r="D10" s="27" t="s">
        <v>23</v>
      </c>
      <c r="AK10" s="27" t="s">
        <v>24</v>
      </c>
      <c r="AN10" s="25" t="s">
        <v>25</v>
      </c>
      <c r="AR10" s="20"/>
      <c r="BE10" s="224"/>
      <c r="BS10" s="17" t="s">
        <v>6</v>
      </c>
    </row>
    <row r="11" spans="1:74" ht="18.55" customHeight="1">
      <c r="B11" s="20"/>
      <c r="E11" s="25" t="s">
        <v>26</v>
      </c>
      <c r="AK11" s="27" t="s">
        <v>27</v>
      </c>
      <c r="AN11" s="25" t="s">
        <v>1</v>
      </c>
      <c r="AR11" s="20"/>
      <c r="BE11" s="224"/>
      <c r="BS11" s="17" t="s">
        <v>6</v>
      </c>
    </row>
    <row r="12" spans="1:74" ht="7" customHeight="1">
      <c r="B12" s="20"/>
      <c r="AR12" s="20"/>
      <c r="BE12" s="224"/>
      <c r="BS12" s="17" t="s">
        <v>6</v>
      </c>
    </row>
    <row r="13" spans="1:74" ht="12.1" customHeight="1">
      <c r="B13" s="20"/>
      <c r="D13" s="27" t="s">
        <v>28</v>
      </c>
      <c r="AK13" s="27" t="s">
        <v>24</v>
      </c>
      <c r="AN13" s="29" t="s">
        <v>29</v>
      </c>
      <c r="AR13" s="20"/>
      <c r="BE13" s="224"/>
      <c r="BS13" s="17" t="s">
        <v>6</v>
      </c>
    </row>
    <row r="14" spans="1:74" ht="12.9">
      <c r="B14" s="20"/>
      <c r="E14" s="228" t="s">
        <v>29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7" t="s">
        <v>27</v>
      </c>
      <c r="AN14" s="29" t="s">
        <v>29</v>
      </c>
      <c r="AR14" s="20"/>
      <c r="BE14" s="224"/>
      <c r="BS14" s="17" t="s">
        <v>6</v>
      </c>
    </row>
    <row r="15" spans="1:74" ht="7" customHeight="1">
      <c r="B15" s="20"/>
      <c r="AR15" s="20"/>
      <c r="BE15" s="224"/>
      <c r="BS15" s="17" t="s">
        <v>3</v>
      </c>
    </row>
    <row r="16" spans="1:74" ht="12.1" customHeight="1">
      <c r="B16" s="20"/>
      <c r="D16" s="27" t="s">
        <v>30</v>
      </c>
      <c r="AK16" s="27" t="s">
        <v>24</v>
      </c>
      <c r="AN16" s="25" t="s">
        <v>1</v>
      </c>
      <c r="AR16" s="20"/>
      <c r="BE16" s="224"/>
      <c r="BS16" s="17" t="s">
        <v>3</v>
      </c>
    </row>
    <row r="17" spans="2:71" ht="18.55" customHeight="1">
      <c r="B17" s="20"/>
      <c r="E17" s="25" t="s">
        <v>31</v>
      </c>
      <c r="AK17" s="27" t="s">
        <v>27</v>
      </c>
      <c r="AN17" s="25" t="s">
        <v>1</v>
      </c>
      <c r="AR17" s="20"/>
      <c r="BE17" s="224"/>
      <c r="BS17" s="17" t="s">
        <v>32</v>
      </c>
    </row>
    <row r="18" spans="2:71" ht="7" customHeight="1">
      <c r="B18" s="20"/>
      <c r="AR18" s="20"/>
      <c r="BE18" s="224"/>
      <c r="BS18" s="17" t="s">
        <v>6</v>
      </c>
    </row>
    <row r="19" spans="2:71" ht="12.1" customHeight="1">
      <c r="B19" s="20"/>
      <c r="D19" s="27" t="s">
        <v>33</v>
      </c>
      <c r="AK19" s="27" t="s">
        <v>24</v>
      </c>
      <c r="AN19" s="25" t="s">
        <v>1</v>
      </c>
      <c r="AR19" s="20"/>
      <c r="BE19" s="224"/>
      <c r="BS19" s="17" t="s">
        <v>6</v>
      </c>
    </row>
    <row r="20" spans="2:71" ht="18.55" customHeight="1">
      <c r="B20" s="20"/>
      <c r="E20" s="25" t="s">
        <v>31</v>
      </c>
      <c r="AK20" s="27" t="s">
        <v>27</v>
      </c>
      <c r="AN20" s="25" t="s">
        <v>1</v>
      </c>
      <c r="AR20" s="20"/>
      <c r="BE20" s="224"/>
      <c r="BS20" s="17" t="s">
        <v>3</v>
      </c>
    </row>
    <row r="21" spans="2:71" ht="7" customHeight="1">
      <c r="B21" s="20"/>
      <c r="AR21" s="20"/>
      <c r="BE21" s="224"/>
    </row>
    <row r="22" spans="2:71" ht="12.1" customHeight="1">
      <c r="B22" s="20"/>
      <c r="D22" s="27" t="s">
        <v>34</v>
      </c>
      <c r="AR22" s="20"/>
      <c r="BE22" s="224"/>
    </row>
    <row r="23" spans="2:71" ht="16.5" customHeight="1">
      <c r="B23" s="20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0"/>
      <c r="BE23" s="224"/>
    </row>
    <row r="24" spans="2:71" ht="7" customHeight="1">
      <c r="B24" s="20"/>
      <c r="AR24" s="20"/>
      <c r="BE24" s="224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4"/>
    </row>
    <row r="26" spans="2:71" s="1" customFormat="1" ht="26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1">
        <f>ROUND(AG94,2)</f>
        <v>0</v>
      </c>
      <c r="AL26" s="232"/>
      <c r="AM26" s="232"/>
      <c r="AN26" s="232"/>
      <c r="AO26" s="232"/>
      <c r="AR26" s="32"/>
      <c r="BE26" s="224"/>
    </row>
    <row r="27" spans="2:71" s="1" customFormat="1" ht="7" customHeight="1">
      <c r="B27" s="32"/>
      <c r="AR27" s="32"/>
      <c r="BE27" s="224"/>
    </row>
    <row r="28" spans="2:71" s="1" customFormat="1" ht="12.9">
      <c r="B28" s="32"/>
      <c r="L28" s="233" t="s">
        <v>36</v>
      </c>
      <c r="M28" s="233"/>
      <c r="N28" s="233"/>
      <c r="O28" s="233"/>
      <c r="P28" s="233"/>
      <c r="W28" s="233" t="s">
        <v>37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38</v>
      </c>
      <c r="AL28" s="233"/>
      <c r="AM28" s="233"/>
      <c r="AN28" s="233"/>
      <c r="AO28" s="233"/>
      <c r="AR28" s="32"/>
      <c r="BE28" s="224"/>
    </row>
    <row r="29" spans="2:71" s="2" customFormat="1" ht="14.45" customHeight="1">
      <c r="B29" s="36"/>
      <c r="D29" s="27" t="s">
        <v>39</v>
      </c>
      <c r="F29" s="27" t="s">
        <v>40</v>
      </c>
      <c r="L29" s="236">
        <v>0.21</v>
      </c>
      <c r="M29" s="235"/>
      <c r="N29" s="235"/>
      <c r="O29" s="235"/>
      <c r="P29" s="235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K29" s="234">
        <f>ROUND(AV94, 2)</f>
        <v>0</v>
      </c>
      <c r="AL29" s="235"/>
      <c r="AM29" s="235"/>
      <c r="AN29" s="235"/>
      <c r="AO29" s="235"/>
      <c r="AR29" s="36"/>
      <c r="BE29" s="225"/>
    </row>
    <row r="30" spans="2:71" s="2" customFormat="1" ht="14.45" customHeight="1">
      <c r="B30" s="36"/>
      <c r="F30" s="27" t="s">
        <v>41</v>
      </c>
      <c r="L30" s="236">
        <v>0.12</v>
      </c>
      <c r="M30" s="235"/>
      <c r="N30" s="235"/>
      <c r="O30" s="235"/>
      <c r="P30" s="235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K30" s="234">
        <f>ROUND(AW94, 2)</f>
        <v>0</v>
      </c>
      <c r="AL30" s="235"/>
      <c r="AM30" s="235"/>
      <c r="AN30" s="235"/>
      <c r="AO30" s="235"/>
      <c r="AR30" s="36"/>
      <c r="BE30" s="225"/>
    </row>
    <row r="31" spans="2:71" s="2" customFormat="1" ht="14.45" hidden="1" customHeight="1">
      <c r="B31" s="36"/>
      <c r="F31" s="27" t="s">
        <v>42</v>
      </c>
      <c r="L31" s="236">
        <v>0.21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6"/>
      <c r="BE31" s="225"/>
    </row>
    <row r="32" spans="2:71" s="2" customFormat="1" ht="14.45" hidden="1" customHeight="1">
      <c r="B32" s="36"/>
      <c r="F32" s="27" t="s">
        <v>43</v>
      </c>
      <c r="L32" s="236">
        <v>0.12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6"/>
      <c r="BE32" s="225"/>
    </row>
    <row r="33" spans="2:57" s="2" customFormat="1" ht="14.45" hidden="1" customHeight="1">
      <c r="B33" s="36"/>
      <c r="F33" s="27" t="s">
        <v>44</v>
      </c>
      <c r="L33" s="236">
        <v>0</v>
      </c>
      <c r="M33" s="235"/>
      <c r="N33" s="235"/>
      <c r="O33" s="235"/>
      <c r="P33" s="235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K33" s="234">
        <v>0</v>
      </c>
      <c r="AL33" s="235"/>
      <c r="AM33" s="235"/>
      <c r="AN33" s="235"/>
      <c r="AO33" s="235"/>
      <c r="AR33" s="36"/>
      <c r="BE33" s="225"/>
    </row>
    <row r="34" spans="2:57" s="1" customFormat="1" ht="7" customHeight="1">
      <c r="B34" s="32"/>
      <c r="AR34" s="32"/>
      <c r="BE34" s="224"/>
    </row>
    <row r="35" spans="2:57" s="1" customFormat="1" ht="26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0" t="s">
        <v>47</v>
      </c>
      <c r="Y35" s="218"/>
      <c r="Z35" s="218"/>
      <c r="AA35" s="218"/>
      <c r="AB35" s="218"/>
      <c r="AC35" s="39"/>
      <c r="AD35" s="39"/>
      <c r="AE35" s="39"/>
      <c r="AF35" s="39"/>
      <c r="AG35" s="39"/>
      <c r="AH35" s="39"/>
      <c r="AI35" s="39"/>
      <c r="AJ35" s="39"/>
      <c r="AK35" s="217">
        <f>SUM(AK26:AK33)</f>
        <v>0</v>
      </c>
      <c r="AL35" s="218"/>
      <c r="AM35" s="218"/>
      <c r="AN35" s="218"/>
      <c r="AO35" s="219"/>
      <c r="AP35" s="37"/>
      <c r="AQ35" s="37"/>
      <c r="AR35" s="32"/>
    </row>
    <row r="36" spans="2:57" s="1" customFormat="1" ht="7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9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6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9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5" customHeight="1">
      <c r="B82" s="32"/>
      <c r="C82" s="21" t="s">
        <v>54</v>
      </c>
      <c r="AR82" s="32"/>
    </row>
    <row r="83" spans="1:91" s="1" customFormat="1" ht="7" customHeight="1">
      <c r="B83" s="32"/>
      <c r="AR83" s="32"/>
    </row>
    <row r="84" spans="1:91" s="3" customFormat="1" ht="12.1" customHeight="1">
      <c r="B84" s="48"/>
      <c r="C84" s="27" t="s">
        <v>13</v>
      </c>
      <c r="L84" s="3" t="str">
        <f>K5</f>
        <v>2024-025</v>
      </c>
      <c r="AR84" s="48"/>
    </row>
    <row r="85" spans="1:91" s="4" customFormat="1" ht="36.85" customHeight="1">
      <c r="B85" s="49"/>
      <c r="C85" s="50" t="s">
        <v>16</v>
      </c>
      <c r="L85" s="243" t="str">
        <f>K6</f>
        <v>ČZU akce - sloučení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49"/>
    </row>
    <row r="86" spans="1:91" s="1" customFormat="1" ht="7" customHeight="1">
      <c r="B86" s="32"/>
      <c r="AR86" s="32"/>
    </row>
    <row r="87" spans="1:91" s="1" customFormat="1" ht="12.1" customHeight="1">
      <c r="B87" s="32"/>
      <c r="C87" s="27" t="s">
        <v>20</v>
      </c>
      <c r="L87" s="51" t="str">
        <f>IF(K8="","",K8)</f>
        <v>areál ČZU v Praze</v>
      </c>
      <c r="AI87" s="27" t="s">
        <v>22</v>
      </c>
      <c r="AM87" s="245" t="str">
        <f>IF(AN8= "","",AN8)</f>
        <v/>
      </c>
      <c r="AN87" s="245"/>
      <c r="AR87" s="32"/>
    </row>
    <row r="88" spans="1:91" s="1" customFormat="1" ht="7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>ČZU v Praze, Kamýcká 129, 165 00 Praha 6 - Suchdol</v>
      </c>
      <c r="AI89" s="27" t="s">
        <v>30</v>
      </c>
      <c r="AM89" s="250" t="str">
        <f>IF(E17="","",E17)</f>
        <v xml:space="preserve"> </v>
      </c>
      <c r="AN89" s="251"/>
      <c r="AO89" s="251"/>
      <c r="AP89" s="251"/>
      <c r="AR89" s="32"/>
      <c r="AS89" s="246" t="s">
        <v>55</v>
      </c>
      <c r="AT89" s="24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50" t="str">
        <f>IF(E20="","",E20)</f>
        <v xml:space="preserve"> </v>
      </c>
      <c r="AN90" s="251"/>
      <c r="AO90" s="251"/>
      <c r="AP90" s="251"/>
      <c r="AR90" s="32"/>
      <c r="AS90" s="248"/>
      <c r="AT90" s="249"/>
      <c r="BD90" s="56"/>
    </row>
    <row r="91" spans="1:91" s="1" customFormat="1" ht="10.9" customHeight="1">
      <c r="B91" s="32"/>
      <c r="AR91" s="32"/>
      <c r="AS91" s="248"/>
      <c r="AT91" s="249"/>
      <c r="BD91" s="56"/>
    </row>
    <row r="92" spans="1:91" s="1" customFormat="1" ht="29.25" customHeight="1">
      <c r="B92" s="32"/>
      <c r="C92" s="252" t="s">
        <v>56</v>
      </c>
      <c r="D92" s="238"/>
      <c r="E92" s="238"/>
      <c r="F92" s="238"/>
      <c r="G92" s="238"/>
      <c r="H92" s="57"/>
      <c r="I92" s="239" t="s">
        <v>57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7" t="s">
        <v>58</v>
      </c>
      <c r="AH92" s="238"/>
      <c r="AI92" s="238"/>
      <c r="AJ92" s="238"/>
      <c r="AK92" s="238"/>
      <c r="AL92" s="238"/>
      <c r="AM92" s="238"/>
      <c r="AN92" s="239" t="s">
        <v>59</v>
      </c>
      <c r="AO92" s="238"/>
      <c r="AP92" s="240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41">
        <f>ROUND(AG95+AG98+AG111,2)</f>
        <v>0</v>
      </c>
      <c r="AH94" s="241"/>
      <c r="AI94" s="241"/>
      <c r="AJ94" s="241"/>
      <c r="AK94" s="241"/>
      <c r="AL94" s="241"/>
      <c r="AM94" s="241"/>
      <c r="AN94" s="242">
        <f t="shared" ref="AN94:AN116" si="0">SUM(AG94,AT94)</f>
        <v>0</v>
      </c>
      <c r="AO94" s="242"/>
      <c r="AP94" s="242"/>
      <c r="AQ94" s="67" t="s">
        <v>1</v>
      </c>
      <c r="AR94" s="63"/>
      <c r="AS94" s="68">
        <f>ROUND(AS95+AS98+AS111,2)</f>
        <v>0</v>
      </c>
      <c r="AT94" s="69">
        <f t="shared" ref="AT94:AT116" si="1">ROUND(SUM(AV94:AW94),2)</f>
        <v>0</v>
      </c>
      <c r="AU94" s="70">
        <f>ROUND(AU95+AU98+AU111,5)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ROUND(AZ95+AZ98+AZ111,2)</f>
        <v>0</v>
      </c>
      <c r="BA94" s="69">
        <f>ROUND(BA95+BA98+BA111,2)</f>
        <v>0</v>
      </c>
      <c r="BB94" s="69">
        <f>ROUND(BB95+BB98+BB111,2)</f>
        <v>0</v>
      </c>
      <c r="BC94" s="69">
        <f>ROUND(BC95+BC98+BC111,2)</f>
        <v>0</v>
      </c>
      <c r="BD94" s="71">
        <f>ROUND(BD95+BD98+BD111,2)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1" s="6" customFormat="1" ht="24.8" customHeight="1">
      <c r="B95" s="74"/>
      <c r="C95" s="75"/>
      <c r="D95" s="210" t="s">
        <v>79</v>
      </c>
      <c r="E95" s="210"/>
      <c r="F95" s="210"/>
      <c r="G95" s="210"/>
      <c r="H95" s="210"/>
      <c r="I95" s="76"/>
      <c r="J95" s="210" t="s">
        <v>80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3">
        <f>ROUND(SUM(AG96:AG97),2)</f>
        <v>0</v>
      </c>
      <c r="AH95" s="214"/>
      <c r="AI95" s="214"/>
      <c r="AJ95" s="214"/>
      <c r="AK95" s="214"/>
      <c r="AL95" s="214"/>
      <c r="AM95" s="214"/>
      <c r="AN95" s="215">
        <f t="shared" si="0"/>
        <v>0</v>
      </c>
      <c r="AO95" s="214"/>
      <c r="AP95" s="214"/>
      <c r="AQ95" s="77" t="s">
        <v>81</v>
      </c>
      <c r="AR95" s="74"/>
      <c r="AS95" s="78">
        <f>ROUND(SUM(AS96:AS97),2)</f>
        <v>0</v>
      </c>
      <c r="AT95" s="79">
        <f t="shared" si="1"/>
        <v>0</v>
      </c>
      <c r="AU95" s="80">
        <f>ROUND(SUM(AU96:AU97),5)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ROUND(SUM(AZ96:AZ97),2)</f>
        <v>0</v>
      </c>
      <c r="BA95" s="79">
        <f>ROUND(SUM(BA96:BA97),2)</f>
        <v>0</v>
      </c>
      <c r="BB95" s="79">
        <f>ROUND(SUM(BB96:BB97),2)</f>
        <v>0</v>
      </c>
      <c r="BC95" s="79">
        <f>ROUND(SUM(BC96:BC97),2)</f>
        <v>0</v>
      </c>
      <c r="BD95" s="81">
        <f>ROUND(SUM(BD96:BD97),2)</f>
        <v>0</v>
      </c>
      <c r="BS95" s="82" t="s">
        <v>74</v>
      </c>
      <c r="BT95" s="82" t="s">
        <v>82</v>
      </c>
      <c r="BU95" s="82" t="s">
        <v>76</v>
      </c>
      <c r="BV95" s="82" t="s">
        <v>77</v>
      </c>
      <c r="BW95" s="82" t="s">
        <v>83</v>
      </c>
      <c r="BX95" s="82" t="s">
        <v>4</v>
      </c>
      <c r="CL95" s="82" t="s">
        <v>1</v>
      </c>
      <c r="CM95" s="82" t="s">
        <v>84</v>
      </c>
    </row>
    <row r="96" spans="1:91" s="3" customFormat="1" ht="16.5" customHeight="1">
      <c r="A96" s="83" t="s">
        <v>85</v>
      </c>
      <c r="B96" s="48"/>
      <c r="C96" s="9"/>
      <c r="D96" s="9"/>
      <c r="E96" s="209" t="s">
        <v>86</v>
      </c>
      <c r="F96" s="209"/>
      <c r="G96" s="209"/>
      <c r="H96" s="209"/>
      <c r="I96" s="209"/>
      <c r="J96" s="9"/>
      <c r="K96" s="209" t="s">
        <v>87</v>
      </c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11">
        <f>'D.1.2. - Ústřední vytápěn...'!J32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4" t="s">
        <v>88</v>
      </c>
      <c r="AR96" s="48"/>
      <c r="AS96" s="85">
        <v>0</v>
      </c>
      <c r="AT96" s="86">
        <f t="shared" si="1"/>
        <v>0</v>
      </c>
      <c r="AU96" s="87">
        <f>'D.1.2. - Ústřední vytápěn...'!P136</f>
        <v>0</v>
      </c>
      <c r="AV96" s="86">
        <f>'D.1.2. - Ústřední vytápěn...'!J35</f>
        <v>0</v>
      </c>
      <c r="AW96" s="86">
        <f>'D.1.2. - Ústřední vytápěn...'!J36</f>
        <v>0</v>
      </c>
      <c r="AX96" s="86">
        <f>'D.1.2. - Ústřední vytápěn...'!J37</f>
        <v>0</v>
      </c>
      <c r="AY96" s="86">
        <f>'D.1.2. - Ústřední vytápěn...'!J38</f>
        <v>0</v>
      </c>
      <c r="AZ96" s="86">
        <f>'D.1.2. - Ústřední vytápěn...'!F35</f>
        <v>0</v>
      </c>
      <c r="BA96" s="86">
        <f>'D.1.2. - Ústřední vytápěn...'!F36</f>
        <v>0</v>
      </c>
      <c r="BB96" s="86">
        <f>'D.1.2. - Ústřední vytápěn...'!F37</f>
        <v>0</v>
      </c>
      <c r="BC96" s="86">
        <f>'D.1.2. - Ústřední vytápěn...'!F38</f>
        <v>0</v>
      </c>
      <c r="BD96" s="88">
        <f>'D.1.2. - Ústřední vytápěn...'!F39</f>
        <v>0</v>
      </c>
      <c r="BT96" s="25" t="s">
        <v>84</v>
      </c>
      <c r="BV96" s="25" t="s">
        <v>77</v>
      </c>
      <c r="BW96" s="25" t="s">
        <v>89</v>
      </c>
      <c r="BX96" s="25" t="s">
        <v>83</v>
      </c>
      <c r="CL96" s="25" t="s">
        <v>1</v>
      </c>
    </row>
    <row r="97" spans="1:91" s="3" customFormat="1" ht="16.5" customHeight="1">
      <c r="A97" s="83" t="s">
        <v>85</v>
      </c>
      <c r="B97" s="48"/>
      <c r="C97" s="9"/>
      <c r="D97" s="9"/>
      <c r="E97" s="209" t="s">
        <v>90</v>
      </c>
      <c r="F97" s="209"/>
      <c r="G97" s="209"/>
      <c r="H97" s="209"/>
      <c r="I97" s="209"/>
      <c r="J97" s="9"/>
      <c r="K97" s="209" t="s">
        <v>91</v>
      </c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11">
        <f>'02 (1) - ES-MaR_samostatn...'!J32</f>
        <v>0</v>
      </c>
      <c r="AH97" s="212"/>
      <c r="AI97" s="212"/>
      <c r="AJ97" s="212"/>
      <c r="AK97" s="212"/>
      <c r="AL97" s="212"/>
      <c r="AM97" s="212"/>
      <c r="AN97" s="211">
        <f t="shared" si="0"/>
        <v>0</v>
      </c>
      <c r="AO97" s="212"/>
      <c r="AP97" s="212"/>
      <c r="AQ97" s="84" t="s">
        <v>88</v>
      </c>
      <c r="AR97" s="48"/>
      <c r="AS97" s="85">
        <v>0</v>
      </c>
      <c r="AT97" s="86">
        <f t="shared" si="1"/>
        <v>0</v>
      </c>
      <c r="AU97" s="87">
        <f>'02 (1) - ES-MaR_samostatn...'!P131</f>
        <v>0</v>
      </c>
      <c r="AV97" s="86">
        <f>'02 (1) - ES-MaR_samostatn...'!J35</f>
        <v>0</v>
      </c>
      <c r="AW97" s="86">
        <f>'02 (1) - ES-MaR_samostatn...'!J36</f>
        <v>0</v>
      </c>
      <c r="AX97" s="86">
        <f>'02 (1) - ES-MaR_samostatn...'!J37</f>
        <v>0</v>
      </c>
      <c r="AY97" s="86">
        <f>'02 (1) - ES-MaR_samostatn...'!J38</f>
        <v>0</v>
      </c>
      <c r="AZ97" s="86">
        <f>'02 (1) - ES-MaR_samostatn...'!F35</f>
        <v>0</v>
      </c>
      <c r="BA97" s="86">
        <f>'02 (1) - ES-MaR_samostatn...'!F36</f>
        <v>0</v>
      </c>
      <c r="BB97" s="86">
        <f>'02 (1) - ES-MaR_samostatn...'!F37</f>
        <v>0</v>
      </c>
      <c r="BC97" s="86">
        <f>'02 (1) - ES-MaR_samostatn...'!F38</f>
        <v>0</v>
      </c>
      <c r="BD97" s="88">
        <f>'02 (1) - ES-MaR_samostatn...'!F39</f>
        <v>0</v>
      </c>
      <c r="BT97" s="25" t="s">
        <v>84</v>
      </c>
      <c r="BV97" s="25" t="s">
        <v>77</v>
      </c>
      <c r="BW97" s="25" t="s">
        <v>92</v>
      </c>
      <c r="BX97" s="25" t="s">
        <v>83</v>
      </c>
      <c r="CL97" s="25" t="s">
        <v>1</v>
      </c>
    </row>
    <row r="98" spans="1:91" s="6" customFormat="1" ht="16.5" customHeight="1">
      <c r="B98" s="74"/>
      <c r="C98" s="75"/>
      <c r="D98" s="210" t="s">
        <v>93</v>
      </c>
      <c r="E98" s="210"/>
      <c r="F98" s="210"/>
      <c r="G98" s="210"/>
      <c r="H98" s="210"/>
      <c r="I98" s="76"/>
      <c r="J98" s="210" t="s">
        <v>94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3">
        <f>ROUND(AG99+AG103+AG107,2)</f>
        <v>0</v>
      </c>
      <c r="AH98" s="214"/>
      <c r="AI98" s="214"/>
      <c r="AJ98" s="214"/>
      <c r="AK98" s="214"/>
      <c r="AL98" s="214"/>
      <c r="AM98" s="214"/>
      <c r="AN98" s="215">
        <f t="shared" si="0"/>
        <v>0</v>
      </c>
      <c r="AO98" s="214"/>
      <c r="AP98" s="214"/>
      <c r="AQ98" s="77" t="s">
        <v>81</v>
      </c>
      <c r="AR98" s="74"/>
      <c r="AS98" s="78">
        <f>ROUND(AS99+AS103+AS107,2)</f>
        <v>0</v>
      </c>
      <c r="AT98" s="79">
        <f t="shared" si="1"/>
        <v>0</v>
      </c>
      <c r="AU98" s="80">
        <f>ROUND(AU99+AU103+AU107,5)</f>
        <v>0</v>
      </c>
      <c r="AV98" s="79">
        <f>ROUND(AZ98*L29,2)</f>
        <v>0</v>
      </c>
      <c r="AW98" s="79">
        <f>ROUND(BA98*L30,2)</f>
        <v>0</v>
      </c>
      <c r="AX98" s="79">
        <f>ROUND(BB98*L29,2)</f>
        <v>0</v>
      </c>
      <c r="AY98" s="79">
        <f>ROUND(BC98*L30,2)</f>
        <v>0</v>
      </c>
      <c r="AZ98" s="79">
        <f>ROUND(AZ99+AZ103+AZ107,2)</f>
        <v>0</v>
      </c>
      <c r="BA98" s="79">
        <f>ROUND(BA99+BA103+BA107,2)</f>
        <v>0</v>
      </c>
      <c r="BB98" s="79">
        <f>ROUND(BB99+BB103+BB107,2)</f>
        <v>0</v>
      </c>
      <c r="BC98" s="79">
        <f>ROUND(BC99+BC103+BC107,2)</f>
        <v>0</v>
      </c>
      <c r="BD98" s="81">
        <f>ROUND(BD99+BD103+BD107,2)</f>
        <v>0</v>
      </c>
      <c r="BS98" s="82" t="s">
        <v>74</v>
      </c>
      <c r="BT98" s="82" t="s">
        <v>82</v>
      </c>
      <c r="BU98" s="82" t="s">
        <v>76</v>
      </c>
      <c r="BV98" s="82" t="s">
        <v>77</v>
      </c>
      <c r="BW98" s="82" t="s">
        <v>95</v>
      </c>
      <c r="BX98" s="82" t="s">
        <v>4</v>
      </c>
      <c r="CL98" s="82" t="s">
        <v>1</v>
      </c>
      <c r="CM98" s="82" t="s">
        <v>84</v>
      </c>
    </row>
    <row r="99" spans="1:91" s="3" customFormat="1" ht="16.5" customHeight="1">
      <c r="B99" s="48"/>
      <c r="C99" s="9"/>
      <c r="D99" s="9"/>
      <c r="E99" s="209" t="s">
        <v>96</v>
      </c>
      <c r="F99" s="209"/>
      <c r="G99" s="209"/>
      <c r="H99" s="209"/>
      <c r="I99" s="209"/>
      <c r="J99" s="9"/>
      <c r="K99" s="209" t="s">
        <v>97</v>
      </c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16">
        <f>ROUND(SUM(AG100:AG102),2)</f>
        <v>0</v>
      </c>
      <c r="AH99" s="212"/>
      <c r="AI99" s="212"/>
      <c r="AJ99" s="212"/>
      <c r="AK99" s="212"/>
      <c r="AL99" s="212"/>
      <c r="AM99" s="212"/>
      <c r="AN99" s="211">
        <f t="shared" si="0"/>
        <v>0</v>
      </c>
      <c r="AO99" s="212"/>
      <c r="AP99" s="212"/>
      <c r="AQ99" s="84" t="s">
        <v>88</v>
      </c>
      <c r="AR99" s="48"/>
      <c r="AS99" s="85">
        <f>ROUND(SUM(AS100:AS102),2)</f>
        <v>0</v>
      </c>
      <c r="AT99" s="86">
        <f t="shared" si="1"/>
        <v>0</v>
      </c>
      <c r="AU99" s="87">
        <f>ROUND(SUM(AU100:AU102),5)</f>
        <v>0</v>
      </c>
      <c r="AV99" s="86">
        <f>ROUND(AZ99*L29,2)</f>
        <v>0</v>
      </c>
      <c r="AW99" s="86">
        <f>ROUND(BA99*L30,2)</f>
        <v>0</v>
      </c>
      <c r="AX99" s="86">
        <f>ROUND(BB99*L29,2)</f>
        <v>0</v>
      </c>
      <c r="AY99" s="86">
        <f>ROUND(BC99*L30,2)</f>
        <v>0</v>
      </c>
      <c r="AZ99" s="86">
        <f>ROUND(SUM(AZ100:AZ102),2)</f>
        <v>0</v>
      </c>
      <c r="BA99" s="86">
        <f>ROUND(SUM(BA100:BA102),2)</f>
        <v>0</v>
      </c>
      <c r="BB99" s="86">
        <f>ROUND(SUM(BB100:BB102),2)</f>
        <v>0</v>
      </c>
      <c r="BC99" s="86">
        <f>ROUND(SUM(BC100:BC102),2)</f>
        <v>0</v>
      </c>
      <c r="BD99" s="88">
        <f>ROUND(SUM(BD100:BD102),2)</f>
        <v>0</v>
      </c>
      <c r="BS99" s="25" t="s">
        <v>74</v>
      </c>
      <c r="BT99" s="25" t="s">
        <v>84</v>
      </c>
      <c r="BV99" s="25" t="s">
        <v>77</v>
      </c>
      <c r="BW99" s="25" t="s">
        <v>98</v>
      </c>
      <c r="BX99" s="25" t="s">
        <v>95</v>
      </c>
      <c r="CL99" s="25" t="s">
        <v>1</v>
      </c>
    </row>
    <row r="100" spans="1:91" s="3" customFormat="1" ht="16.5" customHeight="1">
      <c r="A100" s="83" t="s">
        <v>85</v>
      </c>
      <c r="B100" s="48"/>
      <c r="C100" s="9"/>
      <c r="D100" s="9"/>
      <c r="E100" s="9"/>
      <c r="F100" s="209" t="s">
        <v>96</v>
      </c>
      <c r="G100" s="209"/>
      <c r="H100" s="209"/>
      <c r="I100" s="209"/>
      <c r="J100" s="209"/>
      <c r="K100" s="9"/>
      <c r="L100" s="209" t="s">
        <v>97</v>
      </c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11">
        <f>'SO-01 - Stavební práce - ...'!J32</f>
        <v>0</v>
      </c>
      <c r="AH100" s="212"/>
      <c r="AI100" s="212"/>
      <c r="AJ100" s="212"/>
      <c r="AK100" s="212"/>
      <c r="AL100" s="212"/>
      <c r="AM100" s="212"/>
      <c r="AN100" s="211">
        <f>SUM(AG100,AT100)</f>
        <v>0</v>
      </c>
      <c r="AO100" s="212"/>
      <c r="AP100" s="212"/>
      <c r="AQ100" s="84" t="s">
        <v>88</v>
      </c>
      <c r="AR100" s="48"/>
      <c r="AS100" s="85">
        <v>0</v>
      </c>
      <c r="AT100" s="86">
        <f t="shared" si="1"/>
        <v>0</v>
      </c>
      <c r="AU100" s="87">
        <f>'SO-01 - Stavební práce - ...'!P137</f>
        <v>0</v>
      </c>
      <c r="AV100" s="86">
        <f>'SO-01 - Stavební práce - ...'!J35</f>
        <v>0</v>
      </c>
      <c r="AW100" s="86">
        <f>'SO-01 - Stavební práce - ...'!J36</f>
        <v>0</v>
      </c>
      <c r="AX100" s="86">
        <f>'SO-01 - Stavební práce - ...'!J37</f>
        <v>0</v>
      </c>
      <c r="AY100" s="86">
        <f>'SO-01 - Stavební práce - ...'!J38</f>
        <v>0</v>
      </c>
      <c r="AZ100" s="86">
        <f>'SO-01 - Stavební práce - ...'!F35</f>
        <v>0</v>
      </c>
      <c r="BA100" s="86">
        <f>'SO-01 - Stavební práce - ...'!F36</f>
        <v>0</v>
      </c>
      <c r="BB100" s="86">
        <f>'SO-01 - Stavební práce - ...'!F37</f>
        <v>0</v>
      </c>
      <c r="BC100" s="86">
        <f>'SO-01 - Stavební práce - ...'!F38</f>
        <v>0</v>
      </c>
      <c r="BD100" s="88">
        <f>'SO-01 - Stavební práce - ...'!F39</f>
        <v>0</v>
      </c>
      <c r="BT100" s="25" t="s">
        <v>99</v>
      </c>
      <c r="BU100" s="25" t="s">
        <v>100</v>
      </c>
      <c r="BV100" s="25" t="s">
        <v>77</v>
      </c>
      <c r="BW100" s="25" t="s">
        <v>98</v>
      </c>
      <c r="BX100" s="25" t="s">
        <v>95</v>
      </c>
      <c r="CL100" s="25" t="s">
        <v>1</v>
      </c>
    </row>
    <row r="101" spans="1:91" s="3" customFormat="1" ht="23.3" customHeight="1">
      <c r="A101" s="83" t="s">
        <v>85</v>
      </c>
      <c r="B101" s="48"/>
      <c r="C101" s="9"/>
      <c r="D101" s="9"/>
      <c r="E101" s="9"/>
      <c r="F101" s="209" t="s">
        <v>101</v>
      </c>
      <c r="G101" s="209"/>
      <c r="H101" s="209"/>
      <c r="I101" s="209"/>
      <c r="J101" s="209"/>
      <c r="K101" s="9"/>
      <c r="L101" s="209" t="s">
        <v>102</v>
      </c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11">
        <f>'SO-01 ZTI - Zdravotechnik...'!J34</f>
        <v>0</v>
      </c>
      <c r="AH101" s="212"/>
      <c r="AI101" s="212"/>
      <c r="AJ101" s="212"/>
      <c r="AK101" s="212"/>
      <c r="AL101" s="212"/>
      <c r="AM101" s="212"/>
      <c r="AN101" s="211">
        <f t="shared" si="0"/>
        <v>0</v>
      </c>
      <c r="AO101" s="212"/>
      <c r="AP101" s="212"/>
      <c r="AQ101" s="84" t="s">
        <v>88</v>
      </c>
      <c r="AR101" s="48"/>
      <c r="AS101" s="85">
        <v>0</v>
      </c>
      <c r="AT101" s="86">
        <f t="shared" si="1"/>
        <v>0</v>
      </c>
      <c r="AU101" s="87">
        <f>'SO-01 ZTI - Zdravotechnik...'!P135</f>
        <v>0</v>
      </c>
      <c r="AV101" s="86">
        <f>'SO-01 ZTI - Zdravotechnik...'!J37</f>
        <v>0</v>
      </c>
      <c r="AW101" s="86">
        <f>'SO-01 ZTI - Zdravotechnik...'!J38</f>
        <v>0</v>
      </c>
      <c r="AX101" s="86">
        <f>'SO-01 ZTI - Zdravotechnik...'!J39</f>
        <v>0</v>
      </c>
      <c r="AY101" s="86">
        <f>'SO-01 ZTI - Zdravotechnik...'!J40</f>
        <v>0</v>
      </c>
      <c r="AZ101" s="86">
        <f>'SO-01 ZTI - Zdravotechnik...'!F37</f>
        <v>0</v>
      </c>
      <c r="BA101" s="86">
        <f>'SO-01 ZTI - Zdravotechnik...'!F38</f>
        <v>0</v>
      </c>
      <c r="BB101" s="86">
        <f>'SO-01 ZTI - Zdravotechnik...'!F39</f>
        <v>0</v>
      </c>
      <c r="BC101" s="86">
        <f>'SO-01 ZTI - Zdravotechnik...'!F40</f>
        <v>0</v>
      </c>
      <c r="BD101" s="88">
        <f>'SO-01 ZTI - Zdravotechnik...'!F41</f>
        <v>0</v>
      </c>
      <c r="BT101" s="25" t="s">
        <v>99</v>
      </c>
      <c r="BV101" s="25" t="s">
        <v>77</v>
      </c>
      <c r="BW101" s="25" t="s">
        <v>103</v>
      </c>
      <c r="BX101" s="25" t="s">
        <v>98</v>
      </c>
      <c r="CL101" s="25" t="s">
        <v>1</v>
      </c>
    </row>
    <row r="102" spans="1:91" s="3" customFormat="1" ht="23.3" customHeight="1">
      <c r="A102" s="83" t="s">
        <v>85</v>
      </c>
      <c r="B102" s="48"/>
      <c r="C102" s="9"/>
      <c r="D102" s="9"/>
      <c r="E102" s="9"/>
      <c r="F102" s="209" t="s">
        <v>104</v>
      </c>
      <c r="G102" s="209"/>
      <c r="H102" s="209"/>
      <c r="I102" s="209"/>
      <c r="J102" s="209"/>
      <c r="K102" s="9"/>
      <c r="L102" s="209" t="s">
        <v>105</v>
      </c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11">
        <f>'SO-01 ELE - Elektromontáž...'!J34</f>
        <v>0</v>
      </c>
      <c r="AH102" s="212"/>
      <c r="AI102" s="212"/>
      <c r="AJ102" s="212"/>
      <c r="AK102" s="212"/>
      <c r="AL102" s="212"/>
      <c r="AM102" s="212"/>
      <c r="AN102" s="211">
        <f t="shared" si="0"/>
        <v>0</v>
      </c>
      <c r="AO102" s="212"/>
      <c r="AP102" s="212"/>
      <c r="AQ102" s="84" t="s">
        <v>88</v>
      </c>
      <c r="AR102" s="48"/>
      <c r="AS102" s="85">
        <v>0</v>
      </c>
      <c r="AT102" s="86">
        <f t="shared" si="1"/>
        <v>0</v>
      </c>
      <c r="AU102" s="87">
        <f>'SO-01 ELE - Elektromontáž...'!P130</f>
        <v>0</v>
      </c>
      <c r="AV102" s="86">
        <f>'SO-01 ELE - Elektromontáž...'!J37</f>
        <v>0</v>
      </c>
      <c r="AW102" s="86">
        <f>'SO-01 ELE - Elektromontáž...'!J38</f>
        <v>0</v>
      </c>
      <c r="AX102" s="86">
        <f>'SO-01 ELE - Elektromontáž...'!J39</f>
        <v>0</v>
      </c>
      <c r="AY102" s="86">
        <f>'SO-01 ELE - Elektromontáž...'!J40</f>
        <v>0</v>
      </c>
      <c r="AZ102" s="86">
        <f>'SO-01 ELE - Elektromontáž...'!F37</f>
        <v>0</v>
      </c>
      <c r="BA102" s="86">
        <f>'SO-01 ELE - Elektromontáž...'!F38</f>
        <v>0</v>
      </c>
      <c r="BB102" s="86">
        <f>'SO-01 ELE - Elektromontáž...'!F39</f>
        <v>0</v>
      </c>
      <c r="BC102" s="86">
        <f>'SO-01 ELE - Elektromontáž...'!F40</f>
        <v>0</v>
      </c>
      <c r="BD102" s="88">
        <f>'SO-01 ELE - Elektromontáž...'!F41</f>
        <v>0</v>
      </c>
      <c r="BT102" s="25" t="s">
        <v>99</v>
      </c>
      <c r="BV102" s="25" t="s">
        <v>77</v>
      </c>
      <c r="BW102" s="25" t="s">
        <v>106</v>
      </c>
      <c r="BX102" s="25" t="s">
        <v>98</v>
      </c>
      <c r="CL102" s="25" t="s">
        <v>1</v>
      </c>
    </row>
    <row r="103" spans="1:91" s="3" customFormat="1" ht="16.5" customHeight="1">
      <c r="B103" s="48"/>
      <c r="C103" s="9"/>
      <c r="D103" s="9"/>
      <c r="E103" s="209" t="s">
        <v>107</v>
      </c>
      <c r="F103" s="209"/>
      <c r="G103" s="209"/>
      <c r="H103" s="209"/>
      <c r="I103" s="209"/>
      <c r="J103" s="9"/>
      <c r="K103" s="209" t="s">
        <v>108</v>
      </c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16">
        <f>ROUND(SUM(AG104:AG106),2)</f>
        <v>0</v>
      </c>
      <c r="AH103" s="212"/>
      <c r="AI103" s="212"/>
      <c r="AJ103" s="212"/>
      <c r="AK103" s="212"/>
      <c r="AL103" s="212"/>
      <c r="AM103" s="212"/>
      <c r="AN103" s="211">
        <f t="shared" si="0"/>
        <v>0</v>
      </c>
      <c r="AO103" s="212"/>
      <c r="AP103" s="212"/>
      <c r="AQ103" s="84" t="s">
        <v>88</v>
      </c>
      <c r="AR103" s="48"/>
      <c r="AS103" s="85">
        <f>ROUND(SUM(AS104:AS106),2)</f>
        <v>0</v>
      </c>
      <c r="AT103" s="86">
        <f t="shared" si="1"/>
        <v>0</v>
      </c>
      <c r="AU103" s="87">
        <f>ROUND(SUM(AU104:AU106),5)</f>
        <v>0</v>
      </c>
      <c r="AV103" s="86">
        <f>ROUND(AZ103*L29,2)</f>
        <v>0</v>
      </c>
      <c r="AW103" s="86">
        <f>ROUND(BA103*L30,2)</f>
        <v>0</v>
      </c>
      <c r="AX103" s="86">
        <f>ROUND(BB103*L29,2)</f>
        <v>0</v>
      </c>
      <c r="AY103" s="86">
        <f>ROUND(BC103*L30,2)</f>
        <v>0</v>
      </c>
      <c r="AZ103" s="86">
        <f>ROUND(SUM(AZ104:AZ106),2)</f>
        <v>0</v>
      </c>
      <c r="BA103" s="86">
        <f>ROUND(SUM(BA104:BA106),2)</f>
        <v>0</v>
      </c>
      <c r="BB103" s="86">
        <f>ROUND(SUM(BB104:BB106),2)</f>
        <v>0</v>
      </c>
      <c r="BC103" s="86">
        <f>ROUND(SUM(BC104:BC106),2)</f>
        <v>0</v>
      </c>
      <c r="BD103" s="88">
        <f>ROUND(SUM(BD104:BD106),2)</f>
        <v>0</v>
      </c>
      <c r="BS103" s="25" t="s">
        <v>74</v>
      </c>
      <c r="BT103" s="25" t="s">
        <v>84</v>
      </c>
      <c r="BV103" s="25" t="s">
        <v>77</v>
      </c>
      <c r="BW103" s="25" t="s">
        <v>109</v>
      </c>
      <c r="BX103" s="25" t="s">
        <v>95</v>
      </c>
      <c r="CL103" s="25" t="s">
        <v>1</v>
      </c>
    </row>
    <row r="104" spans="1:91" s="3" customFormat="1" ht="16.5" customHeight="1">
      <c r="A104" s="83" t="s">
        <v>85</v>
      </c>
      <c r="B104" s="48"/>
      <c r="C104" s="9"/>
      <c r="D104" s="9"/>
      <c r="E104" s="9"/>
      <c r="F104" s="209" t="s">
        <v>107</v>
      </c>
      <c r="G104" s="209"/>
      <c r="H104" s="209"/>
      <c r="I104" s="209"/>
      <c r="J104" s="209"/>
      <c r="K104" s="9"/>
      <c r="L104" s="209" t="s">
        <v>108</v>
      </c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11">
        <f>'SO-02 - Stavební práce - ...'!J32</f>
        <v>0</v>
      </c>
      <c r="AH104" s="212"/>
      <c r="AI104" s="212"/>
      <c r="AJ104" s="212"/>
      <c r="AK104" s="212"/>
      <c r="AL104" s="212"/>
      <c r="AM104" s="212"/>
      <c r="AN104" s="211">
        <f t="shared" si="0"/>
        <v>0</v>
      </c>
      <c r="AO104" s="212"/>
      <c r="AP104" s="212"/>
      <c r="AQ104" s="84" t="s">
        <v>88</v>
      </c>
      <c r="AR104" s="48"/>
      <c r="AS104" s="85">
        <v>0</v>
      </c>
      <c r="AT104" s="86">
        <f t="shared" si="1"/>
        <v>0</v>
      </c>
      <c r="AU104" s="87">
        <f>'SO-02 - Stavební práce - ...'!P135</f>
        <v>0</v>
      </c>
      <c r="AV104" s="86">
        <f>'SO-02 - Stavební práce - ...'!J35</f>
        <v>0</v>
      </c>
      <c r="AW104" s="86">
        <f>'SO-02 - Stavební práce - ...'!J36</f>
        <v>0</v>
      </c>
      <c r="AX104" s="86">
        <f>'SO-02 - Stavební práce - ...'!J37</f>
        <v>0</v>
      </c>
      <c r="AY104" s="86">
        <f>'SO-02 - Stavební práce - ...'!J38</f>
        <v>0</v>
      </c>
      <c r="AZ104" s="86">
        <f>'SO-02 - Stavební práce - ...'!F35</f>
        <v>0</v>
      </c>
      <c r="BA104" s="86">
        <f>'SO-02 - Stavební práce - ...'!F36</f>
        <v>0</v>
      </c>
      <c r="BB104" s="86">
        <f>'SO-02 - Stavební práce - ...'!F37</f>
        <v>0</v>
      </c>
      <c r="BC104" s="86">
        <f>'SO-02 - Stavební práce - ...'!F38</f>
        <v>0</v>
      </c>
      <c r="BD104" s="88">
        <f>'SO-02 - Stavební práce - ...'!F39</f>
        <v>0</v>
      </c>
      <c r="BT104" s="25" t="s">
        <v>99</v>
      </c>
      <c r="BU104" s="25" t="s">
        <v>100</v>
      </c>
      <c r="BV104" s="25" t="s">
        <v>77</v>
      </c>
      <c r="BW104" s="25" t="s">
        <v>109</v>
      </c>
      <c r="BX104" s="25" t="s">
        <v>95</v>
      </c>
      <c r="CL104" s="25" t="s">
        <v>1</v>
      </c>
    </row>
    <row r="105" spans="1:91" s="3" customFormat="1" ht="23.3" customHeight="1">
      <c r="A105" s="83" t="s">
        <v>85</v>
      </c>
      <c r="B105" s="48"/>
      <c r="C105" s="9"/>
      <c r="D105" s="9"/>
      <c r="E105" s="9"/>
      <c r="F105" s="209" t="s">
        <v>110</v>
      </c>
      <c r="G105" s="209"/>
      <c r="H105" s="209"/>
      <c r="I105" s="209"/>
      <c r="J105" s="209"/>
      <c r="K105" s="9"/>
      <c r="L105" s="209" t="s">
        <v>111</v>
      </c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11">
        <f>'SO-02 ZTI - Zdravotechnik...'!J34</f>
        <v>0</v>
      </c>
      <c r="AH105" s="212"/>
      <c r="AI105" s="212"/>
      <c r="AJ105" s="212"/>
      <c r="AK105" s="212"/>
      <c r="AL105" s="212"/>
      <c r="AM105" s="212"/>
      <c r="AN105" s="211">
        <f t="shared" si="0"/>
        <v>0</v>
      </c>
      <c r="AO105" s="212"/>
      <c r="AP105" s="212"/>
      <c r="AQ105" s="84" t="s">
        <v>88</v>
      </c>
      <c r="AR105" s="48"/>
      <c r="AS105" s="85">
        <v>0</v>
      </c>
      <c r="AT105" s="86">
        <f t="shared" si="1"/>
        <v>0</v>
      </c>
      <c r="AU105" s="87">
        <f>'SO-02 ZTI - Zdravotechnik...'!P135</f>
        <v>0</v>
      </c>
      <c r="AV105" s="86">
        <f>'SO-02 ZTI - Zdravotechnik...'!J37</f>
        <v>0</v>
      </c>
      <c r="AW105" s="86">
        <f>'SO-02 ZTI - Zdravotechnik...'!J38</f>
        <v>0</v>
      </c>
      <c r="AX105" s="86">
        <f>'SO-02 ZTI - Zdravotechnik...'!J39</f>
        <v>0</v>
      </c>
      <c r="AY105" s="86">
        <f>'SO-02 ZTI - Zdravotechnik...'!J40</f>
        <v>0</v>
      </c>
      <c r="AZ105" s="86">
        <f>'SO-02 ZTI - Zdravotechnik...'!F37</f>
        <v>0</v>
      </c>
      <c r="BA105" s="86">
        <f>'SO-02 ZTI - Zdravotechnik...'!F38</f>
        <v>0</v>
      </c>
      <c r="BB105" s="86">
        <f>'SO-02 ZTI - Zdravotechnik...'!F39</f>
        <v>0</v>
      </c>
      <c r="BC105" s="86">
        <f>'SO-02 ZTI - Zdravotechnik...'!F40</f>
        <v>0</v>
      </c>
      <c r="BD105" s="88">
        <f>'SO-02 ZTI - Zdravotechnik...'!F41</f>
        <v>0</v>
      </c>
      <c r="BT105" s="25" t="s">
        <v>99</v>
      </c>
      <c r="BV105" s="25" t="s">
        <v>77</v>
      </c>
      <c r="BW105" s="25" t="s">
        <v>112</v>
      </c>
      <c r="BX105" s="25" t="s">
        <v>109</v>
      </c>
      <c r="CL105" s="25" t="s">
        <v>1</v>
      </c>
    </row>
    <row r="106" spans="1:91" s="3" customFormat="1" ht="23.3" customHeight="1">
      <c r="A106" s="83" t="s">
        <v>85</v>
      </c>
      <c r="B106" s="48"/>
      <c r="C106" s="9"/>
      <c r="D106" s="9"/>
      <c r="E106" s="9"/>
      <c r="F106" s="209" t="s">
        <v>113</v>
      </c>
      <c r="G106" s="209"/>
      <c r="H106" s="209"/>
      <c r="I106" s="209"/>
      <c r="J106" s="209"/>
      <c r="K106" s="9"/>
      <c r="L106" s="209" t="s">
        <v>114</v>
      </c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11">
        <f>'SO-02 ELE - Elektromontáž...'!J34</f>
        <v>0</v>
      </c>
      <c r="AH106" s="212"/>
      <c r="AI106" s="212"/>
      <c r="AJ106" s="212"/>
      <c r="AK106" s="212"/>
      <c r="AL106" s="212"/>
      <c r="AM106" s="212"/>
      <c r="AN106" s="211">
        <f t="shared" si="0"/>
        <v>0</v>
      </c>
      <c r="AO106" s="212"/>
      <c r="AP106" s="212"/>
      <c r="AQ106" s="84" t="s">
        <v>88</v>
      </c>
      <c r="AR106" s="48"/>
      <c r="AS106" s="85">
        <v>0</v>
      </c>
      <c r="AT106" s="86">
        <f t="shared" si="1"/>
        <v>0</v>
      </c>
      <c r="AU106" s="87">
        <f>'SO-02 ELE - Elektromontáž...'!P130</f>
        <v>0</v>
      </c>
      <c r="AV106" s="86">
        <f>'SO-02 ELE - Elektromontáž...'!J37</f>
        <v>0</v>
      </c>
      <c r="AW106" s="86">
        <f>'SO-02 ELE - Elektromontáž...'!J38</f>
        <v>0</v>
      </c>
      <c r="AX106" s="86">
        <f>'SO-02 ELE - Elektromontáž...'!J39</f>
        <v>0</v>
      </c>
      <c r="AY106" s="86">
        <f>'SO-02 ELE - Elektromontáž...'!J40</f>
        <v>0</v>
      </c>
      <c r="AZ106" s="86">
        <f>'SO-02 ELE - Elektromontáž...'!F37</f>
        <v>0</v>
      </c>
      <c r="BA106" s="86">
        <f>'SO-02 ELE - Elektromontáž...'!F38</f>
        <v>0</v>
      </c>
      <c r="BB106" s="86">
        <f>'SO-02 ELE - Elektromontáž...'!F39</f>
        <v>0</v>
      </c>
      <c r="BC106" s="86">
        <f>'SO-02 ELE - Elektromontáž...'!F40</f>
        <v>0</v>
      </c>
      <c r="BD106" s="88">
        <f>'SO-02 ELE - Elektromontáž...'!F41</f>
        <v>0</v>
      </c>
      <c r="BT106" s="25" t="s">
        <v>99</v>
      </c>
      <c r="BV106" s="25" t="s">
        <v>77</v>
      </c>
      <c r="BW106" s="25" t="s">
        <v>115</v>
      </c>
      <c r="BX106" s="25" t="s">
        <v>109</v>
      </c>
      <c r="CL106" s="25" t="s">
        <v>1</v>
      </c>
    </row>
    <row r="107" spans="1:91" s="3" customFormat="1" ht="16.5" customHeight="1">
      <c r="B107" s="48"/>
      <c r="C107" s="9"/>
      <c r="D107" s="9"/>
      <c r="E107" s="209" t="s">
        <v>116</v>
      </c>
      <c r="F107" s="209"/>
      <c r="G107" s="209"/>
      <c r="H107" s="209"/>
      <c r="I107" s="209"/>
      <c r="J107" s="9"/>
      <c r="K107" s="209" t="s">
        <v>117</v>
      </c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16">
        <f>ROUND(SUM(AG108:AG110),2)</f>
        <v>0</v>
      </c>
      <c r="AH107" s="212"/>
      <c r="AI107" s="212"/>
      <c r="AJ107" s="212"/>
      <c r="AK107" s="212"/>
      <c r="AL107" s="212"/>
      <c r="AM107" s="212"/>
      <c r="AN107" s="211">
        <f t="shared" si="0"/>
        <v>0</v>
      </c>
      <c r="AO107" s="212"/>
      <c r="AP107" s="212"/>
      <c r="AQ107" s="84" t="s">
        <v>88</v>
      </c>
      <c r="AR107" s="48"/>
      <c r="AS107" s="85">
        <f>ROUND(SUM(AS108:AS110),2)</f>
        <v>0</v>
      </c>
      <c r="AT107" s="86">
        <f t="shared" si="1"/>
        <v>0</v>
      </c>
      <c r="AU107" s="87">
        <f>ROUND(SUM(AU108:AU110),5)</f>
        <v>0</v>
      </c>
      <c r="AV107" s="86">
        <f>ROUND(AZ107*L29,2)</f>
        <v>0</v>
      </c>
      <c r="AW107" s="86">
        <f>ROUND(BA107*L30,2)</f>
        <v>0</v>
      </c>
      <c r="AX107" s="86">
        <f>ROUND(BB107*L29,2)</f>
        <v>0</v>
      </c>
      <c r="AY107" s="86">
        <f>ROUND(BC107*L30,2)</f>
        <v>0</v>
      </c>
      <c r="AZ107" s="86">
        <f>ROUND(SUM(AZ108:AZ110),2)</f>
        <v>0</v>
      </c>
      <c r="BA107" s="86">
        <f>ROUND(SUM(BA108:BA110),2)</f>
        <v>0</v>
      </c>
      <c r="BB107" s="86">
        <f>ROUND(SUM(BB108:BB110),2)</f>
        <v>0</v>
      </c>
      <c r="BC107" s="86">
        <f>ROUND(SUM(BC108:BC110),2)</f>
        <v>0</v>
      </c>
      <c r="BD107" s="88">
        <f>ROUND(SUM(BD108:BD110),2)</f>
        <v>0</v>
      </c>
      <c r="BS107" s="25" t="s">
        <v>74</v>
      </c>
      <c r="BT107" s="25" t="s">
        <v>84</v>
      </c>
      <c r="BV107" s="25" t="s">
        <v>77</v>
      </c>
      <c r="BW107" s="25" t="s">
        <v>118</v>
      </c>
      <c r="BX107" s="25" t="s">
        <v>95</v>
      </c>
      <c r="CL107" s="25" t="s">
        <v>1</v>
      </c>
    </row>
    <row r="108" spans="1:91" s="3" customFormat="1" ht="16.5" customHeight="1">
      <c r="A108" s="83" t="s">
        <v>85</v>
      </c>
      <c r="B108" s="48"/>
      <c r="C108" s="9"/>
      <c r="D108" s="9"/>
      <c r="E108" s="9"/>
      <c r="F108" s="209" t="s">
        <v>116</v>
      </c>
      <c r="G108" s="209"/>
      <c r="H108" s="209"/>
      <c r="I108" s="209"/>
      <c r="J108" s="209"/>
      <c r="K108" s="9"/>
      <c r="L108" s="209" t="s">
        <v>117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11">
        <f>'SO-03 - Stavební práce - ...'!J32</f>
        <v>0</v>
      </c>
      <c r="AH108" s="212"/>
      <c r="AI108" s="212"/>
      <c r="AJ108" s="212"/>
      <c r="AK108" s="212"/>
      <c r="AL108" s="212"/>
      <c r="AM108" s="212"/>
      <c r="AN108" s="211">
        <f t="shared" si="0"/>
        <v>0</v>
      </c>
      <c r="AO108" s="212"/>
      <c r="AP108" s="212"/>
      <c r="AQ108" s="84" t="s">
        <v>88</v>
      </c>
      <c r="AR108" s="48"/>
      <c r="AS108" s="85">
        <v>0</v>
      </c>
      <c r="AT108" s="86">
        <f t="shared" si="1"/>
        <v>0</v>
      </c>
      <c r="AU108" s="87">
        <f>'SO-03 - Stavební práce - ...'!P137</f>
        <v>0</v>
      </c>
      <c r="AV108" s="86">
        <f>'SO-03 - Stavební práce - ...'!J35</f>
        <v>0</v>
      </c>
      <c r="AW108" s="86">
        <f>'SO-03 - Stavební práce - ...'!J36</f>
        <v>0</v>
      </c>
      <c r="AX108" s="86">
        <f>'SO-03 - Stavební práce - ...'!J37</f>
        <v>0</v>
      </c>
      <c r="AY108" s="86">
        <f>'SO-03 - Stavební práce - ...'!J38</f>
        <v>0</v>
      </c>
      <c r="AZ108" s="86">
        <f>'SO-03 - Stavební práce - ...'!F35</f>
        <v>0</v>
      </c>
      <c r="BA108" s="86">
        <f>'SO-03 - Stavební práce - ...'!F36</f>
        <v>0</v>
      </c>
      <c r="BB108" s="86">
        <f>'SO-03 - Stavební práce - ...'!F37</f>
        <v>0</v>
      </c>
      <c r="BC108" s="86">
        <f>'SO-03 - Stavební práce - ...'!F38</f>
        <v>0</v>
      </c>
      <c r="BD108" s="88">
        <f>'SO-03 - Stavební práce - ...'!F39</f>
        <v>0</v>
      </c>
      <c r="BT108" s="25" t="s">
        <v>99</v>
      </c>
      <c r="BU108" s="25" t="s">
        <v>100</v>
      </c>
      <c r="BV108" s="25" t="s">
        <v>77</v>
      </c>
      <c r="BW108" s="25" t="s">
        <v>118</v>
      </c>
      <c r="BX108" s="25" t="s">
        <v>95</v>
      </c>
      <c r="CL108" s="25" t="s">
        <v>1</v>
      </c>
    </row>
    <row r="109" spans="1:91" s="3" customFormat="1" ht="23.3" customHeight="1">
      <c r="A109" s="83" t="s">
        <v>85</v>
      </c>
      <c r="B109" s="48"/>
      <c r="C109" s="9"/>
      <c r="D109" s="9"/>
      <c r="E109" s="9"/>
      <c r="F109" s="209" t="s">
        <v>119</v>
      </c>
      <c r="G109" s="209"/>
      <c r="H109" s="209"/>
      <c r="I109" s="209"/>
      <c r="J109" s="209"/>
      <c r="K109" s="9"/>
      <c r="L109" s="209" t="s">
        <v>120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11">
        <f>'SO-03 ZTI - Zdravotechnik...'!J34</f>
        <v>0</v>
      </c>
      <c r="AH109" s="212"/>
      <c r="AI109" s="212"/>
      <c r="AJ109" s="212"/>
      <c r="AK109" s="212"/>
      <c r="AL109" s="212"/>
      <c r="AM109" s="212"/>
      <c r="AN109" s="211">
        <f t="shared" si="0"/>
        <v>0</v>
      </c>
      <c r="AO109" s="212"/>
      <c r="AP109" s="212"/>
      <c r="AQ109" s="84" t="s">
        <v>88</v>
      </c>
      <c r="AR109" s="48"/>
      <c r="AS109" s="85">
        <v>0</v>
      </c>
      <c r="AT109" s="86">
        <f t="shared" si="1"/>
        <v>0</v>
      </c>
      <c r="AU109" s="87">
        <f>'SO-03 ZTI - Zdravotechnik...'!P135</f>
        <v>0</v>
      </c>
      <c r="AV109" s="86">
        <f>'SO-03 ZTI - Zdravotechnik...'!J37</f>
        <v>0</v>
      </c>
      <c r="AW109" s="86">
        <f>'SO-03 ZTI - Zdravotechnik...'!J38</f>
        <v>0</v>
      </c>
      <c r="AX109" s="86">
        <f>'SO-03 ZTI - Zdravotechnik...'!J39</f>
        <v>0</v>
      </c>
      <c r="AY109" s="86">
        <f>'SO-03 ZTI - Zdravotechnik...'!J40</f>
        <v>0</v>
      </c>
      <c r="AZ109" s="86">
        <f>'SO-03 ZTI - Zdravotechnik...'!F37</f>
        <v>0</v>
      </c>
      <c r="BA109" s="86">
        <f>'SO-03 ZTI - Zdravotechnik...'!F38</f>
        <v>0</v>
      </c>
      <c r="BB109" s="86">
        <f>'SO-03 ZTI - Zdravotechnik...'!F39</f>
        <v>0</v>
      </c>
      <c r="BC109" s="86">
        <f>'SO-03 ZTI - Zdravotechnik...'!F40</f>
        <v>0</v>
      </c>
      <c r="BD109" s="88">
        <f>'SO-03 ZTI - Zdravotechnik...'!F41</f>
        <v>0</v>
      </c>
      <c r="BT109" s="25" t="s">
        <v>99</v>
      </c>
      <c r="BV109" s="25" t="s">
        <v>77</v>
      </c>
      <c r="BW109" s="25" t="s">
        <v>121</v>
      </c>
      <c r="BX109" s="25" t="s">
        <v>118</v>
      </c>
      <c r="CL109" s="25" t="s">
        <v>1</v>
      </c>
    </row>
    <row r="110" spans="1:91" s="3" customFormat="1" ht="23.3" customHeight="1">
      <c r="A110" s="83" t="s">
        <v>85</v>
      </c>
      <c r="B110" s="48"/>
      <c r="C110" s="9"/>
      <c r="D110" s="9"/>
      <c r="E110" s="9"/>
      <c r="F110" s="209" t="s">
        <v>122</v>
      </c>
      <c r="G110" s="209"/>
      <c r="H110" s="209"/>
      <c r="I110" s="209"/>
      <c r="J110" s="209"/>
      <c r="K110" s="9"/>
      <c r="L110" s="209" t="s">
        <v>123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11">
        <f>'SO-03 ELE - Elektromontáž...'!J34</f>
        <v>0</v>
      </c>
      <c r="AH110" s="212"/>
      <c r="AI110" s="212"/>
      <c r="AJ110" s="212"/>
      <c r="AK110" s="212"/>
      <c r="AL110" s="212"/>
      <c r="AM110" s="212"/>
      <c r="AN110" s="211">
        <f t="shared" si="0"/>
        <v>0</v>
      </c>
      <c r="AO110" s="212"/>
      <c r="AP110" s="212"/>
      <c r="AQ110" s="84" t="s">
        <v>88</v>
      </c>
      <c r="AR110" s="48"/>
      <c r="AS110" s="85">
        <v>0</v>
      </c>
      <c r="AT110" s="86">
        <f t="shared" si="1"/>
        <v>0</v>
      </c>
      <c r="AU110" s="87">
        <f>'SO-03 ELE - Elektromontáž...'!P130</f>
        <v>0</v>
      </c>
      <c r="AV110" s="86">
        <f>'SO-03 ELE - Elektromontáž...'!J37</f>
        <v>0</v>
      </c>
      <c r="AW110" s="86">
        <f>'SO-03 ELE - Elektromontáž...'!J38</f>
        <v>0</v>
      </c>
      <c r="AX110" s="86">
        <f>'SO-03 ELE - Elektromontáž...'!J39</f>
        <v>0</v>
      </c>
      <c r="AY110" s="86">
        <f>'SO-03 ELE - Elektromontáž...'!J40</f>
        <v>0</v>
      </c>
      <c r="AZ110" s="86">
        <f>'SO-03 ELE - Elektromontáž...'!F37</f>
        <v>0</v>
      </c>
      <c r="BA110" s="86">
        <f>'SO-03 ELE - Elektromontáž...'!F38</f>
        <v>0</v>
      </c>
      <c r="BB110" s="86">
        <f>'SO-03 ELE - Elektromontáž...'!F39</f>
        <v>0</v>
      </c>
      <c r="BC110" s="86">
        <f>'SO-03 ELE - Elektromontáž...'!F40</f>
        <v>0</v>
      </c>
      <c r="BD110" s="88">
        <f>'SO-03 ELE - Elektromontáž...'!F41</f>
        <v>0</v>
      </c>
      <c r="BT110" s="25" t="s">
        <v>99</v>
      </c>
      <c r="BV110" s="25" t="s">
        <v>77</v>
      </c>
      <c r="BW110" s="25" t="s">
        <v>124</v>
      </c>
      <c r="BX110" s="25" t="s">
        <v>118</v>
      </c>
      <c r="CL110" s="25" t="s">
        <v>1</v>
      </c>
    </row>
    <row r="111" spans="1:91" s="6" customFormat="1" ht="24.8" customHeight="1">
      <c r="B111" s="74"/>
      <c r="C111" s="75"/>
      <c r="D111" s="210" t="s">
        <v>125</v>
      </c>
      <c r="E111" s="210"/>
      <c r="F111" s="210"/>
      <c r="G111" s="210"/>
      <c r="H111" s="210"/>
      <c r="I111" s="76"/>
      <c r="J111" s="210" t="s">
        <v>126</v>
      </c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3">
        <f>ROUND(SUM(AG112:AG116),2)</f>
        <v>0</v>
      </c>
      <c r="AH111" s="214"/>
      <c r="AI111" s="214"/>
      <c r="AJ111" s="214"/>
      <c r="AK111" s="214"/>
      <c r="AL111" s="214"/>
      <c r="AM111" s="214"/>
      <c r="AN111" s="215">
        <f t="shared" si="0"/>
        <v>0</v>
      </c>
      <c r="AO111" s="214"/>
      <c r="AP111" s="214"/>
      <c r="AQ111" s="77" t="s">
        <v>81</v>
      </c>
      <c r="AR111" s="74"/>
      <c r="AS111" s="78">
        <f>ROUND(SUM(AS112:AS116),2)</f>
        <v>0</v>
      </c>
      <c r="AT111" s="79">
        <f t="shared" si="1"/>
        <v>0</v>
      </c>
      <c r="AU111" s="80">
        <f>ROUND(SUM(AU112:AU116),5)</f>
        <v>0</v>
      </c>
      <c r="AV111" s="79">
        <f>ROUND(AZ111*L29,2)</f>
        <v>0</v>
      </c>
      <c r="AW111" s="79">
        <f>ROUND(BA111*L30,2)</f>
        <v>0</v>
      </c>
      <c r="AX111" s="79">
        <f>ROUND(BB111*L29,2)</f>
        <v>0</v>
      </c>
      <c r="AY111" s="79">
        <f>ROUND(BC111*L30,2)</f>
        <v>0</v>
      </c>
      <c r="AZ111" s="79">
        <f>ROUND(SUM(AZ112:AZ116),2)</f>
        <v>0</v>
      </c>
      <c r="BA111" s="79">
        <f>ROUND(SUM(BA112:BA116),2)</f>
        <v>0</v>
      </c>
      <c r="BB111" s="79">
        <f>ROUND(SUM(BB112:BB116),2)</f>
        <v>0</v>
      </c>
      <c r="BC111" s="79">
        <f>ROUND(SUM(BC112:BC116),2)</f>
        <v>0</v>
      </c>
      <c r="BD111" s="81">
        <f>ROUND(SUM(BD112:BD116),2)</f>
        <v>0</v>
      </c>
      <c r="BS111" s="82" t="s">
        <v>74</v>
      </c>
      <c r="BT111" s="82" t="s">
        <v>82</v>
      </c>
      <c r="BU111" s="82" t="s">
        <v>76</v>
      </c>
      <c r="BV111" s="82" t="s">
        <v>77</v>
      </c>
      <c r="BW111" s="82" t="s">
        <v>127</v>
      </c>
      <c r="BX111" s="82" t="s">
        <v>4</v>
      </c>
      <c r="CL111" s="82" t="s">
        <v>1</v>
      </c>
      <c r="CM111" s="82" t="s">
        <v>84</v>
      </c>
    </row>
    <row r="112" spans="1:91" s="3" customFormat="1" ht="16.5" customHeight="1">
      <c r="A112" s="83" t="s">
        <v>85</v>
      </c>
      <c r="B112" s="48"/>
      <c r="C112" s="9"/>
      <c r="D112" s="9"/>
      <c r="E112" s="209" t="s">
        <v>128</v>
      </c>
      <c r="F112" s="209"/>
      <c r="G112" s="209"/>
      <c r="H112" s="209"/>
      <c r="I112" s="209"/>
      <c r="J112" s="9"/>
      <c r="K112" s="209" t="s">
        <v>129</v>
      </c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11">
        <f>'0301 - Dešťová kanalizace...'!J32</f>
        <v>0</v>
      </c>
      <c r="AH112" s="212"/>
      <c r="AI112" s="212"/>
      <c r="AJ112" s="212"/>
      <c r="AK112" s="212"/>
      <c r="AL112" s="212"/>
      <c r="AM112" s="212"/>
      <c r="AN112" s="211">
        <f t="shared" si="0"/>
        <v>0</v>
      </c>
      <c r="AO112" s="212"/>
      <c r="AP112" s="212"/>
      <c r="AQ112" s="84" t="s">
        <v>88</v>
      </c>
      <c r="AR112" s="48"/>
      <c r="AS112" s="85">
        <v>0</v>
      </c>
      <c r="AT112" s="86">
        <f t="shared" si="1"/>
        <v>0</v>
      </c>
      <c r="AU112" s="87">
        <f>'0301 - Dešťová kanalizace...'!P131</f>
        <v>0</v>
      </c>
      <c r="AV112" s="86">
        <f>'0301 - Dešťová kanalizace...'!J35</f>
        <v>0</v>
      </c>
      <c r="AW112" s="86">
        <f>'0301 - Dešťová kanalizace...'!J36</f>
        <v>0</v>
      </c>
      <c r="AX112" s="86">
        <f>'0301 - Dešťová kanalizace...'!J37</f>
        <v>0</v>
      </c>
      <c r="AY112" s="86">
        <f>'0301 - Dešťová kanalizace...'!J38</f>
        <v>0</v>
      </c>
      <c r="AZ112" s="86">
        <f>'0301 - Dešťová kanalizace...'!F35</f>
        <v>0</v>
      </c>
      <c r="BA112" s="86">
        <f>'0301 - Dešťová kanalizace...'!F36</f>
        <v>0</v>
      </c>
      <c r="BB112" s="86">
        <f>'0301 - Dešťová kanalizace...'!F37</f>
        <v>0</v>
      </c>
      <c r="BC112" s="86">
        <f>'0301 - Dešťová kanalizace...'!F38</f>
        <v>0</v>
      </c>
      <c r="BD112" s="88">
        <f>'0301 - Dešťová kanalizace...'!F39</f>
        <v>0</v>
      </c>
      <c r="BT112" s="25" t="s">
        <v>84</v>
      </c>
      <c r="BV112" s="25" t="s">
        <v>77</v>
      </c>
      <c r="BW112" s="25" t="s">
        <v>130</v>
      </c>
      <c r="BX112" s="25" t="s">
        <v>127</v>
      </c>
      <c r="CL112" s="25" t="s">
        <v>1</v>
      </c>
    </row>
    <row r="113" spans="1:90" s="3" customFormat="1" ht="16.5" customHeight="1">
      <c r="A113" s="83" t="s">
        <v>85</v>
      </c>
      <c r="B113" s="48"/>
      <c r="C113" s="9"/>
      <c r="D113" s="9"/>
      <c r="E113" s="209" t="s">
        <v>131</v>
      </c>
      <c r="F113" s="209"/>
      <c r="G113" s="209"/>
      <c r="H113" s="209"/>
      <c r="I113" s="209"/>
      <c r="J113" s="9"/>
      <c r="K113" s="209" t="s">
        <v>132</v>
      </c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11">
        <f>'0302 - Vnitřní kanalizace'!J32</f>
        <v>0</v>
      </c>
      <c r="AH113" s="212"/>
      <c r="AI113" s="212"/>
      <c r="AJ113" s="212"/>
      <c r="AK113" s="212"/>
      <c r="AL113" s="212"/>
      <c r="AM113" s="212"/>
      <c r="AN113" s="211">
        <f t="shared" si="0"/>
        <v>0</v>
      </c>
      <c r="AO113" s="212"/>
      <c r="AP113" s="212"/>
      <c r="AQ113" s="84" t="s">
        <v>88</v>
      </c>
      <c r="AR113" s="48"/>
      <c r="AS113" s="85">
        <v>0</v>
      </c>
      <c r="AT113" s="86">
        <f t="shared" si="1"/>
        <v>0</v>
      </c>
      <c r="AU113" s="87">
        <f>'0302 - Vnitřní kanalizace'!P121</f>
        <v>0</v>
      </c>
      <c r="AV113" s="86">
        <f>'0302 - Vnitřní kanalizace'!J35</f>
        <v>0</v>
      </c>
      <c r="AW113" s="86">
        <f>'0302 - Vnitřní kanalizace'!J36</f>
        <v>0</v>
      </c>
      <c r="AX113" s="86">
        <f>'0302 - Vnitřní kanalizace'!J37</f>
        <v>0</v>
      </c>
      <c r="AY113" s="86">
        <f>'0302 - Vnitřní kanalizace'!J38</f>
        <v>0</v>
      </c>
      <c r="AZ113" s="86">
        <f>'0302 - Vnitřní kanalizace'!F35</f>
        <v>0</v>
      </c>
      <c r="BA113" s="86">
        <f>'0302 - Vnitřní kanalizace'!F36</f>
        <v>0</v>
      </c>
      <c r="BB113" s="86">
        <f>'0302 - Vnitřní kanalizace'!F37</f>
        <v>0</v>
      </c>
      <c r="BC113" s="86">
        <f>'0302 - Vnitřní kanalizace'!F38</f>
        <v>0</v>
      </c>
      <c r="BD113" s="88">
        <f>'0302 - Vnitřní kanalizace'!F39</f>
        <v>0</v>
      </c>
      <c r="BT113" s="25" t="s">
        <v>84</v>
      </c>
      <c r="BV113" s="25" t="s">
        <v>77</v>
      </c>
      <c r="BW113" s="25" t="s">
        <v>133</v>
      </c>
      <c r="BX113" s="25" t="s">
        <v>127</v>
      </c>
      <c r="CL113" s="25" t="s">
        <v>1</v>
      </c>
    </row>
    <row r="114" spans="1:90" s="3" customFormat="1" ht="16.5" customHeight="1">
      <c r="A114" s="83" t="s">
        <v>85</v>
      </c>
      <c r="B114" s="48"/>
      <c r="C114" s="9"/>
      <c r="D114" s="9"/>
      <c r="E114" s="209" t="s">
        <v>134</v>
      </c>
      <c r="F114" s="209"/>
      <c r="G114" s="209"/>
      <c r="H114" s="209"/>
      <c r="I114" s="209"/>
      <c r="J114" s="9"/>
      <c r="K114" s="209" t="s">
        <v>135</v>
      </c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11">
        <f>'0303 - Stavební přípomoce'!J32</f>
        <v>0</v>
      </c>
      <c r="AH114" s="212"/>
      <c r="AI114" s="212"/>
      <c r="AJ114" s="212"/>
      <c r="AK114" s="212"/>
      <c r="AL114" s="212"/>
      <c r="AM114" s="212"/>
      <c r="AN114" s="211">
        <f t="shared" si="0"/>
        <v>0</v>
      </c>
      <c r="AO114" s="212"/>
      <c r="AP114" s="212"/>
      <c r="AQ114" s="84" t="s">
        <v>88</v>
      </c>
      <c r="AR114" s="48"/>
      <c r="AS114" s="85">
        <v>0</v>
      </c>
      <c r="AT114" s="86">
        <f t="shared" si="1"/>
        <v>0</v>
      </c>
      <c r="AU114" s="87">
        <f>'0303 - Stavební přípomoce'!P130</f>
        <v>0</v>
      </c>
      <c r="AV114" s="86">
        <f>'0303 - Stavební přípomoce'!J35</f>
        <v>0</v>
      </c>
      <c r="AW114" s="86">
        <f>'0303 - Stavební přípomoce'!J36</f>
        <v>0</v>
      </c>
      <c r="AX114" s="86">
        <f>'0303 - Stavební přípomoce'!J37</f>
        <v>0</v>
      </c>
      <c r="AY114" s="86">
        <f>'0303 - Stavební přípomoce'!J38</f>
        <v>0</v>
      </c>
      <c r="AZ114" s="86">
        <f>'0303 - Stavební přípomoce'!F35</f>
        <v>0</v>
      </c>
      <c r="BA114" s="86">
        <f>'0303 - Stavební přípomoce'!F36</f>
        <v>0</v>
      </c>
      <c r="BB114" s="86">
        <f>'0303 - Stavební přípomoce'!F37</f>
        <v>0</v>
      </c>
      <c r="BC114" s="86">
        <f>'0303 - Stavební přípomoce'!F38</f>
        <v>0</v>
      </c>
      <c r="BD114" s="88">
        <f>'0303 - Stavební přípomoce'!F39</f>
        <v>0</v>
      </c>
      <c r="BT114" s="25" t="s">
        <v>84</v>
      </c>
      <c r="BV114" s="25" t="s">
        <v>77</v>
      </c>
      <c r="BW114" s="25" t="s">
        <v>136</v>
      </c>
      <c r="BX114" s="25" t="s">
        <v>127</v>
      </c>
      <c r="CL114" s="25" t="s">
        <v>1</v>
      </c>
    </row>
    <row r="115" spans="1:90" s="3" customFormat="1" ht="16.5" customHeight="1">
      <c r="A115" s="83" t="s">
        <v>85</v>
      </c>
      <c r="B115" s="48"/>
      <c r="C115" s="9"/>
      <c r="D115" s="9"/>
      <c r="E115" s="209" t="s">
        <v>137</v>
      </c>
      <c r="F115" s="209"/>
      <c r="G115" s="209"/>
      <c r="H115" s="209"/>
      <c r="I115" s="209"/>
      <c r="J115" s="9"/>
      <c r="K115" s="209" t="s">
        <v>138</v>
      </c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11">
        <f>'ON - Ostatní náklady'!J32</f>
        <v>0</v>
      </c>
      <c r="AH115" s="212"/>
      <c r="AI115" s="212"/>
      <c r="AJ115" s="212"/>
      <c r="AK115" s="212"/>
      <c r="AL115" s="212"/>
      <c r="AM115" s="212"/>
      <c r="AN115" s="211">
        <f t="shared" si="0"/>
        <v>0</v>
      </c>
      <c r="AO115" s="212"/>
      <c r="AP115" s="212"/>
      <c r="AQ115" s="84" t="s">
        <v>88</v>
      </c>
      <c r="AR115" s="48"/>
      <c r="AS115" s="85">
        <v>0</v>
      </c>
      <c r="AT115" s="86">
        <f t="shared" si="1"/>
        <v>0</v>
      </c>
      <c r="AU115" s="87">
        <f>'ON - Ostatní náklady'!P122</f>
        <v>0</v>
      </c>
      <c r="AV115" s="86">
        <f>'ON - Ostatní náklady'!J35</f>
        <v>0</v>
      </c>
      <c r="AW115" s="86">
        <f>'ON - Ostatní náklady'!J36</f>
        <v>0</v>
      </c>
      <c r="AX115" s="86">
        <f>'ON - Ostatní náklady'!J37</f>
        <v>0</v>
      </c>
      <c r="AY115" s="86">
        <f>'ON - Ostatní náklady'!J38</f>
        <v>0</v>
      </c>
      <c r="AZ115" s="86">
        <f>'ON - Ostatní náklady'!F35</f>
        <v>0</v>
      </c>
      <c r="BA115" s="86">
        <f>'ON - Ostatní náklady'!F36</f>
        <v>0</v>
      </c>
      <c r="BB115" s="86">
        <f>'ON - Ostatní náklady'!F37</f>
        <v>0</v>
      </c>
      <c r="BC115" s="86">
        <f>'ON - Ostatní náklady'!F38</f>
        <v>0</v>
      </c>
      <c r="BD115" s="88">
        <f>'ON - Ostatní náklady'!F39</f>
        <v>0</v>
      </c>
      <c r="BT115" s="25" t="s">
        <v>84</v>
      </c>
      <c r="BV115" s="25" t="s">
        <v>77</v>
      </c>
      <c r="BW115" s="25" t="s">
        <v>139</v>
      </c>
      <c r="BX115" s="25" t="s">
        <v>127</v>
      </c>
      <c r="CL115" s="25" t="s">
        <v>1</v>
      </c>
    </row>
    <row r="116" spans="1:90" s="3" customFormat="1" ht="16.5" customHeight="1">
      <c r="A116" s="83" t="s">
        <v>85</v>
      </c>
      <c r="B116" s="48"/>
      <c r="C116" s="9"/>
      <c r="D116" s="9"/>
      <c r="E116" s="209" t="s">
        <v>140</v>
      </c>
      <c r="F116" s="209"/>
      <c r="G116" s="209"/>
      <c r="H116" s="209"/>
      <c r="I116" s="209"/>
      <c r="J116" s="9"/>
      <c r="K116" s="209" t="s">
        <v>141</v>
      </c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11">
        <f>'VRN - Vedlejší rozpočtové...'!J32</f>
        <v>0</v>
      </c>
      <c r="AH116" s="212"/>
      <c r="AI116" s="212"/>
      <c r="AJ116" s="212"/>
      <c r="AK116" s="212"/>
      <c r="AL116" s="212"/>
      <c r="AM116" s="212"/>
      <c r="AN116" s="211">
        <f t="shared" si="0"/>
        <v>0</v>
      </c>
      <c r="AO116" s="212"/>
      <c r="AP116" s="212"/>
      <c r="AQ116" s="84" t="s">
        <v>88</v>
      </c>
      <c r="AR116" s="48"/>
      <c r="AS116" s="89">
        <v>0</v>
      </c>
      <c r="AT116" s="90">
        <f t="shared" si="1"/>
        <v>0</v>
      </c>
      <c r="AU116" s="91">
        <f>'VRN - Vedlejší rozpočtové...'!P124</f>
        <v>0</v>
      </c>
      <c r="AV116" s="90">
        <f>'VRN - Vedlejší rozpočtové...'!J35</f>
        <v>0</v>
      </c>
      <c r="AW116" s="90">
        <f>'VRN - Vedlejší rozpočtové...'!J36</f>
        <v>0</v>
      </c>
      <c r="AX116" s="90">
        <f>'VRN - Vedlejší rozpočtové...'!J37</f>
        <v>0</v>
      </c>
      <c r="AY116" s="90">
        <f>'VRN - Vedlejší rozpočtové...'!J38</f>
        <v>0</v>
      </c>
      <c r="AZ116" s="90">
        <f>'VRN - Vedlejší rozpočtové...'!F35</f>
        <v>0</v>
      </c>
      <c r="BA116" s="90">
        <f>'VRN - Vedlejší rozpočtové...'!F36</f>
        <v>0</v>
      </c>
      <c r="BB116" s="90">
        <f>'VRN - Vedlejší rozpočtové...'!F37</f>
        <v>0</v>
      </c>
      <c r="BC116" s="90">
        <f>'VRN - Vedlejší rozpočtové...'!F38</f>
        <v>0</v>
      </c>
      <c r="BD116" s="92">
        <f>'VRN - Vedlejší rozpočtové...'!F39</f>
        <v>0</v>
      </c>
      <c r="BT116" s="25" t="s">
        <v>84</v>
      </c>
      <c r="BV116" s="25" t="s">
        <v>77</v>
      </c>
      <c r="BW116" s="25" t="s">
        <v>142</v>
      </c>
      <c r="BX116" s="25" t="s">
        <v>127</v>
      </c>
      <c r="CL116" s="25" t="s">
        <v>1</v>
      </c>
    </row>
    <row r="117" spans="1:90" s="1" customFormat="1" ht="30.1" customHeight="1">
      <c r="B117" s="32"/>
      <c r="AR117" s="32"/>
    </row>
    <row r="118" spans="1:90" s="1" customFormat="1" ht="7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32"/>
    </row>
  </sheetData>
  <mergeCells count="126">
    <mergeCell ref="K99:AF99"/>
    <mergeCell ref="E99:I99"/>
    <mergeCell ref="F100:J100"/>
    <mergeCell ref="L100:AF100"/>
    <mergeCell ref="L85:AO85"/>
    <mergeCell ref="AM87:AN87"/>
    <mergeCell ref="AS89:AT91"/>
    <mergeCell ref="AM89:AP89"/>
    <mergeCell ref="AM90:AP90"/>
    <mergeCell ref="I92:AF92"/>
    <mergeCell ref="C92:G92"/>
    <mergeCell ref="D95:H95"/>
    <mergeCell ref="J95:AF95"/>
    <mergeCell ref="F101:J101"/>
    <mergeCell ref="L101:AF101"/>
    <mergeCell ref="AG92:AM92"/>
    <mergeCell ref="AN92:AP92"/>
    <mergeCell ref="AG95:AM95"/>
    <mergeCell ref="AN95:AP95"/>
    <mergeCell ref="AN96:AP96"/>
    <mergeCell ref="AG96:AM96"/>
    <mergeCell ref="AN97:AP97"/>
    <mergeCell ref="AG97:AM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K96:AF96"/>
    <mergeCell ref="E96:I96"/>
    <mergeCell ref="E97:I97"/>
    <mergeCell ref="K97:AF97"/>
    <mergeCell ref="D98:H98"/>
    <mergeCell ref="J98:AF98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N101:AP101"/>
    <mergeCell ref="AG102:AM102"/>
    <mergeCell ref="AN102:AP102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N104:AP104"/>
    <mergeCell ref="AG104:AM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F102:J102"/>
    <mergeCell ref="L102:AF102"/>
    <mergeCell ref="E103:I103"/>
    <mergeCell ref="K103:AF103"/>
    <mergeCell ref="F104:J104"/>
    <mergeCell ref="L104:AF104"/>
    <mergeCell ref="F105:J105"/>
    <mergeCell ref="L105:AF105"/>
    <mergeCell ref="F106:J106"/>
    <mergeCell ref="L106:AF106"/>
    <mergeCell ref="K107:AF107"/>
    <mergeCell ref="E107:I107"/>
    <mergeCell ref="L108:AF108"/>
    <mergeCell ref="F108:J108"/>
    <mergeCell ref="L109:AF109"/>
    <mergeCell ref="F109:J109"/>
    <mergeCell ref="L110:AF110"/>
    <mergeCell ref="F110:J110"/>
    <mergeCell ref="E116:I116"/>
    <mergeCell ref="K116:AF116"/>
    <mergeCell ref="J111:AF111"/>
    <mergeCell ref="D111:H111"/>
    <mergeCell ref="K112:AF112"/>
    <mergeCell ref="E112:I112"/>
    <mergeCell ref="K113:AF113"/>
    <mergeCell ref="E113:I113"/>
    <mergeCell ref="E114:I114"/>
    <mergeCell ref="K114:AF114"/>
    <mergeCell ref="K115:AF115"/>
    <mergeCell ref="E115:I115"/>
  </mergeCells>
  <hyperlinks>
    <hyperlink ref="A96" location="'D.1.2. - Ústřední vytápěn...'!C2" display="/" xr:uid="{00000000-0004-0000-0000-000000000000}"/>
    <hyperlink ref="A97" location="'02 (1) - ES-MaR_samostatn...'!C2" display="/" xr:uid="{00000000-0004-0000-0000-000001000000}"/>
    <hyperlink ref="A100" location="'SO-01 - Stavební práce - ...'!C2" display="/" xr:uid="{00000000-0004-0000-0000-000002000000}"/>
    <hyperlink ref="A101" location="'SO-01 ZTI - Zdravotechnik...'!C2" display="/" xr:uid="{00000000-0004-0000-0000-000003000000}"/>
    <hyperlink ref="A102" location="'SO-01 ELE - Elektromontáž...'!C2" display="/" xr:uid="{00000000-0004-0000-0000-000004000000}"/>
    <hyperlink ref="A104" location="'SO-02 - Stavební práce - ...'!C2" display="/" xr:uid="{00000000-0004-0000-0000-000005000000}"/>
    <hyperlink ref="A105" location="'SO-02 ZTI - Zdravotechnik...'!C2" display="/" xr:uid="{00000000-0004-0000-0000-000006000000}"/>
    <hyperlink ref="A106" location="'SO-02 ELE - Elektromontáž...'!C2" display="/" xr:uid="{00000000-0004-0000-0000-000007000000}"/>
    <hyperlink ref="A108" location="'SO-03 - Stavební práce - ...'!C2" display="/" xr:uid="{00000000-0004-0000-0000-000008000000}"/>
    <hyperlink ref="A109" location="'SO-03 ZTI - Zdravotechnik...'!C2" display="/" xr:uid="{00000000-0004-0000-0000-000009000000}"/>
    <hyperlink ref="A110" location="'SO-03 ELE - Elektromontáž...'!C2" display="/" xr:uid="{00000000-0004-0000-0000-00000A000000}"/>
    <hyperlink ref="A112" location="'0301 - Dešťová kanalizace...'!C2" display="/" xr:uid="{00000000-0004-0000-0000-00000B000000}"/>
    <hyperlink ref="A113" location="'0302 - Vnitřní kanalizace'!C2" display="/" xr:uid="{00000000-0004-0000-0000-00000C000000}"/>
    <hyperlink ref="A114" location="'0303 - Stavební přípomoce'!C2" display="/" xr:uid="{00000000-0004-0000-0000-00000D000000}"/>
    <hyperlink ref="A115" location="'ON - Ostatní náklady'!C2" display="/" xr:uid="{00000000-0004-0000-0000-00000E000000}"/>
    <hyperlink ref="A116" location="'VRN - Vedlejší rozpočtové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B2:BM418"/>
  <sheetViews>
    <sheetView showGridLines="0" topLeftCell="A403" workbookViewId="0">
      <selection activeCell="G416" sqref="G416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862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1907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">
        <v>864</v>
      </c>
      <c r="L22" s="32"/>
    </row>
    <row r="23" spans="2:12" s="1" customFormat="1" ht="18" customHeight="1">
      <c r="B23" s="32"/>
      <c r="E23" s="25" t="s">
        <v>865</v>
      </c>
      <c r="I23" s="27" t="s">
        <v>27</v>
      </c>
      <c r="J23" s="25" t="s">
        <v>866</v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ROUND(J137,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ROUND((SUM(BE137:BE417)),  2)</f>
        <v>0</v>
      </c>
      <c r="I35" s="96">
        <v>0.21</v>
      </c>
      <c r="J35" s="86">
        <f>ROUND(((SUM(BE137:BE417))*I35),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ROUND((SUM(BF137:BF417)),  2)</f>
        <v>0</v>
      </c>
      <c r="I36" s="96">
        <v>0.12</v>
      </c>
      <c r="J36" s="86">
        <f>ROUND(((SUM(BF137:BF417))*I36),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ROUND((SUM(BG137:BG417)),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ROUND((SUM(BH137:BH417)),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ROUND((SUM(BI137:BI417)),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862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SO-03 - Stavební práce - budova III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>ABCD studio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J137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867</v>
      </c>
      <c r="E99" s="110"/>
      <c r="F99" s="110"/>
      <c r="G99" s="110"/>
      <c r="H99" s="110"/>
      <c r="I99" s="110"/>
      <c r="J99" s="111">
        <f>J138</f>
        <v>0</v>
      </c>
      <c r="L99" s="108"/>
    </row>
    <row r="100" spans="2:47" s="9" customFormat="1" ht="19.899999999999999" customHeight="1">
      <c r="B100" s="112"/>
      <c r="D100" s="113" t="s">
        <v>868</v>
      </c>
      <c r="E100" s="114"/>
      <c r="F100" s="114"/>
      <c r="G100" s="114"/>
      <c r="H100" s="114"/>
      <c r="I100" s="114"/>
      <c r="J100" s="115">
        <f>J139</f>
        <v>0</v>
      </c>
      <c r="L100" s="112"/>
    </row>
    <row r="101" spans="2:47" s="9" customFormat="1" ht="19.899999999999999" customHeight="1">
      <c r="B101" s="112"/>
      <c r="D101" s="113" t="s">
        <v>869</v>
      </c>
      <c r="E101" s="114"/>
      <c r="F101" s="114"/>
      <c r="G101" s="114"/>
      <c r="H101" s="114"/>
      <c r="I101" s="114"/>
      <c r="J101" s="115">
        <f>J147</f>
        <v>0</v>
      </c>
      <c r="L101" s="112"/>
    </row>
    <row r="102" spans="2:47" s="9" customFormat="1" ht="19.899999999999999" customHeight="1">
      <c r="B102" s="112"/>
      <c r="D102" s="113" t="s">
        <v>870</v>
      </c>
      <c r="E102" s="114"/>
      <c r="F102" s="114"/>
      <c r="G102" s="114"/>
      <c r="H102" s="114"/>
      <c r="I102" s="114"/>
      <c r="J102" s="115">
        <f>J154</f>
        <v>0</v>
      </c>
      <c r="L102" s="112"/>
    </row>
    <row r="103" spans="2:47" s="9" customFormat="1" ht="19.899999999999999" customHeight="1">
      <c r="B103" s="112"/>
      <c r="D103" s="113" t="s">
        <v>871</v>
      </c>
      <c r="E103" s="114"/>
      <c r="F103" s="114"/>
      <c r="G103" s="114"/>
      <c r="H103" s="114"/>
      <c r="I103" s="114"/>
      <c r="J103" s="115">
        <f>J191</f>
        <v>0</v>
      </c>
      <c r="L103" s="112"/>
    </row>
    <row r="104" spans="2:47" s="9" customFormat="1" ht="19.899999999999999" customHeight="1">
      <c r="B104" s="112"/>
      <c r="D104" s="113" t="s">
        <v>872</v>
      </c>
      <c r="E104" s="114"/>
      <c r="F104" s="114"/>
      <c r="G104" s="114"/>
      <c r="H104" s="114"/>
      <c r="I104" s="114"/>
      <c r="J104" s="115">
        <f>J214</f>
        <v>0</v>
      </c>
      <c r="L104" s="112"/>
    </row>
    <row r="105" spans="2:47" s="9" customFormat="1" ht="19.899999999999999" customHeight="1">
      <c r="B105" s="112"/>
      <c r="D105" s="113" t="s">
        <v>873</v>
      </c>
      <c r="E105" s="114"/>
      <c r="F105" s="114"/>
      <c r="G105" s="114"/>
      <c r="H105" s="114"/>
      <c r="I105" s="114"/>
      <c r="J105" s="115">
        <f>J220</f>
        <v>0</v>
      </c>
      <c r="L105" s="112"/>
    </row>
    <row r="106" spans="2:47" s="8" customFormat="1" ht="25" customHeight="1">
      <c r="B106" s="108"/>
      <c r="D106" s="109" t="s">
        <v>153</v>
      </c>
      <c r="E106" s="110"/>
      <c r="F106" s="110"/>
      <c r="G106" s="110"/>
      <c r="H106" s="110"/>
      <c r="I106" s="110"/>
      <c r="J106" s="111">
        <f>J222</f>
        <v>0</v>
      </c>
      <c r="L106" s="108"/>
    </row>
    <row r="107" spans="2:47" s="9" customFormat="1" ht="19.899999999999999" customHeight="1">
      <c r="B107" s="112"/>
      <c r="D107" s="113" t="s">
        <v>874</v>
      </c>
      <c r="E107" s="114"/>
      <c r="F107" s="114"/>
      <c r="G107" s="114"/>
      <c r="H107" s="114"/>
      <c r="I107" s="114"/>
      <c r="J107" s="115">
        <f>J223</f>
        <v>0</v>
      </c>
      <c r="L107" s="112"/>
    </row>
    <row r="108" spans="2:47" s="9" customFormat="1" ht="19.899999999999999" customHeight="1">
      <c r="B108" s="112"/>
      <c r="D108" s="113" t="s">
        <v>159</v>
      </c>
      <c r="E108" s="114"/>
      <c r="F108" s="114"/>
      <c r="G108" s="114"/>
      <c r="H108" s="114"/>
      <c r="I108" s="114"/>
      <c r="J108" s="115">
        <f>J230</f>
        <v>0</v>
      </c>
      <c r="L108" s="112"/>
    </row>
    <row r="109" spans="2:47" s="9" customFormat="1" ht="19.899999999999999" customHeight="1">
      <c r="B109" s="112"/>
      <c r="D109" s="113" t="s">
        <v>875</v>
      </c>
      <c r="E109" s="114"/>
      <c r="F109" s="114"/>
      <c r="G109" s="114"/>
      <c r="H109" s="114"/>
      <c r="I109" s="114"/>
      <c r="J109" s="115">
        <f>J245</f>
        <v>0</v>
      </c>
      <c r="L109" s="112"/>
    </row>
    <row r="110" spans="2:47" s="9" customFormat="1" ht="19.899999999999999" customHeight="1">
      <c r="B110" s="112"/>
      <c r="D110" s="113" t="s">
        <v>160</v>
      </c>
      <c r="E110" s="114"/>
      <c r="F110" s="114"/>
      <c r="G110" s="114"/>
      <c r="H110" s="114"/>
      <c r="I110" s="114"/>
      <c r="J110" s="115">
        <f>J286</f>
        <v>0</v>
      </c>
      <c r="L110" s="112"/>
    </row>
    <row r="111" spans="2:47" s="9" customFormat="1" ht="19.899999999999999" customHeight="1">
      <c r="B111" s="112"/>
      <c r="D111" s="113" t="s">
        <v>876</v>
      </c>
      <c r="E111" s="114"/>
      <c r="F111" s="114"/>
      <c r="G111" s="114"/>
      <c r="H111" s="114"/>
      <c r="I111" s="114"/>
      <c r="J111" s="115">
        <f>J293</f>
        <v>0</v>
      </c>
      <c r="L111" s="112"/>
    </row>
    <row r="112" spans="2:47" s="9" customFormat="1" ht="19.899999999999999" customHeight="1">
      <c r="B112" s="112"/>
      <c r="D112" s="113" t="s">
        <v>877</v>
      </c>
      <c r="E112" s="114"/>
      <c r="F112" s="114"/>
      <c r="G112" s="114"/>
      <c r="H112" s="114"/>
      <c r="I112" s="114"/>
      <c r="J112" s="115">
        <f>J333</f>
        <v>0</v>
      </c>
      <c r="L112" s="112"/>
    </row>
    <row r="113" spans="2:12" s="9" customFormat="1" ht="19.899999999999999" customHeight="1">
      <c r="B113" s="112"/>
      <c r="D113" s="113" t="s">
        <v>161</v>
      </c>
      <c r="E113" s="114"/>
      <c r="F113" s="114"/>
      <c r="G113" s="114"/>
      <c r="H113" s="114"/>
      <c r="I113" s="114"/>
      <c r="J113" s="115">
        <f>J372</f>
        <v>0</v>
      </c>
      <c r="L113" s="112"/>
    </row>
    <row r="114" spans="2:12" s="9" customFormat="1" ht="19.899999999999999" customHeight="1">
      <c r="B114" s="112"/>
      <c r="D114" s="113" t="s">
        <v>878</v>
      </c>
      <c r="E114" s="114"/>
      <c r="F114" s="114"/>
      <c r="G114" s="114"/>
      <c r="H114" s="114"/>
      <c r="I114" s="114"/>
      <c r="J114" s="115">
        <f>J388</f>
        <v>0</v>
      </c>
      <c r="L114" s="112"/>
    </row>
    <row r="115" spans="2:12" s="8" customFormat="1" ht="25" customHeight="1">
      <c r="B115" s="108"/>
      <c r="D115" s="109" t="s">
        <v>165</v>
      </c>
      <c r="E115" s="110"/>
      <c r="F115" s="110"/>
      <c r="G115" s="110"/>
      <c r="H115" s="110"/>
      <c r="I115" s="110"/>
      <c r="J115" s="111">
        <f>J412</f>
        <v>0</v>
      </c>
      <c r="L115" s="108"/>
    </row>
    <row r="116" spans="2:12" s="1" customFormat="1" ht="21.75" customHeight="1">
      <c r="B116" s="32"/>
      <c r="L116" s="32"/>
    </row>
    <row r="117" spans="2:12" s="1" customFormat="1" ht="7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12" s="1" customFormat="1" ht="7" customHeight="1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12" s="1" customFormat="1" ht="25" customHeight="1">
      <c r="B122" s="32"/>
      <c r="C122" s="21" t="s">
        <v>169</v>
      </c>
      <c r="L122" s="32"/>
    </row>
    <row r="123" spans="2:12" s="1" customFormat="1" ht="7" customHeight="1">
      <c r="B123" s="32"/>
      <c r="L123" s="32"/>
    </row>
    <row r="124" spans="2:12" s="1" customFormat="1" ht="12.1" customHeight="1">
      <c r="B124" s="32"/>
      <c r="C124" s="27" t="s">
        <v>16</v>
      </c>
      <c r="L124" s="32"/>
    </row>
    <row r="125" spans="2:12" s="1" customFormat="1" ht="16.5" customHeight="1">
      <c r="B125" s="32"/>
      <c r="E125" s="254" t="str">
        <f>E7</f>
        <v>ČZU akce - sloučení</v>
      </c>
      <c r="F125" s="255"/>
      <c r="G125" s="255"/>
      <c r="H125" s="255"/>
      <c r="L125" s="32"/>
    </row>
    <row r="126" spans="2:12" ht="12.1" customHeight="1">
      <c r="B126" s="20"/>
      <c r="C126" s="27" t="s">
        <v>144</v>
      </c>
      <c r="L126" s="20"/>
    </row>
    <row r="127" spans="2:12" s="1" customFormat="1" ht="16.5" customHeight="1">
      <c r="B127" s="32"/>
      <c r="E127" s="254" t="s">
        <v>862</v>
      </c>
      <c r="F127" s="253"/>
      <c r="G127" s="253"/>
      <c r="H127" s="253"/>
      <c r="L127" s="32"/>
    </row>
    <row r="128" spans="2:12" s="1" customFormat="1" ht="12.1" customHeight="1">
      <c r="B128" s="32"/>
      <c r="C128" s="27" t="s">
        <v>146</v>
      </c>
      <c r="L128" s="32"/>
    </row>
    <row r="129" spans="2:65" s="1" customFormat="1" ht="16.5" customHeight="1">
      <c r="B129" s="32"/>
      <c r="E129" s="243" t="str">
        <f>E11</f>
        <v>SO-03 - Stavební práce - budova III</v>
      </c>
      <c r="F129" s="253"/>
      <c r="G129" s="253"/>
      <c r="H129" s="253"/>
      <c r="L129" s="32"/>
    </row>
    <row r="130" spans="2:65" s="1" customFormat="1" ht="7" customHeight="1">
      <c r="B130" s="32"/>
      <c r="L130" s="32"/>
    </row>
    <row r="131" spans="2:65" s="1" customFormat="1" ht="12.1" customHeight="1">
      <c r="B131" s="32"/>
      <c r="C131" s="27" t="s">
        <v>20</v>
      </c>
      <c r="F131" s="25" t="str">
        <f>F14</f>
        <v>areál ČZU v Praze</v>
      </c>
      <c r="I131" s="27" t="s">
        <v>22</v>
      </c>
      <c r="J131" s="52">
        <f>IF(J14="","",J14)</f>
        <v>0</v>
      </c>
      <c r="L131" s="32"/>
    </row>
    <row r="132" spans="2:65" s="1" customFormat="1" ht="7" customHeight="1">
      <c r="B132" s="32"/>
      <c r="L132" s="32"/>
    </row>
    <row r="133" spans="2:65" s="1" customFormat="1" ht="15.15" customHeight="1">
      <c r="B133" s="32"/>
      <c r="C133" s="27" t="s">
        <v>23</v>
      </c>
      <c r="F133" s="25" t="str">
        <f>E17</f>
        <v>ČZU v Praze, Kamýcká 129, 165 00 Praha 6 - Suchdol</v>
      </c>
      <c r="I133" s="27" t="s">
        <v>30</v>
      </c>
      <c r="J133" s="30" t="str">
        <f>E23</f>
        <v>ABCD studio s.r.o.</v>
      </c>
      <c r="L133" s="32"/>
    </row>
    <row r="134" spans="2:65" s="1" customFormat="1" ht="15.15" customHeight="1">
      <c r="B134" s="32"/>
      <c r="C134" s="27" t="s">
        <v>28</v>
      </c>
      <c r="F134" s="25" t="str">
        <f>IF(E20="","",E20)</f>
        <v>Vyplň údaj</v>
      </c>
      <c r="I134" s="27" t="s">
        <v>33</v>
      </c>
      <c r="J134" s="30" t="str">
        <f>E26</f>
        <v xml:space="preserve"> 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16"/>
      <c r="C136" s="117" t="s">
        <v>170</v>
      </c>
      <c r="D136" s="118" t="s">
        <v>60</v>
      </c>
      <c r="E136" s="118" t="s">
        <v>56</v>
      </c>
      <c r="F136" s="118" t="s">
        <v>57</v>
      </c>
      <c r="G136" s="118" t="s">
        <v>171</v>
      </c>
      <c r="H136" s="118" t="s">
        <v>172</v>
      </c>
      <c r="I136" s="118" t="s">
        <v>173</v>
      </c>
      <c r="J136" s="118" t="s">
        <v>150</v>
      </c>
      <c r="K136" s="119" t="s">
        <v>174</v>
      </c>
      <c r="L136" s="116"/>
      <c r="M136" s="59" t="s">
        <v>1</v>
      </c>
      <c r="N136" s="60" t="s">
        <v>39</v>
      </c>
      <c r="O136" s="60" t="s">
        <v>175</v>
      </c>
      <c r="P136" s="60" t="s">
        <v>176</v>
      </c>
      <c r="Q136" s="60" t="s">
        <v>177</v>
      </c>
      <c r="R136" s="60" t="s">
        <v>178</v>
      </c>
      <c r="S136" s="60" t="s">
        <v>179</v>
      </c>
      <c r="T136" s="61" t="s">
        <v>180</v>
      </c>
    </row>
    <row r="137" spans="2:65" s="1" customFormat="1" ht="22.95" customHeight="1">
      <c r="B137" s="32"/>
      <c r="C137" s="64" t="s">
        <v>181</v>
      </c>
      <c r="J137" s="120">
        <f>BK137</f>
        <v>0</v>
      </c>
      <c r="L137" s="32"/>
      <c r="M137" s="62"/>
      <c r="N137" s="53"/>
      <c r="O137" s="53"/>
      <c r="P137" s="121">
        <f>P138+P222+P412</f>
        <v>0</v>
      </c>
      <c r="Q137" s="53"/>
      <c r="R137" s="121">
        <f>R138+R222+R412</f>
        <v>26.94744833</v>
      </c>
      <c r="S137" s="53"/>
      <c r="T137" s="122">
        <f>T138+T222+T412</f>
        <v>47.195637480000002</v>
      </c>
      <c r="AT137" s="17" t="s">
        <v>74</v>
      </c>
      <c r="AU137" s="17" t="s">
        <v>152</v>
      </c>
      <c r="BK137" s="123">
        <f>BK138+BK222+BK412</f>
        <v>0</v>
      </c>
    </row>
    <row r="138" spans="2:65" s="11" customFormat="1" ht="26" customHeight="1">
      <c r="B138" s="124"/>
      <c r="D138" s="125" t="s">
        <v>74</v>
      </c>
      <c r="E138" s="126" t="s">
        <v>879</v>
      </c>
      <c r="F138" s="126" t="s">
        <v>880</v>
      </c>
      <c r="J138" s="128">
        <f>BK138</f>
        <v>0</v>
      </c>
      <c r="L138" s="124"/>
      <c r="M138" s="129"/>
      <c r="P138" s="130">
        <f>P139+P147+P154+P191+P214+P220</f>
        <v>0</v>
      </c>
      <c r="R138" s="130">
        <f>R139+R147+R154+R191+R214+R220</f>
        <v>15.407979120000002</v>
      </c>
      <c r="T138" s="131">
        <f>T139+T147+T154+T191+T214+T220</f>
        <v>42.702950000000001</v>
      </c>
      <c r="AR138" s="125" t="s">
        <v>82</v>
      </c>
      <c r="AT138" s="132" t="s">
        <v>74</v>
      </c>
      <c r="AU138" s="132" t="s">
        <v>75</v>
      </c>
      <c r="AY138" s="125" t="s">
        <v>184</v>
      </c>
      <c r="BK138" s="133">
        <f>BK139+BK147+BK154+BK191+BK214+BK220</f>
        <v>0</v>
      </c>
    </row>
    <row r="139" spans="2:65" s="11" customFormat="1" ht="22.95" customHeight="1">
      <c r="B139" s="124"/>
      <c r="D139" s="125" t="s">
        <v>74</v>
      </c>
      <c r="E139" s="134" t="s">
        <v>223</v>
      </c>
      <c r="F139" s="134" t="s">
        <v>881</v>
      </c>
      <c r="J139" s="135">
        <f>BK139</f>
        <v>0</v>
      </c>
      <c r="L139" s="124"/>
      <c r="M139" s="129"/>
      <c r="P139" s="130">
        <f>SUM(P140:P146)</f>
        <v>0</v>
      </c>
      <c r="R139" s="130">
        <f>SUM(R140:R146)</f>
        <v>0</v>
      </c>
      <c r="T139" s="131">
        <f>SUM(T140:T146)</f>
        <v>0</v>
      </c>
      <c r="AR139" s="125" t="s">
        <v>82</v>
      </c>
      <c r="AT139" s="132" t="s">
        <v>74</v>
      </c>
      <c r="AU139" s="132" t="s">
        <v>82</v>
      </c>
      <c r="AY139" s="125" t="s">
        <v>184</v>
      </c>
      <c r="BK139" s="133">
        <f>SUM(BK140:BK146)</f>
        <v>0</v>
      </c>
    </row>
    <row r="140" spans="2:65" s="1" customFormat="1" ht="21.75" customHeight="1">
      <c r="B140" s="136"/>
      <c r="C140" s="191" t="s">
        <v>82</v>
      </c>
      <c r="D140" s="191" t="s">
        <v>187</v>
      </c>
      <c r="E140" s="192" t="s">
        <v>882</v>
      </c>
      <c r="F140" s="193" t="s">
        <v>883</v>
      </c>
      <c r="G140" s="194" t="s">
        <v>239</v>
      </c>
      <c r="H140" s="195">
        <v>1</v>
      </c>
      <c r="I140" s="137"/>
      <c r="J140" s="196">
        <f t="shared" ref="J140:J146" si="0">ROUND(I140*H140,2)</f>
        <v>0</v>
      </c>
      <c r="K140" s="193" t="s">
        <v>1</v>
      </c>
      <c r="L140" s="32"/>
      <c r="M140" s="138" t="s">
        <v>1</v>
      </c>
      <c r="N140" s="139" t="s">
        <v>40</v>
      </c>
      <c r="P140" s="140">
        <f t="shared" ref="P140:P146" si="1">O140*H140</f>
        <v>0</v>
      </c>
      <c r="Q140" s="140">
        <v>0</v>
      </c>
      <c r="R140" s="140">
        <f t="shared" ref="R140:R146" si="2">Q140*H140</f>
        <v>0</v>
      </c>
      <c r="S140" s="140">
        <v>0</v>
      </c>
      <c r="T140" s="141">
        <f t="shared" ref="T140:T146" si="3">S140*H140</f>
        <v>0</v>
      </c>
      <c r="AR140" s="142" t="s">
        <v>197</v>
      </c>
      <c r="AT140" s="142" t="s">
        <v>187</v>
      </c>
      <c r="AU140" s="142" t="s">
        <v>84</v>
      </c>
      <c r="AY140" s="17" t="s">
        <v>184</v>
      </c>
      <c r="BE140" s="143">
        <f t="shared" ref="BE140:BE146" si="4">IF(N140="základní",J140,0)</f>
        <v>0</v>
      </c>
      <c r="BF140" s="143">
        <f t="shared" ref="BF140:BF146" si="5">IF(N140="snížená",J140,0)</f>
        <v>0</v>
      </c>
      <c r="BG140" s="143">
        <f t="shared" ref="BG140:BG146" si="6">IF(N140="zákl. přenesená",J140,0)</f>
        <v>0</v>
      </c>
      <c r="BH140" s="143">
        <f t="shared" ref="BH140:BH146" si="7">IF(N140="sníž. přenesená",J140,0)</f>
        <v>0</v>
      </c>
      <c r="BI140" s="143">
        <f t="shared" ref="BI140:BI146" si="8">IF(N140="nulová",J140,0)</f>
        <v>0</v>
      </c>
      <c r="BJ140" s="17" t="s">
        <v>82</v>
      </c>
      <c r="BK140" s="143">
        <f t="shared" ref="BK140:BK146" si="9">ROUND(I140*H140,2)</f>
        <v>0</v>
      </c>
      <c r="BL140" s="17" t="s">
        <v>197</v>
      </c>
      <c r="BM140" s="142" t="s">
        <v>1908</v>
      </c>
    </row>
    <row r="141" spans="2:65" s="1" customFormat="1" ht="24.15" customHeight="1">
      <c r="B141" s="136"/>
      <c r="C141" s="191" t="s">
        <v>84</v>
      </c>
      <c r="D141" s="191" t="s">
        <v>187</v>
      </c>
      <c r="E141" s="192" t="s">
        <v>885</v>
      </c>
      <c r="F141" s="193" t="s">
        <v>886</v>
      </c>
      <c r="G141" s="194" t="s">
        <v>239</v>
      </c>
      <c r="H141" s="195">
        <v>1</v>
      </c>
      <c r="I141" s="137"/>
      <c r="J141" s="196">
        <f t="shared" si="0"/>
        <v>0</v>
      </c>
      <c r="K141" s="193" t="s">
        <v>1</v>
      </c>
      <c r="L141" s="32"/>
      <c r="M141" s="138" t="s">
        <v>1</v>
      </c>
      <c r="N141" s="139" t="s">
        <v>40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197</v>
      </c>
      <c r="AT141" s="142" t="s">
        <v>187</v>
      </c>
      <c r="AU141" s="142" t="s">
        <v>84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197</v>
      </c>
      <c r="BM141" s="142" t="s">
        <v>1909</v>
      </c>
    </row>
    <row r="142" spans="2:65" s="1" customFormat="1" ht="24.15" customHeight="1">
      <c r="B142" s="136"/>
      <c r="C142" s="191" t="s">
        <v>99</v>
      </c>
      <c r="D142" s="191" t="s">
        <v>187</v>
      </c>
      <c r="E142" s="192" t="s">
        <v>888</v>
      </c>
      <c r="F142" s="193" t="s">
        <v>889</v>
      </c>
      <c r="G142" s="194" t="s">
        <v>239</v>
      </c>
      <c r="H142" s="195">
        <v>1</v>
      </c>
      <c r="I142" s="137"/>
      <c r="J142" s="196">
        <f t="shared" si="0"/>
        <v>0</v>
      </c>
      <c r="K142" s="193" t="s">
        <v>1</v>
      </c>
      <c r="L142" s="32"/>
      <c r="M142" s="138" t="s">
        <v>1</v>
      </c>
      <c r="N142" s="139" t="s">
        <v>40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197</v>
      </c>
      <c r="AT142" s="142" t="s">
        <v>187</v>
      </c>
      <c r="AU142" s="142" t="s">
        <v>84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197</v>
      </c>
      <c r="BM142" s="142" t="s">
        <v>1910</v>
      </c>
    </row>
    <row r="143" spans="2:65" s="1" customFormat="1" ht="24.15" customHeight="1">
      <c r="B143" s="136"/>
      <c r="C143" s="191" t="s">
        <v>197</v>
      </c>
      <c r="D143" s="191" t="s">
        <v>187</v>
      </c>
      <c r="E143" s="192" t="s">
        <v>891</v>
      </c>
      <c r="F143" s="193" t="s">
        <v>892</v>
      </c>
      <c r="G143" s="194" t="s">
        <v>239</v>
      </c>
      <c r="H143" s="195">
        <v>1</v>
      </c>
      <c r="I143" s="137"/>
      <c r="J143" s="196">
        <f t="shared" si="0"/>
        <v>0</v>
      </c>
      <c r="K143" s="193" t="s">
        <v>1</v>
      </c>
      <c r="L143" s="32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197</v>
      </c>
      <c r="AT143" s="142" t="s">
        <v>187</v>
      </c>
      <c r="AU143" s="142" t="s">
        <v>84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197</v>
      </c>
      <c r="BM143" s="142" t="s">
        <v>1911</v>
      </c>
    </row>
    <row r="144" spans="2:65" s="1" customFormat="1" ht="24.15" customHeight="1">
      <c r="B144" s="136"/>
      <c r="C144" s="191" t="s">
        <v>204</v>
      </c>
      <c r="D144" s="191" t="s">
        <v>187</v>
      </c>
      <c r="E144" s="192" t="s">
        <v>894</v>
      </c>
      <c r="F144" s="193" t="s">
        <v>895</v>
      </c>
      <c r="G144" s="194" t="s">
        <v>239</v>
      </c>
      <c r="H144" s="195">
        <v>1</v>
      </c>
      <c r="I144" s="137"/>
      <c r="J144" s="196">
        <f t="shared" si="0"/>
        <v>0</v>
      </c>
      <c r="K144" s="193" t="s">
        <v>1</v>
      </c>
      <c r="L144" s="32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197</v>
      </c>
      <c r="BM144" s="142" t="s">
        <v>1912</v>
      </c>
    </row>
    <row r="145" spans="2:65" s="1" customFormat="1" ht="37.9" customHeight="1">
      <c r="B145" s="136"/>
      <c r="C145" s="191" t="s">
        <v>200</v>
      </c>
      <c r="D145" s="191" t="s">
        <v>187</v>
      </c>
      <c r="E145" s="192" t="s">
        <v>897</v>
      </c>
      <c r="F145" s="193" t="s">
        <v>898</v>
      </c>
      <c r="G145" s="194" t="s">
        <v>239</v>
      </c>
      <c r="H145" s="195">
        <v>1</v>
      </c>
      <c r="I145" s="137"/>
      <c r="J145" s="196">
        <f t="shared" si="0"/>
        <v>0</v>
      </c>
      <c r="K145" s="193" t="s">
        <v>1</v>
      </c>
      <c r="L145" s="32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197</v>
      </c>
      <c r="AT145" s="142" t="s">
        <v>187</v>
      </c>
      <c r="AU145" s="142" t="s">
        <v>84</v>
      </c>
      <c r="AY145" s="17" t="s">
        <v>184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7" t="s">
        <v>82</v>
      </c>
      <c r="BK145" s="143">
        <f t="shared" si="9"/>
        <v>0</v>
      </c>
      <c r="BL145" s="17" t="s">
        <v>197</v>
      </c>
      <c r="BM145" s="142" t="s">
        <v>1913</v>
      </c>
    </row>
    <row r="146" spans="2:65" s="1" customFormat="1" ht="37.9" customHeight="1">
      <c r="B146" s="136"/>
      <c r="C146" s="191" t="s">
        <v>210</v>
      </c>
      <c r="D146" s="191" t="s">
        <v>187</v>
      </c>
      <c r="E146" s="192" t="s">
        <v>900</v>
      </c>
      <c r="F146" s="193" t="s">
        <v>901</v>
      </c>
      <c r="G146" s="194" t="s">
        <v>239</v>
      </c>
      <c r="H146" s="195">
        <v>1</v>
      </c>
      <c r="I146" s="137"/>
      <c r="J146" s="196">
        <f t="shared" si="0"/>
        <v>0</v>
      </c>
      <c r="K146" s="193" t="s">
        <v>1</v>
      </c>
      <c r="L146" s="32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197</v>
      </c>
      <c r="AT146" s="142" t="s">
        <v>187</v>
      </c>
      <c r="AU146" s="142" t="s">
        <v>84</v>
      </c>
      <c r="AY146" s="17" t="s">
        <v>184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7" t="s">
        <v>82</v>
      </c>
      <c r="BK146" s="143">
        <f t="shared" si="9"/>
        <v>0</v>
      </c>
      <c r="BL146" s="17" t="s">
        <v>197</v>
      </c>
      <c r="BM146" s="142" t="s">
        <v>1914</v>
      </c>
    </row>
    <row r="147" spans="2:65" s="11" customFormat="1" ht="22.95" customHeight="1">
      <c r="B147" s="124"/>
      <c r="D147" s="125" t="s">
        <v>74</v>
      </c>
      <c r="E147" s="134" t="s">
        <v>99</v>
      </c>
      <c r="F147" s="134" t="s">
        <v>903</v>
      </c>
      <c r="J147" s="135">
        <f>BK147</f>
        <v>0</v>
      </c>
      <c r="L147" s="124"/>
      <c r="M147" s="129"/>
      <c r="P147" s="130">
        <f>SUM(P148:P153)</f>
        <v>0</v>
      </c>
      <c r="R147" s="130">
        <f>SUM(R148:R153)</f>
        <v>1.5181478399999999</v>
      </c>
      <c r="T147" s="131">
        <f>SUM(T148:T153)</f>
        <v>0</v>
      </c>
      <c r="AR147" s="125" t="s">
        <v>82</v>
      </c>
      <c r="AT147" s="132" t="s">
        <v>74</v>
      </c>
      <c r="AU147" s="132" t="s">
        <v>82</v>
      </c>
      <c r="AY147" s="125" t="s">
        <v>184</v>
      </c>
      <c r="BK147" s="133">
        <f>SUM(BK148:BK153)</f>
        <v>0</v>
      </c>
    </row>
    <row r="148" spans="2:65" s="1" customFormat="1" ht="37.9" customHeight="1">
      <c r="B148" s="136"/>
      <c r="C148" s="191" t="s">
        <v>203</v>
      </c>
      <c r="D148" s="191" t="s">
        <v>187</v>
      </c>
      <c r="E148" s="192" t="s">
        <v>904</v>
      </c>
      <c r="F148" s="193" t="s">
        <v>905</v>
      </c>
      <c r="G148" s="194" t="s">
        <v>470</v>
      </c>
      <c r="H148" s="195">
        <v>17.027999999999999</v>
      </c>
      <c r="I148" s="137"/>
      <c r="J148" s="196">
        <f>ROUND(I148*H148,2)</f>
        <v>0</v>
      </c>
      <c r="K148" s="193" t="s">
        <v>195</v>
      </c>
      <c r="L148" s="32"/>
      <c r="M148" s="138" t="s">
        <v>1</v>
      </c>
      <c r="N148" s="139" t="s">
        <v>40</v>
      </c>
      <c r="P148" s="140">
        <f>O148*H148</f>
        <v>0</v>
      </c>
      <c r="Q148" s="140">
        <v>8.2580000000000001E-2</v>
      </c>
      <c r="R148" s="140">
        <f>Q148*H148</f>
        <v>1.4061722399999999</v>
      </c>
      <c r="S148" s="140">
        <v>0</v>
      </c>
      <c r="T148" s="141">
        <f>S148*H148</f>
        <v>0</v>
      </c>
      <c r="AR148" s="142" t="s">
        <v>197</v>
      </c>
      <c r="AT148" s="142" t="s">
        <v>187</v>
      </c>
      <c r="AU148" s="142" t="s">
        <v>84</v>
      </c>
      <c r="AY148" s="17" t="s">
        <v>184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82</v>
      </c>
      <c r="BK148" s="143">
        <f>ROUND(I148*H148,2)</f>
        <v>0</v>
      </c>
      <c r="BL148" s="17" t="s">
        <v>197</v>
      </c>
      <c r="BM148" s="142" t="s">
        <v>1915</v>
      </c>
    </row>
    <row r="149" spans="2:65" s="12" customFormat="1">
      <c r="B149" s="158"/>
      <c r="D149" s="154" t="s">
        <v>907</v>
      </c>
      <c r="E149" s="159" t="s">
        <v>1</v>
      </c>
      <c r="F149" s="160" t="s">
        <v>1916</v>
      </c>
      <c r="H149" s="161">
        <v>17.027999999999999</v>
      </c>
      <c r="L149" s="158"/>
      <c r="M149" s="163"/>
      <c r="T149" s="164"/>
      <c r="AT149" s="159" t="s">
        <v>907</v>
      </c>
      <c r="AU149" s="159" t="s">
        <v>84</v>
      </c>
      <c r="AV149" s="12" t="s">
        <v>84</v>
      </c>
      <c r="AW149" s="12" t="s">
        <v>32</v>
      </c>
      <c r="AX149" s="12" t="s">
        <v>82</v>
      </c>
      <c r="AY149" s="159" t="s">
        <v>184</v>
      </c>
    </row>
    <row r="150" spans="2:65" s="1" customFormat="1" ht="37.9" customHeight="1">
      <c r="B150" s="136"/>
      <c r="C150" s="191" t="s">
        <v>216</v>
      </c>
      <c r="D150" s="191" t="s">
        <v>187</v>
      </c>
      <c r="E150" s="192" t="s">
        <v>1917</v>
      </c>
      <c r="F150" s="193" t="s">
        <v>1918</v>
      </c>
      <c r="G150" s="194" t="s">
        <v>470</v>
      </c>
      <c r="H150" s="195">
        <v>0.96</v>
      </c>
      <c r="I150" s="137"/>
      <c r="J150" s="196">
        <f>ROUND(I150*H150,2)</f>
        <v>0</v>
      </c>
      <c r="K150" s="193" t="s">
        <v>195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0.11396000000000001</v>
      </c>
      <c r="R150" s="140">
        <f>Q150*H150</f>
        <v>0.1094016</v>
      </c>
      <c r="S150" s="140">
        <v>0</v>
      </c>
      <c r="T150" s="141">
        <f>S150*H150</f>
        <v>0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1919</v>
      </c>
    </row>
    <row r="151" spans="2:65" s="12" customFormat="1">
      <c r="B151" s="158"/>
      <c r="D151" s="154" t="s">
        <v>907</v>
      </c>
      <c r="E151" s="159" t="s">
        <v>1</v>
      </c>
      <c r="F151" s="160" t="s">
        <v>1920</v>
      </c>
      <c r="H151" s="161">
        <v>0.96</v>
      </c>
      <c r="L151" s="158"/>
      <c r="M151" s="163"/>
      <c r="T151" s="164"/>
      <c r="AT151" s="159" t="s">
        <v>907</v>
      </c>
      <c r="AU151" s="159" t="s">
        <v>84</v>
      </c>
      <c r="AV151" s="12" t="s">
        <v>84</v>
      </c>
      <c r="AW151" s="12" t="s">
        <v>32</v>
      </c>
      <c r="AX151" s="12" t="s">
        <v>82</v>
      </c>
      <c r="AY151" s="159" t="s">
        <v>184</v>
      </c>
    </row>
    <row r="152" spans="2:65" s="1" customFormat="1" ht="24.15" customHeight="1">
      <c r="B152" s="136"/>
      <c r="C152" s="191" t="s">
        <v>207</v>
      </c>
      <c r="D152" s="191" t="s">
        <v>187</v>
      </c>
      <c r="E152" s="192" t="s">
        <v>909</v>
      </c>
      <c r="F152" s="193" t="s">
        <v>910</v>
      </c>
      <c r="G152" s="194" t="s">
        <v>190</v>
      </c>
      <c r="H152" s="195">
        <v>19.8</v>
      </c>
      <c r="I152" s="137"/>
      <c r="J152" s="196">
        <f>ROUND(I152*H152,2)</f>
        <v>0</v>
      </c>
      <c r="K152" s="193" t="s">
        <v>195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1.2999999999999999E-4</v>
      </c>
      <c r="R152" s="140">
        <f>Q152*H152</f>
        <v>2.5739999999999999E-3</v>
      </c>
      <c r="S152" s="140">
        <v>0</v>
      </c>
      <c r="T152" s="141">
        <f>S152*H152</f>
        <v>0</v>
      </c>
      <c r="AR152" s="142" t="s">
        <v>197</v>
      </c>
      <c r="AT152" s="142" t="s">
        <v>187</v>
      </c>
      <c r="AU152" s="142" t="s">
        <v>84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197</v>
      </c>
      <c r="BM152" s="142" t="s">
        <v>1921</v>
      </c>
    </row>
    <row r="153" spans="2:65" s="12" customFormat="1">
      <c r="B153" s="158"/>
      <c r="D153" s="154" t="s">
        <v>907</v>
      </c>
      <c r="E153" s="159" t="s">
        <v>1</v>
      </c>
      <c r="F153" s="160" t="s">
        <v>1922</v>
      </c>
      <c r="H153" s="161">
        <v>19.8</v>
      </c>
      <c r="L153" s="158"/>
      <c r="M153" s="163"/>
      <c r="T153" s="164"/>
      <c r="AT153" s="159" t="s">
        <v>907</v>
      </c>
      <c r="AU153" s="159" t="s">
        <v>84</v>
      </c>
      <c r="AV153" s="12" t="s">
        <v>84</v>
      </c>
      <c r="AW153" s="12" t="s">
        <v>32</v>
      </c>
      <c r="AX153" s="12" t="s">
        <v>82</v>
      </c>
      <c r="AY153" s="159" t="s">
        <v>184</v>
      </c>
    </row>
    <row r="154" spans="2:65" s="11" customFormat="1" ht="22.95" customHeight="1">
      <c r="B154" s="124"/>
      <c r="D154" s="125" t="s">
        <v>74</v>
      </c>
      <c r="E154" s="134" t="s">
        <v>200</v>
      </c>
      <c r="F154" s="134" t="s">
        <v>913</v>
      </c>
      <c r="J154" s="135">
        <f>BK154</f>
        <v>0</v>
      </c>
      <c r="L154" s="124"/>
      <c r="M154" s="129"/>
      <c r="P154" s="130">
        <f>SUM(P155:P190)</f>
        <v>0</v>
      </c>
      <c r="R154" s="130">
        <f>SUM(R155:R190)</f>
        <v>13.874267680000003</v>
      </c>
      <c r="T154" s="131">
        <f>SUM(T155:T190)</f>
        <v>0</v>
      </c>
      <c r="AR154" s="125" t="s">
        <v>82</v>
      </c>
      <c r="AT154" s="132" t="s">
        <v>74</v>
      </c>
      <c r="AU154" s="132" t="s">
        <v>82</v>
      </c>
      <c r="AY154" s="125" t="s">
        <v>184</v>
      </c>
      <c r="BK154" s="133">
        <f>SUM(BK155:BK190)</f>
        <v>0</v>
      </c>
    </row>
    <row r="155" spans="2:65" s="1" customFormat="1" ht="49.25" customHeight="1">
      <c r="B155" s="136"/>
      <c r="C155" s="191" t="s">
        <v>223</v>
      </c>
      <c r="D155" s="191" t="s">
        <v>187</v>
      </c>
      <c r="E155" s="192" t="s">
        <v>914</v>
      </c>
      <c r="F155" s="193" t="s">
        <v>915</v>
      </c>
      <c r="G155" s="194" t="s">
        <v>470</v>
      </c>
      <c r="H155" s="195">
        <v>97.1</v>
      </c>
      <c r="I155" s="137"/>
      <c r="J155" s="196">
        <f>ROUND(I155*H155,2)</f>
        <v>0</v>
      </c>
      <c r="K155" s="193" t="s">
        <v>195</v>
      </c>
      <c r="L155" s="32"/>
      <c r="M155" s="138" t="s">
        <v>1</v>
      </c>
      <c r="N155" s="139" t="s">
        <v>40</v>
      </c>
      <c r="P155" s="140">
        <f>O155*H155</f>
        <v>0</v>
      </c>
      <c r="Q155" s="140">
        <v>1.7000000000000001E-2</v>
      </c>
      <c r="R155" s="140">
        <f>Q155*H155</f>
        <v>1.6507000000000001</v>
      </c>
      <c r="S155" s="140">
        <v>0</v>
      </c>
      <c r="T155" s="141">
        <f>S155*H155</f>
        <v>0</v>
      </c>
      <c r="AR155" s="142" t="s">
        <v>197</v>
      </c>
      <c r="AT155" s="142" t="s">
        <v>187</v>
      </c>
      <c r="AU155" s="142" t="s">
        <v>84</v>
      </c>
      <c r="AY155" s="17" t="s">
        <v>184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82</v>
      </c>
      <c r="BK155" s="143">
        <f>ROUND(I155*H155,2)</f>
        <v>0</v>
      </c>
      <c r="BL155" s="17" t="s">
        <v>197</v>
      </c>
      <c r="BM155" s="142" t="s">
        <v>1923</v>
      </c>
    </row>
    <row r="156" spans="2:65" s="12" customFormat="1">
      <c r="B156" s="158"/>
      <c r="D156" s="154" t="s">
        <v>907</v>
      </c>
      <c r="E156" s="159" t="s">
        <v>1</v>
      </c>
      <c r="F156" s="160" t="s">
        <v>1924</v>
      </c>
      <c r="H156" s="161">
        <v>20.6</v>
      </c>
      <c r="L156" s="158"/>
      <c r="M156" s="163"/>
      <c r="T156" s="164"/>
      <c r="AT156" s="159" t="s">
        <v>907</v>
      </c>
      <c r="AU156" s="159" t="s">
        <v>84</v>
      </c>
      <c r="AV156" s="12" t="s">
        <v>84</v>
      </c>
      <c r="AW156" s="12" t="s">
        <v>32</v>
      </c>
      <c r="AX156" s="12" t="s">
        <v>75</v>
      </c>
      <c r="AY156" s="159" t="s">
        <v>184</v>
      </c>
    </row>
    <row r="157" spans="2:65" s="12" customFormat="1">
      <c r="B157" s="158"/>
      <c r="D157" s="154" t="s">
        <v>907</v>
      </c>
      <c r="E157" s="159" t="s">
        <v>1</v>
      </c>
      <c r="F157" s="160" t="s">
        <v>1925</v>
      </c>
      <c r="H157" s="161">
        <v>37.29</v>
      </c>
      <c r="L157" s="158"/>
      <c r="M157" s="163"/>
      <c r="T157" s="164"/>
      <c r="AT157" s="159" t="s">
        <v>907</v>
      </c>
      <c r="AU157" s="159" t="s">
        <v>84</v>
      </c>
      <c r="AV157" s="12" t="s">
        <v>84</v>
      </c>
      <c r="AW157" s="12" t="s">
        <v>32</v>
      </c>
      <c r="AX157" s="12" t="s">
        <v>75</v>
      </c>
      <c r="AY157" s="159" t="s">
        <v>184</v>
      </c>
    </row>
    <row r="158" spans="2:65" s="12" customFormat="1">
      <c r="B158" s="158"/>
      <c r="D158" s="154" t="s">
        <v>907</v>
      </c>
      <c r="E158" s="159" t="s">
        <v>1</v>
      </c>
      <c r="F158" s="160" t="s">
        <v>1926</v>
      </c>
      <c r="H158" s="161">
        <v>19.649999999999999</v>
      </c>
      <c r="L158" s="158"/>
      <c r="M158" s="163"/>
      <c r="T158" s="164"/>
      <c r="AT158" s="159" t="s">
        <v>907</v>
      </c>
      <c r="AU158" s="159" t="s">
        <v>84</v>
      </c>
      <c r="AV158" s="12" t="s">
        <v>84</v>
      </c>
      <c r="AW158" s="12" t="s">
        <v>32</v>
      </c>
      <c r="AX158" s="12" t="s">
        <v>75</v>
      </c>
      <c r="AY158" s="159" t="s">
        <v>184</v>
      </c>
    </row>
    <row r="159" spans="2:65" s="12" customFormat="1">
      <c r="B159" s="158"/>
      <c r="D159" s="154" t="s">
        <v>907</v>
      </c>
      <c r="E159" s="159" t="s">
        <v>1</v>
      </c>
      <c r="F159" s="160" t="s">
        <v>1927</v>
      </c>
      <c r="H159" s="161">
        <v>19.559999999999999</v>
      </c>
      <c r="L159" s="158"/>
      <c r="M159" s="163"/>
      <c r="T159" s="164"/>
      <c r="AT159" s="159" t="s">
        <v>907</v>
      </c>
      <c r="AU159" s="159" t="s">
        <v>84</v>
      </c>
      <c r="AV159" s="12" t="s">
        <v>84</v>
      </c>
      <c r="AW159" s="12" t="s">
        <v>32</v>
      </c>
      <c r="AX159" s="12" t="s">
        <v>75</v>
      </c>
      <c r="AY159" s="159" t="s">
        <v>184</v>
      </c>
    </row>
    <row r="160" spans="2:65" s="13" customFormat="1">
      <c r="B160" s="165"/>
      <c r="D160" s="154" t="s">
        <v>907</v>
      </c>
      <c r="E160" s="166" t="s">
        <v>1</v>
      </c>
      <c r="F160" s="167" t="s">
        <v>921</v>
      </c>
      <c r="H160" s="168">
        <v>97.1</v>
      </c>
      <c r="L160" s="165"/>
      <c r="M160" s="170"/>
      <c r="T160" s="171"/>
      <c r="AT160" s="166" t="s">
        <v>907</v>
      </c>
      <c r="AU160" s="166" t="s">
        <v>84</v>
      </c>
      <c r="AV160" s="13" t="s">
        <v>197</v>
      </c>
      <c r="AW160" s="13" t="s">
        <v>32</v>
      </c>
      <c r="AX160" s="13" t="s">
        <v>82</v>
      </c>
      <c r="AY160" s="166" t="s">
        <v>184</v>
      </c>
    </row>
    <row r="161" spans="2:65" s="1" customFormat="1" ht="24.15" customHeight="1">
      <c r="B161" s="136"/>
      <c r="C161" s="191" t="s">
        <v>8</v>
      </c>
      <c r="D161" s="191" t="s">
        <v>187</v>
      </c>
      <c r="E161" s="192" t="s">
        <v>922</v>
      </c>
      <c r="F161" s="193" t="s">
        <v>923</v>
      </c>
      <c r="G161" s="194" t="s">
        <v>470</v>
      </c>
      <c r="H161" s="195">
        <v>6.4</v>
      </c>
      <c r="I161" s="137"/>
      <c r="J161" s="196">
        <f>ROUND(I161*H161,2)</f>
        <v>0</v>
      </c>
      <c r="K161" s="193" t="s">
        <v>1</v>
      </c>
      <c r="L161" s="32"/>
      <c r="M161" s="138" t="s">
        <v>1</v>
      </c>
      <c r="N161" s="139" t="s">
        <v>40</v>
      </c>
      <c r="P161" s="140">
        <f>O161*H161</f>
        <v>0</v>
      </c>
      <c r="Q161" s="140">
        <v>2.8999999999999998E-3</v>
      </c>
      <c r="R161" s="140">
        <f>Q161*H161</f>
        <v>1.856E-2</v>
      </c>
      <c r="S161" s="140">
        <v>0</v>
      </c>
      <c r="T161" s="141">
        <f>S161*H161</f>
        <v>0</v>
      </c>
      <c r="AR161" s="142" t="s">
        <v>197</v>
      </c>
      <c r="AT161" s="142" t="s">
        <v>187</v>
      </c>
      <c r="AU161" s="142" t="s">
        <v>84</v>
      </c>
      <c r="AY161" s="17" t="s">
        <v>184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82</v>
      </c>
      <c r="BK161" s="143">
        <f>ROUND(I161*H161,2)</f>
        <v>0</v>
      </c>
      <c r="BL161" s="17" t="s">
        <v>197</v>
      </c>
      <c r="BM161" s="142" t="s">
        <v>1928</v>
      </c>
    </row>
    <row r="162" spans="2:65" s="12" customFormat="1">
      <c r="B162" s="158"/>
      <c r="D162" s="154" t="s">
        <v>907</v>
      </c>
      <c r="E162" s="159" t="s">
        <v>1</v>
      </c>
      <c r="F162" s="160" t="s">
        <v>1929</v>
      </c>
      <c r="H162" s="161">
        <v>6.4</v>
      </c>
      <c r="L162" s="158"/>
      <c r="M162" s="163"/>
      <c r="T162" s="164"/>
      <c r="AT162" s="159" t="s">
        <v>907</v>
      </c>
      <c r="AU162" s="159" t="s">
        <v>84</v>
      </c>
      <c r="AV162" s="12" t="s">
        <v>84</v>
      </c>
      <c r="AW162" s="12" t="s">
        <v>32</v>
      </c>
      <c r="AX162" s="12" t="s">
        <v>82</v>
      </c>
      <c r="AY162" s="159" t="s">
        <v>184</v>
      </c>
    </row>
    <row r="163" spans="2:65" s="1" customFormat="1" ht="37.9" customHeight="1">
      <c r="B163" s="136"/>
      <c r="C163" s="191" t="s">
        <v>230</v>
      </c>
      <c r="D163" s="191" t="s">
        <v>187</v>
      </c>
      <c r="E163" s="192" t="s">
        <v>926</v>
      </c>
      <c r="F163" s="193" t="s">
        <v>927</v>
      </c>
      <c r="G163" s="194" t="s">
        <v>470</v>
      </c>
      <c r="H163" s="195">
        <v>230.27600000000001</v>
      </c>
      <c r="I163" s="137"/>
      <c r="J163" s="196">
        <f>ROUND(I163*H163,2)</f>
        <v>0</v>
      </c>
      <c r="K163" s="193" t="s">
        <v>195</v>
      </c>
      <c r="L163" s="32"/>
      <c r="M163" s="138" t="s">
        <v>1</v>
      </c>
      <c r="N163" s="139" t="s">
        <v>40</v>
      </c>
      <c r="P163" s="140">
        <f>O163*H163</f>
        <v>0</v>
      </c>
      <c r="Q163" s="140">
        <v>4.9399999999999999E-3</v>
      </c>
      <c r="R163" s="140">
        <f>Q163*H163</f>
        <v>1.1375634400000001</v>
      </c>
      <c r="S163" s="140">
        <v>0</v>
      </c>
      <c r="T163" s="141">
        <f>S163*H163</f>
        <v>0</v>
      </c>
      <c r="AR163" s="142" t="s">
        <v>197</v>
      </c>
      <c r="AT163" s="142" t="s">
        <v>187</v>
      </c>
      <c r="AU163" s="142" t="s">
        <v>84</v>
      </c>
      <c r="AY163" s="17" t="s">
        <v>184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82</v>
      </c>
      <c r="BK163" s="143">
        <f>ROUND(I163*H163,2)</f>
        <v>0</v>
      </c>
      <c r="BL163" s="17" t="s">
        <v>197</v>
      </c>
      <c r="BM163" s="142" t="s">
        <v>1930</v>
      </c>
    </row>
    <row r="164" spans="2:65" s="1" customFormat="1" ht="37.9" customHeight="1">
      <c r="B164" s="136"/>
      <c r="C164" s="191" t="s">
        <v>213</v>
      </c>
      <c r="D164" s="191" t="s">
        <v>187</v>
      </c>
      <c r="E164" s="192" t="s">
        <v>929</v>
      </c>
      <c r="F164" s="193" t="s">
        <v>930</v>
      </c>
      <c r="G164" s="194" t="s">
        <v>470</v>
      </c>
      <c r="H164" s="195">
        <v>207.98</v>
      </c>
      <c r="I164" s="137"/>
      <c r="J164" s="196">
        <f>ROUND(I164*H164,2)</f>
        <v>0</v>
      </c>
      <c r="K164" s="193" t="s">
        <v>195</v>
      </c>
      <c r="L164" s="32"/>
      <c r="M164" s="138" t="s">
        <v>1</v>
      </c>
      <c r="N164" s="139" t="s">
        <v>40</v>
      </c>
      <c r="P164" s="140">
        <f>O164*H164</f>
        <v>0</v>
      </c>
      <c r="Q164" s="140">
        <v>1.54E-2</v>
      </c>
      <c r="R164" s="140">
        <f>Q164*H164</f>
        <v>3.2028919999999999</v>
      </c>
      <c r="S164" s="140">
        <v>0</v>
      </c>
      <c r="T164" s="141">
        <f>S164*H164</f>
        <v>0</v>
      </c>
      <c r="AR164" s="142" t="s">
        <v>197</v>
      </c>
      <c r="AT164" s="142" t="s">
        <v>187</v>
      </c>
      <c r="AU164" s="142" t="s">
        <v>84</v>
      </c>
      <c r="AY164" s="17" t="s">
        <v>184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82</v>
      </c>
      <c r="BK164" s="143">
        <f>ROUND(I164*H164,2)</f>
        <v>0</v>
      </c>
      <c r="BL164" s="17" t="s">
        <v>197</v>
      </c>
      <c r="BM164" s="142" t="s">
        <v>1931</v>
      </c>
    </row>
    <row r="165" spans="2:65" s="12" customFormat="1" ht="21.75">
      <c r="B165" s="158"/>
      <c r="D165" s="154" t="s">
        <v>907</v>
      </c>
      <c r="E165" s="159" t="s">
        <v>1</v>
      </c>
      <c r="F165" s="160" t="s">
        <v>1932</v>
      </c>
      <c r="H165" s="161">
        <v>84.02</v>
      </c>
      <c r="L165" s="158"/>
      <c r="M165" s="163"/>
      <c r="T165" s="164"/>
      <c r="AT165" s="159" t="s">
        <v>907</v>
      </c>
      <c r="AU165" s="159" t="s">
        <v>84</v>
      </c>
      <c r="AV165" s="12" t="s">
        <v>84</v>
      </c>
      <c r="AW165" s="12" t="s">
        <v>32</v>
      </c>
      <c r="AX165" s="12" t="s">
        <v>75</v>
      </c>
      <c r="AY165" s="159" t="s">
        <v>184</v>
      </c>
    </row>
    <row r="166" spans="2:65" s="12" customFormat="1" ht="32.6">
      <c r="B166" s="158"/>
      <c r="D166" s="154" t="s">
        <v>907</v>
      </c>
      <c r="E166" s="159" t="s">
        <v>1</v>
      </c>
      <c r="F166" s="160" t="s">
        <v>1933</v>
      </c>
      <c r="H166" s="161">
        <v>62.005000000000003</v>
      </c>
      <c r="L166" s="158"/>
      <c r="M166" s="163"/>
      <c r="T166" s="164"/>
      <c r="AT166" s="159" t="s">
        <v>907</v>
      </c>
      <c r="AU166" s="159" t="s">
        <v>84</v>
      </c>
      <c r="AV166" s="12" t="s">
        <v>84</v>
      </c>
      <c r="AW166" s="12" t="s">
        <v>32</v>
      </c>
      <c r="AX166" s="12" t="s">
        <v>75</v>
      </c>
      <c r="AY166" s="159" t="s">
        <v>184</v>
      </c>
    </row>
    <row r="167" spans="2:65" s="12" customFormat="1" ht="32.6">
      <c r="B167" s="158"/>
      <c r="D167" s="154" t="s">
        <v>907</v>
      </c>
      <c r="E167" s="159" t="s">
        <v>1</v>
      </c>
      <c r="F167" s="160" t="s">
        <v>1934</v>
      </c>
      <c r="H167" s="161">
        <v>61.954999999999998</v>
      </c>
      <c r="L167" s="158"/>
      <c r="M167" s="163"/>
      <c r="T167" s="164"/>
      <c r="AT167" s="159" t="s">
        <v>907</v>
      </c>
      <c r="AU167" s="159" t="s">
        <v>84</v>
      </c>
      <c r="AV167" s="12" t="s">
        <v>84</v>
      </c>
      <c r="AW167" s="12" t="s">
        <v>32</v>
      </c>
      <c r="AX167" s="12" t="s">
        <v>75</v>
      </c>
      <c r="AY167" s="159" t="s">
        <v>184</v>
      </c>
    </row>
    <row r="168" spans="2:65" s="13" customFormat="1">
      <c r="B168" s="165"/>
      <c r="D168" s="154" t="s">
        <v>907</v>
      </c>
      <c r="E168" s="166" t="s">
        <v>1</v>
      </c>
      <c r="F168" s="167" t="s">
        <v>921</v>
      </c>
      <c r="H168" s="168">
        <v>207.98</v>
      </c>
      <c r="L168" s="165"/>
      <c r="M168" s="170"/>
      <c r="T168" s="171"/>
      <c r="AT168" s="166" t="s">
        <v>907</v>
      </c>
      <c r="AU168" s="166" t="s">
        <v>84</v>
      </c>
      <c r="AV168" s="13" t="s">
        <v>197</v>
      </c>
      <c r="AW168" s="13" t="s">
        <v>32</v>
      </c>
      <c r="AX168" s="13" t="s">
        <v>82</v>
      </c>
      <c r="AY168" s="166" t="s">
        <v>184</v>
      </c>
    </row>
    <row r="169" spans="2:65" s="1" customFormat="1" ht="44.35" customHeight="1">
      <c r="B169" s="136"/>
      <c r="C169" s="191" t="s">
        <v>241</v>
      </c>
      <c r="D169" s="191" t="s">
        <v>187</v>
      </c>
      <c r="E169" s="192" t="s">
        <v>935</v>
      </c>
      <c r="F169" s="193" t="s">
        <v>936</v>
      </c>
      <c r="G169" s="194" t="s">
        <v>470</v>
      </c>
      <c r="H169" s="195">
        <v>17.027999999999999</v>
      </c>
      <c r="I169" s="137"/>
      <c r="J169" s="196">
        <f>ROUND(I169*H169,2)</f>
        <v>0</v>
      </c>
      <c r="K169" s="193" t="s">
        <v>195</v>
      </c>
      <c r="L169" s="32"/>
      <c r="M169" s="138" t="s">
        <v>1</v>
      </c>
      <c r="N169" s="139" t="s">
        <v>40</v>
      </c>
      <c r="P169" s="140">
        <f>O169*H169</f>
        <v>0</v>
      </c>
      <c r="Q169" s="140">
        <v>1.8380000000000001E-2</v>
      </c>
      <c r="R169" s="140">
        <f>Q169*H169</f>
        <v>0.31297463999999997</v>
      </c>
      <c r="S169" s="140">
        <v>0</v>
      </c>
      <c r="T169" s="141">
        <f>S169*H169</f>
        <v>0</v>
      </c>
      <c r="AR169" s="142" t="s">
        <v>197</v>
      </c>
      <c r="AT169" s="142" t="s">
        <v>187</v>
      </c>
      <c r="AU169" s="142" t="s">
        <v>84</v>
      </c>
      <c r="AY169" s="17" t="s">
        <v>184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82</v>
      </c>
      <c r="BK169" s="143">
        <f>ROUND(I169*H169,2)</f>
        <v>0</v>
      </c>
      <c r="BL169" s="17" t="s">
        <v>197</v>
      </c>
      <c r="BM169" s="142" t="s">
        <v>1935</v>
      </c>
    </row>
    <row r="170" spans="2:65" s="12" customFormat="1">
      <c r="B170" s="158"/>
      <c r="D170" s="154" t="s">
        <v>907</v>
      </c>
      <c r="E170" s="159" t="s">
        <v>1</v>
      </c>
      <c r="F170" s="160" t="s">
        <v>1936</v>
      </c>
      <c r="H170" s="161">
        <v>17.027999999999999</v>
      </c>
      <c r="L170" s="158"/>
      <c r="M170" s="163"/>
      <c r="T170" s="164"/>
      <c r="AT170" s="159" t="s">
        <v>907</v>
      </c>
      <c r="AU170" s="159" t="s">
        <v>84</v>
      </c>
      <c r="AV170" s="12" t="s">
        <v>84</v>
      </c>
      <c r="AW170" s="12" t="s">
        <v>32</v>
      </c>
      <c r="AX170" s="12" t="s">
        <v>82</v>
      </c>
      <c r="AY170" s="159" t="s">
        <v>184</v>
      </c>
    </row>
    <row r="171" spans="2:65" s="1" customFormat="1" ht="44.35" customHeight="1">
      <c r="B171" s="136"/>
      <c r="C171" s="191" t="s">
        <v>191</v>
      </c>
      <c r="D171" s="191" t="s">
        <v>187</v>
      </c>
      <c r="E171" s="192" t="s">
        <v>939</v>
      </c>
      <c r="F171" s="193" t="s">
        <v>940</v>
      </c>
      <c r="G171" s="194" t="s">
        <v>470</v>
      </c>
      <c r="H171" s="195">
        <v>225.00800000000001</v>
      </c>
      <c r="I171" s="137"/>
      <c r="J171" s="196">
        <f>ROUND(I171*H171,2)</f>
        <v>0</v>
      </c>
      <c r="K171" s="193" t="s">
        <v>195</v>
      </c>
      <c r="L171" s="32"/>
      <c r="M171" s="138" t="s">
        <v>1</v>
      </c>
      <c r="N171" s="139" t="s">
        <v>40</v>
      </c>
      <c r="P171" s="140">
        <f>O171*H171</f>
        <v>0</v>
      </c>
      <c r="Q171" s="140">
        <v>7.9000000000000008E-3</v>
      </c>
      <c r="R171" s="140">
        <f>Q171*H171</f>
        <v>1.7775632000000003</v>
      </c>
      <c r="S171" s="140">
        <v>0</v>
      </c>
      <c r="T171" s="141">
        <f>S171*H171</f>
        <v>0</v>
      </c>
      <c r="AR171" s="142" t="s">
        <v>197</v>
      </c>
      <c r="AT171" s="142" t="s">
        <v>187</v>
      </c>
      <c r="AU171" s="142" t="s">
        <v>84</v>
      </c>
      <c r="AY171" s="17" t="s">
        <v>184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82</v>
      </c>
      <c r="BK171" s="143">
        <f>ROUND(I171*H171,2)</f>
        <v>0</v>
      </c>
      <c r="BL171" s="17" t="s">
        <v>197</v>
      </c>
      <c r="BM171" s="142" t="s">
        <v>1937</v>
      </c>
    </row>
    <row r="172" spans="2:65" s="12" customFormat="1">
      <c r="B172" s="158"/>
      <c r="D172" s="154" t="s">
        <v>907</v>
      </c>
      <c r="E172" s="159" t="s">
        <v>1</v>
      </c>
      <c r="F172" s="160" t="s">
        <v>1938</v>
      </c>
      <c r="H172" s="161">
        <v>225.00800000000001</v>
      </c>
      <c r="L172" s="158"/>
      <c r="M172" s="163"/>
      <c r="T172" s="164"/>
      <c r="AT172" s="159" t="s">
        <v>907</v>
      </c>
      <c r="AU172" s="159" t="s">
        <v>84</v>
      </c>
      <c r="AV172" s="12" t="s">
        <v>84</v>
      </c>
      <c r="AW172" s="12" t="s">
        <v>32</v>
      </c>
      <c r="AX172" s="12" t="s">
        <v>82</v>
      </c>
      <c r="AY172" s="159" t="s">
        <v>184</v>
      </c>
    </row>
    <row r="173" spans="2:65" s="1" customFormat="1" ht="49.25" customHeight="1">
      <c r="B173" s="136"/>
      <c r="C173" s="191" t="s">
        <v>249</v>
      </c>
      <c r="D173" s="191" t="s">
        <v>187</v>
      </c>
      <c r="E173" s="192" t="s">
        <v>943</v>
      </c>
      <c r="F173" s="193" t="s">
        <v>944</v>
      </c>
      <c r="G173" s="194" t="s">
        <v>470</v>
      </c>
      <c r="H173" s="195">
        <v>309.87</v>
      </c>
      <c r="I173" s="137"/>
      <c r="J173" s="196">
        <f>ROUND(I173*H173,2)</f>
        <v>0</v>
      </c>
      <c r="K173" s="193" t="s">
        <v>195</v>
      </c>
      <c r="L173" s="32"/>
      <c r="M173" s="138" t="s">
        <v>1</v>
      </c>
      <c r="N173" s="139" t="s">
        <v>40</v>
      </c>
      <c r="P173" s="140">
        <f>O173*H173</f>
        <v>0</v>
      </c>
      <c r="Q173" s="140">
        <v>1.7000000000000001E-2</v>
      </c>
      <c r="R173" s="140">
        <f>Q173*H173</f>
        <v>5.2677900000000006</v>
      </c>
      <c r="S173" s="140">
        <v>0</v>
      </c>
      <c r="T173" s="141">
        <f>S173*H173</f>
        <v>0</v>
      </c>
      <c r="AR173" s="142" t="s">
        <v>197</v>
      </c>
      <c r="AT173" s="142" t="s">
        <v>187</v>
      </c>
      <c r="AU173" s="142" t="s">
        <v>84</v>
      </c>
      <c r="AY173" s="17" t="s">
        <v>184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82</v>
      </c>
      <c r="BK173" s="143">
        <f>ROUND(I173*H173,2)</f>
        <v>0</v>
      </c>
      <c r="BL173" s="17" t="s">
        <v>197</v>
      </c>
      <c r="BM173" s="142" t="s">
        <v>1939</v>
      </c>
    </row>
    <row r="174" spans="2:65" s="12" customFormat="1" ht="21.75">
      <c r="B174" s="158"/>
      <c r="D174" s="154" t="s">
        <v>907</v>
      </c>
      <c r="E174" s="159" t="s">
        <v>1</v>
      </c>
      <c r="F174" s="160" t="s">
        <v>1940</v>
      </c>
      <c r="H174" s="161">
        <v>99.073999999999998</v>
      </c>
      <c r="L174" s="158"/>
      <c r="M174" s="163"/>
      <c r="T174" s="164"/>
      <c r="AT174" s="159" t="s">
        <v>907</v>
      </c>
      <c r="AU174" s="159" t="s">
        <v>84</v>
      </c>
      <c r="AV174" s="12" t="s">
        <v>84</v>
      </c>
      <c r="AW174" s="12" t="s">
        <v>32</v>
      </c>
      <c r="AX174" s="12" t="s">
        <v>75</v>
      </c>
      <c r="AY174" s="159" t="s">
        <v>184</v>
      </c>
    </row>
    <row r="175" spans="2:65" s="12" customFormat="1">
      <c r="B175" s="158"/>
      <c r="D175" s="154" t="s">
        <v>907</v>
      </c>
      <c r="E175" s="159" t="s">
        <v>1</v>
      </c>
      <c r="F175" s="160" t="s">
        <v>1941</v>
      </c>
      <c r="H175" s="161">
        <v>-17.027999999999999</v>
      </c>
      <c r="L175" s="158"/>
      <c r="M175" s="163"/>
      <c r="T175" s="164"/>
      <c r="AT175" s="159" t="s">
        <v>907</v>
      </c>
      <c r="AU175" s="159" t="s">
        <v>84</v>
      </c>
      <c r="AV175" s="12" t="s">
        <v>84</v>
      </c>
      <c r="AW175" s="12" t="s">
        <v>32</v>
      </c>
      <c r="AX175" s="12" t="s">
        <v>75</v>
      </c>
      <c r="AY175" s="159" t="s">
        <v>184</v>
      </c>
    </row>
    <row r="176" spans="2:65" s="14" customFormat="1">
      <c r="B176" s="172"/>
      <c r="D176" s="154" t="s">
        <v>907</v>
      </c>
      <c r="E176" s="173" t="s">
        <v>1</v>
      </c>
      <c r="F176" s="174" t="s">
        <v>948</v>
      </c>
      <c r="H176" s="175">
        <v>82.046000000000006</v>
      </c>
      <c r="L176" s="172"/>
      <c r="M176" s="176"/>
      <c r="T176" s="177"/>
      <c r="AT176" s="173" t="s">
        <v>907</v>
      </c>
      <c r="AU176" s="173" t="s">
        <v>84</v>
      </c>
      <c r="AV176" s="14" t="s">
        <v>99</v>
      </c>
      <c r="AW176" s="14" t="s">
        <v>32</v>
      </c>
      <c r="AX176" s="14" t="s">
        <v>75</v>
      </c>
      <c r="AY176" s="173" t="s">
        <v>184</v>
      </c>
    </row>
    <row r="177" spans="2:65" s="12" customFormat="1" ht="32.6">
      <c r="B177" s="158"/>
      <c r="D177" s="154" t="s">
        <v>907</v>
      </c>
      <c r="E177" s="159" t="s">
        <v>1</v>
      </c>
      <c r="F177" s="160" t="s">
        <v>1942</v>
      </c>
      <c r="H177" s="161">
        <v>97.466999999999999</v>
      </c>
      <c r="L177" s="158"/>
      <c r="M177" s="163"/>
      <c r="T177" s="164"/>
      <c r="AT177" s="159" t="s">
        <v>907</v>
      </c>
      <c r="AU177" s="159" t="s">
        <v>84</v>
      </c>
      <c r="AV177" s="12" t="s">
        <v>84</v>
      </c>
      <c r="AW177" s="12" t="s">
        <v>32</v>
      </c>
      <c r="AX177" s="12" t="s">
        <v>75</v>
      </c>
      <c r="AY177" s="159" t="s">
        <v>184</v>
      </c>
    </row>
    <row r="178" spans="2:65" s="12" customFormat="1">
      <c r="B178" s="158"/>
      <c r="D178" s="154" t="s">
        <v>907</v>
      </c>
      <c r="E178" s="159" t="s">
        <v>1</v>
      </c>
      <c r="F178" s="160" t="s">
        <v>1943</v>
      </c>
      <c r="H178" s="161">
        <v>-8.2810000000000006</v>
      </c>
      <c r="L178" s="158"/>
      <c r="M178" s="163"/>
      <c r="T178" s="164"/>
      <c r="AT178" s="159" t="s">
        <v>907</v>
      </c>
      <c r="AU178" s="159" t="s">
        <v>84</v>
      </c>
      <c r="AV178" s="12" t="s">
        <v>84</v>
      </c>
      <c r="AW178" s="12" t="s">
        <v>32</v>
      </c>
      <c r="AX178" s="12" t="s">
        <v>75</v>
      </c>
      <c r="AY178" s="159" t="s">
        <v>184</v>
      </c>
    </row>
    <row r="179" spans="2:65" s="14" customFormat="1">
      <c r="B179" s="172"/>
      <c r="D179" s="154" t="s">
        <v>907</v>
      </c>
      <c r="E179" s="173" t="s">
        <v>1</v>
      </c>
      <c r="F179" s="174" t="s">
        <v>951</v>
      </c>
      <c r="H179" s="175">
        <v>89.186000000000007</v>
      </c>
      <c r="L179" s="172"/>
      <c r="M179" s="176"/>
      <c r="T179" s="177"/>
      <c r="AT179" s="173" t="s">
        <v>907</v>
      </c>
      <c r="AU179" s="173" t="s">
        <v>84</v>
      </c>
      <c r="AV179" s="14" t="s">
        <v>99</v>
      </c>
      <c r="AW179" s="14" t="s">
        <v>32</v>
      </c>
      <c r="AX179" s="14" t="s">
        <v>75</v>
      </c>
      <c r="AY179" s="173" t="s">
        <v>184</v>
      </c>
    </row>
    <row r="180" spans="2:65" s="12" customFormat="1" ht="32.6">
      <c r="B180" s="158"/>
      <c r="D180" s="154" t="s">
        <v>907</v>
      </c>
      <c r="E180" s="159" t="s">
        <v>1</v>
      </c>
      <c r="F180" s="160" t="s">
        <v>1944</v>
      </c>
      <c r="H180" s="161">
        <v>78.597999999999999</v>
      </c>
      <c r="L180" s="158"/>
      <c r="M180" s="163"/>
      <c r="T180" s="164"/>
      <c r="AT180" s="159" t="s">
        <v>907</v>
      </c>
      <c r="AU180" s="159" t="s">
        <v>84</v>
      </c>
      <c r="AV180" s="12" t="s">
        <v>84</v>
      </c>
      <c r="AW180" s="12" t="s">
        <v>32</v>
      </c>
      <c r="AX180" s="12" t="s">
        <v>75</v>
      </c>
      <c r="AY180" s="159" t="s">
        <v>184</v>
      </c>
    </row>
    <row r="181" spans="2:65" s="12" customFormat="1">
      <c r="B181" s="158"/>
      <c r="D181" s="154" t="s">
        <v>907</v>
      </c>
      <c r="E181" s="159" t="s">
        <v>1</v>
      </c>
      <c r="F181" s="160" t="s">
        <v>953</v>
      </c>
      <c r="H181" s="161">
        <v>-11.481</v>
      </c>
      <c r="L181" s="158"/>
      <c r="M181" s="163"/>
      <c r="T181" s="164"/>
      <c r="AT181" s="159" t="s">
        <v>907</v>
      </c>
      <c r="AU181" s="159" t="s">
        <v>84</v>
      </c>
      <c r="AV181" s="12" t="s">
        <v>84</v>
      </c>
      <c r="AW181" s="12" t="s">
        <v>32</v>
      </c>
      <c r="AX181" s="12" t="s">
        <v>75</v>
      </c>
      <c r="AY181" s="159" t="s">
        <v>184</v>
      </c>
    </row>
    <row r="182" spans="2:65" s="14" customFormat="1">
      <c r="B182" s="172"/>
      <c r="D182" s="154" t="s">
        <v>907</v>
      </c>
      <c r="E182" s="173" t="s">
        <v>1</v>
      </c>
      <c r="F182" s="174" t="s">
        <v>954</v>
      </c>
      <c r="H182" s="175">
        <v>67.117000000000004</v>
      </c>
      <c r="L182" s="172"/>
      <c r="M182" s="176"/>
      <c r="T182" s="177"/>
      <c r="AT182" s="173" t="s">
        <v>907</v>
      </c>
      <c r="AU182" s="173" t="s">
        <v>84</v>
      </c>
      <c r="AV182" s="14" t="s">
        <v>99</v>
      </c>
      <c r="AW182" s="14" t="s">
        <v>32</v>
      </c>
      <c r="AX182" s="14" t="s">
        <v>75</v>
      </c>
      <c r="AY182" s="173" t="s">
        <v>184</v>
      </c>
    </row>
    <row r="183" spans="2:65" s="12" customFormat="1" ht="43.5">
      <c r="B183" s="158"/>
      <c r="D183" s="154" t="s">
        <v>907</v>
      </c>
      <c r="E183" s="159" t="s">
        <v>1</v>
      </c>
      <c r="F183" s="160" t="s">
        <v>1945</v>
      </c>
      <c r="H183" s="161">
        <v>83.001999999999995</v>
      </c>
      <c r="L183" s="158"/>
      <c r="M183" s="163"/>
      <c r="T183" s="164"/>
      <c r="AT183" s="159" t="s">
        <v>907</v>
      </c>
      <c r="AU183" s="159" t="s">
        <v>84</v>
      </c>
      <c r="AV183" s="12" t="s">
        <v>84</v>
      </c>
      <c r="AW183" s="12" t="s">
        <v>32</v>
      </c>
      <c r="AX183" s="12" t="s">
        <v>75</v>
      </c>
      <c r="AY183" s="159" t="s">
        <v>184</v>
      </c>
    </row>
    <row r="184" spans="2:65" s="12" customFormat="1">
      <c r="B184" s="158"/>
      <c r="D184" s="154" t="s">
        <v>907</v>
      </c>
      <c r="E184" s="159" t="s">
        <v>1</v>
      </c>
      <c r="F184" s="160" t="s">
        <v>953</v>
      </c>
      <c r="H184" s="161">
        <v>-11.481</v>
      </c>
      <c r="L184" s="158"/>
      <c r="M184" s="163"/>
      <c r="T184" s="164"/>
      <c r="AT184" s="159" t="s">
        <v>907</v>
      </c>
      <c r="AU184" s="159" t="s">
        <v>84</v>
      </c>
      <c r="AV184" s="12" t="s">
        <v>84</v>
      </c>
      <c r="AW184" s="12" t="s">
        <v>32</v>
      </c>
      <c r="AX184" s="12" t="s">
        <v>75</v>
      </c>
      <c r="AY184" s="159" t="s">
        <v>184</v>
      </c>
    </row>
    <row r="185" spans="2:65" s="14" customFormat="1">
      <c r="B185" s="172"/>
      <c r="D185" s="154" t="s">
        <v>907</v>
      </c>
      <c r="E185" s="173" t="s">
        <v>1</v>
      </c>
      <c r="F185" s="174" t="s">
        <v>956</v>
      </c>
      <c r="H185" s="175">
        <v>71.521000000000001</v>
      </c>
      <c r="L185" s="172"/>
      <c r="M185" s="176"/>
      <c r="T185" s="177"/>
      <c r="AT185" s="173" t="s">
        <v>907</v>
      </c>
      <c r="AU185" s="173" t="s">
        <v>84</v>
      </c>
      <c r="AV185" s="14" t="s">
        <v>99</v>
      </c>
      <c r="AW185" s="14" t="s">
        <v>32</v>
      </c>
      <c r="AX185" s="14" t="s">
        <v>75</v>
      </c>
      <c r="AY185" s="173" t="s">
        <v>184</v>
      </c>
    </row>
    <row r="186" spans="2:65" s="13" customFormat="1">
      <c r="B186" s="165"/>
      <c r="D186" s="154" t="s">
        <v>907</v>
      </c>
      <c r="E186" s="166" t="s">
        <v>1</v>
      </c>
      <c r="F186" s="167" t="s">
        <v>921</v>
      </c>
      <c r="H186" s="168">
        <v>309.87</v>
      </c>
      <c r="L186" s="165"/>
      <c r="M186" s="170"/>
      <c r="T186" s="171"/>
      <c r="AT186" s="166" t="s">
        <v>907</v>
      </c>
      <c r="AU186" s="166" t="s">
        <v>84</v>
      </c>
      <c r="AV186" s="13" t="s">
        <v>197</v>
      </c>
      <c r="AW186" s="13" t="s">
        <v>32</v>
      </c>
      <c r="AX186" s="13" t="s">
        <v>82</v>
      </c>
      <c r="AY186" s="166" t="s">
        <v>184</v>
      </c>
    </row>
    <row r="187" spans="2:65" s="1" customFormat="1" ht="37.9" customHeight="1">
      <c r="B187" s="136"/>
      <c r="C187" s="191" t="s">
        <v>219</v>
      </c>
      <c r="D187" s="191" t="s">
        <v>187</v>
      </c>
      <c r="E187" s="192" t="s">
        <v>957</v>
      </c>
      <c r="F187" s="193" t="s">
        <v>958</v>
      </c>
      <c r="G187" s="194" t="s">
        <v>959</v>
      </c>
      <c r="H187" s="195">
        <v>0.22</v>
      </c>
      <c r="I187" s="137"/>
      <c r="J187" s="196">
        <f>ROUND(I187*H187,2)</f>
        <v>0</v>
      </c>
      <c r="K187" s="193" t="s">
        <v>195</v>
      </c>
      <c r="L187" s="32"/>
      <c r="M187" s="138" t="s">
        <v>1</v>
      </c>
      <c r="N187" s="139" t="s">
        <v>40</v>
      </c>
      <c r="P187" s="140">
        <f>O187*H187</f>
        <v>0</v>
      </c>
      <c r="Q187" s="140">
        <v>2.3010199999999998</v>
      </c>
      <c r="R187" s="140">
        <f>Q187*H187</f>
        <v>0.50622440000000002</v>
      </c>
      <c r="S187" s="140">
        <v>0</v>
      </c>
      <c r="T187" s="141">
        <f>S187*H187</f>
        <v>0</v>
      </c>
      <c r="AR187" s="142" t="s">
        <v>197</v>
      </c>
      <c r="AT187" s="142" t="s">
        <v>187</v>
      </c>
      <c r="AU187" s="142" t="s">
        <v>84</v>
      </c>
      <c r="AY187" s="17" t="s">
        <v>184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82</v>
      </c>
      <c r="BK187" s="143">
        <f>ROUND(I187*H187,2)</f>
        <v>0</v>
      </c>
      <c r="BL187" s="17" t="s">
        <v>197</v>
      </c>
      <c r="BM187" s="142" t="s">
        <v>1946</v>
      </c>
    </row>
    <row r="188" spans="2:65" s="12" customFormat="1" ht="21.75">
      <c r="B188" s="158"/>
      <c r="D188" s="154" t="s">
        <v>907</v>
      </c>
      <c r="E188" s="159" t="s">
        <v>1</v>
      </c>
      <c r="F188" s="160" t="s">
        <v>1947</v>
      </c>
      <c r="H188" s="161">
        <v>0.184</v>
      </c>
      <c r="L188" s="158"/>
      <c r="M188" s="163"/>
      <c r="T188" s="164"/>
      <c r="AT188" s="159" t="s">
        <v>907</v>
      </c>
      <c r="AU188" s="159" t="s">
        <v>84</v>
      </c>
      <c r="AV188" s="12" t="s">
        <v>84</v>
      </c>
      <c r="AW188" s="12" t="s">
        <v>32</v>
      </c>
      <c r="AX188" s="12" t="s">
        <v>75</v>
      </c>
      <c r="AY188" s="159" t="s">
        <v>184</v>
      </c>
    </row>
    <row r="189" spans="2:65" s="12" customFormat="1">
      <c r="B189" s="158"/>
      <c r="D189" s="154" t="s">
        <v>907</v>
      </c>
      <c r="E189" s="159" t="s">
        <v>1</v>
      </c>
      <c r="F189" s="160" t="s">
        <v>962</v>
      </c>
      <c r="H189" s="161">
        <v>3.5999999999999997E-2</v>
      </c>
      <c r="L189" s="158"/>
      <c r="M189" s="163"/>
      <c r="T189" s="164"/>
      <c r="AT189" s="159" t="s">
        <v>907</v>
      </c>
      <c r="AU189" s="159" t="s">
        <v>84</v>
      </c>
      <c r="AV189" s="12" t="s">
        <v>84</v>
      </c>
      <c r="AW189" s="12" t="s">
        <v>32</v>
      </c>
      <c r="AX189" s="12" t="s">
        <v>75</v>
      </c>
      <c r="AY189" s="159" t="s">
        <v>184</v>
      </c>
    </row>
    <row r="190" spans="2:65" s="13" customFormat="1">
      <c r="B190" s="165"/>
      <c r="D190" s="154" t="s">
        <v>907</v>
      </c>
      <c r="E190" s="166" t="s">
        <v>1</v>
      </c>
      <c r="F190" s="167" t="s">
        <v>921</v>
      </c>
      <c r="H190" s="168">
        <v>0.22</v>
      </c>
      <c r="L190" s="165"/>
      <c r="M190" s="170"/>
      <c r="T190" s="171"/>
      <c r="AT190" s="166" t="s">
        <v>907</v>
      </c>
      <c r="AU190" s="166" t="s">
        <v>84</v>
      </c>
      <c r="AV190" s="13" t="s">
        <v>197</v>
      </c>
      <c r="AW190" s="13" t="s">
        <v>32</v>
      </c>
      <c r="AX190" s="13" t="s">
        <v>82</v>
      </c>
      <c r="AY190" s="166" t="s">
        <v>184</v>
      </c>
    </row>
    <row r="191" spans="2:65" s="11" customFormat="1" ht="22.95" customHeight="1">
      <c r="B191" s="124"/>
      <c r="D191" s="125" t="s">
        <v>74</v>
      </c>
      <c r="E191" s="134" t="s">
        <v>216</v>
      </c>
      <c r="F191" s="134" t="s">
        <v>963</v>
      </c>
      <c r="J191" s="135">
        <f>BK191</f>
        <v>0</v>
      </c>
      <c r="L191" s="124"/>
      <c r="M191" s="129"/>
      <c r="P191" s="130">
        <f>SUM(P192:P213)</f>
        <v>0</v>
      </c>
      <c r="R191" s="130">
        <f>SUM(R192:R213)</f>
        <v>1.5563599999999999E-2</v>
      </c>
      <c r="T191" s="131">
        <f>SUM(T192:T213)</f>
        <v>42.702950000000001</v>
      </c>
      <c r="AR191" s="125" t="s">
        <v>82</v>
      </c>
      <c r="AT191" s="132" t="s">
        <v>74</v>
      </c>
      <c r="AU191" s="132" t="s">
        <v>82</v>
      </c>
      <c r="AY191" s="125" t="s">
        <v>184</v>
      </c>
      <c r="BK191" s="133">
        <f>SUM(BK192:BK213)</f>
        <v>0</v>
      </c>
    </row>
    <row r="192" spans="2:65" s="1" customFormat="1" ht="37.9" customHeight="1">
      <c r="B192" s="136"/>
      <c r="C192" s="191" t="s">
        <v>256</v>
      </c>
      <c r="D192" s="191" t="s">
        <v>187</v>
      </c>
      <c r="E192" s="192" t="s">
        <v>964</v>
      </c>
      <c r="F192" s="193" t="s">
        <v>965</v>
      </c>
      <c r="G192" s="194" t="s">
        <v>470</v>
      </c>
      <c r="H192" s="195">
        <v>119.72</v>
      </c>
      <c r="I192" s="137"/>
      <c r="J192" s="196">
        <f>ROUND(I192*H192,2)</f>
        <v>0</v>
      </c>
      <c r="K192" s="193" t="s">
        <v>195</v>
      </c>
      <c r="L192" s="32"/>
      <c r="M192" s="138" t="s">
        <v>1</v>
      </c>
      <c r="N192" s="139" t="s">
        <v>40</v>
      </c>
      <c r="P192" s="140">
        <f>O192*H192</f>
        <v>0</v>
      </c>
      <c r="Q192" s="140">
        <v>1.2999999999999999E-4</v>
      </c>
      <c r="R192" s="140">
        <f>Q192*H192</f>
        <v>1.5563599999999999E-2</v>
      </c>
      <c r="S192" s="140">
        <v>0</v>
      </c>
      <c r="T192" s="141">
        <f>S192*H192</f>
        <v>0</v>
      </c>
      <c r="AR192" s="142" t="s">
        <v>197</v>
      </c>
      <c r="AT192" s="142" t="s">
        <v>187</v>
      </c>
      <c r="AU192" s="142" t="s">
        <v>84</v>
      </c>
      <c r="AY192" s="17" t="s">
        <v>184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82</v>
      </c>
      <c r="BK192" s="143">
        <f>ROUND(I192*H192,2)</f>
        <v>0</v>
      </c>
      <c r="BL192" s="17" t="s">
        <v>197</v>
      </c>
      <c r="BM192" s="142" t="s">
        <v>1948</v>
      </c>
    </row>
    <row r="193" spans="2:65" s="12" customFormat="1">
      <c r="B193" s="158"/>
      <c r="D193" s="154" t="s">
        <v>907</v>
      </c>
      <c r="E193" s="159" t="s">
        <v>1</v>
      </c>
      <c r="F193" s="160" t="s">
        <v>1949</v>
      </c>
      <c r="H193" s="161">
        <v>93.32</v>
      </c>
      <c r="L193" s="158"/>
      <c r="M193" s="163"/>
      <c r="T193" s="164"/>
      <c r="AT193" s="159" t="s">
        <v>907</v>
      </c>
      <c r="AU193" s="159" t="s">
        <v>84</v>
      </c>
      <c r="AV193" s="12" t="s">
        <v>84</v>
      </c>
      <c r="AW193" s="12" t="s">
        <v>32</v>
      </c>
      <c r="AX193" s="12" t="s">
        <v>75</v>
      </c>
      <c r="AY193" s="159" t="s">
        <v>184</v>
      </c>
    </row>
    <row r="194" spans="2:65" s="12" customFormat="1">
      <c r="B194" s="158"/>
      <c r="D194" s="154" t="s">
        <v>907</v>
      </c>
      <c r="E194" s="159" t="s">
        <v>1</v>
      </c>
      <c r="F194" s="160" t="s">
        <v>968</v>
      </c>
      <c r="H194" s="161">
        <v>26.4</v>
      </c>
      <c r="L194" s="158"/>
      <c r="M194" s="163"/>
      <c r="T194" s="164"/>
      <c r="AT194" s="159" t="s">
        <v>907</v>
      </c>
      <c r="AU194" s="159" t="s">
        <v>84</v>
      </c>
      <c r="AV194" s="12" t="s">
        <v>84</v>
      </c>
      <c r="AW194" s="12" t="s">
        <v>32</v>
      </c>
      <c r="AX194" s="12" t="s">
        <v>75</v>
      </c>
      <c r="AY194" s="159" t="s">
        <v>184</v>
      </c>
    </row>
    <row r="195" spans="2:65" s="13" customFormat="1">
      <c r="B195" s="165"/>
      <c r="D195" s="154" t="s">
        <v>907</v>
      </c>
      <c r="E195" s="166" t="s">
        <v>1</v>
      </c>
      <c r="F195" s="167" t="s">
        <v>921</v>
      </c>
      <c r="H195" s="168">
        <v>119.72</v>
      </c>
      <c r="L195" s="165"/>
      <c r="M195" s="170"/>
      <c r="T195" s="171"/>
      <c r="AT195" s="166" t="s">
        <v>907</v>
      </c>
      <c r="AU195" s="166" t="s">
        <v>84</v>
      </c>
      <c r="AV195" s="13" t="s">
        <v>197</v>
      </c>
      <c r="AW195" s="13" t="s">
        <v>32</v>
      </c>
      <c r="AX195" s="13" t="s">
        <v>82</v>
      </c>
      <c r="AY195" s="166" t="s">
        <v>184</v>
      </c>
    </row>
    <row r="196" spans="2:65" s="1" customFormat="1" ht="24.15" customHeight="1">
      <c r="B196" s="136"/>
      <c r="C196" s="191" t="s">
        <v>222</v>
      </c>
      <c r="D196" s="191" t="s">
        <v>187</v>
      </c>
      <c r="E196" s="192" t="s">
        <v>969</v>
      </c>
      <c r="F196" s="193" t="s">
        <v>970</v>
      </c>
      <c r="G196" s="194" t="s">
        <v>470</v>
      </c>
      <c r="H196" s="195">
        <v>80.034999999999997</v>
      </c>
      <c r="I196" s="137"/>
      <c r="J196" s="196">
        <f>ROUND(I196*H196,2)</f>
        <v>0</v>
      </c>
      <c r="K196" s="193" t="s">
        <v>195</v>
      </c>
      <c r="L196" s="32"/>
      <c r="M196" s="138" t="s">
        <v>1</v>
      </c>
      <c r="N196" s="139" t="s">
        <v>40</v>
      </c>
      <c r="P196" s="140">
        <f>O196*H196</f>
        <v>0</v>
      </c>
      <c r="Q196" s="140">
        <v>0</v>
      </c>
      <c r="R196" s="140">
        <f>Q196*H196</f>
        <v>0</v>
      </c>
      <c r="S196" s="140">
        <v>0.26100000000000001</v>
      </c>
      <c r="T196" s="141">
        <f>S196*H196</f>
        <v>20.889135</v>
      </c>
      <c r="AR196" s="142" t="s">
        <v>197</v>
      </c>
      <c r="AT196" s="142" t="s">
        <v>187</v>
      </c>
      <c r="AU196" s="142" t="s">
        <v>84</v>
      </c>
      <c r="AY196" s="17" t="s">
        <v>184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82</v>
      </c>
      <c r="BK196" s="143">
        <f>ROUND(I196*H196,2)</f>
        <v>0</v>
      </c>
      <c r="BL196" s="17" t="s">
        <v>197</v>
      </c>
      <c r="BM196" s="142" t="s">
        <v>1950</v>
      </c>
    </row>
    <row r="197" spans="2:65" s="12" customFormat="1" ht="21.75">
      <c r="B197" s="158"/>
      <c r="D197" s="154" t="s">
        <v>907</v>
      </c>
      <c r="E197" s="159" t="s">
        <v>1</v>
      </c>
      <c r="F197" s="160" t="s">
        <v>1951</v>
      </c>
      <c r="H197" s="161">
        <v>29.532</v>
      </c>
      <c r="L197" s="158"/>
      <c r="M197" s="163"/>
      <c r="T197" s="164"/>
      <c r="AT197" s="159" t="s">
        <v>907</v>
      </c>
      <c r="AU197" s="159" t="s">
        <v>84</v>
      </c>
      <c r="AV197" s="12" t="s">
        <v>84</v>
      </c>
      <c r="AW197" s="12" t="s">
        <v>32</v>
      </c>
      <c r="AX197" s="12" t="s">
        <v>75</v>
      </c>
      <c r="AY197" s="159" t="s">
        <v>184</v>
      </c>
    </row>
    <row r="198" spans="2:65" s="12" customFormat="1" ht="21.75">
      <c r="B198" s="158"/>
      <c r="D198" s="154" t="s">
        <v>907</v>
      </c>
      <c r="E198" s="159" t="s">
        <v>1</v>
      </c>
      <c r="F198" s="160" t="s">
        <v>1952</v>
      </c>
      <c r="H198" s="161">
        <v>24.396999999999998</v>
      </c>
      <c r="L198" s="158"/>
      <c r="M198" s="163"/>
      <c r="T198" s="164"/>
      <c r="AT198" s="159" t="s">
        <v>907</v>
      </c>
      <c r="AU198" s="159" t="s">
        <v>84</v>
      </c>
      <c r="AV198" s="12" t="s">
        <v>84</v>
      </c>
      <c r="AW198" s="12" t="s">
        <v>32</v>
      </c>
      <c r="AX198" s="12" t="s">
        <v>75</v>
      </c>
      <c r="AY198" s="159" t="s">
        <v>184</v>
      </c>
    </row>
    <row r="199" spans="2:65" s="12" customFormat="1" ht="21.75">
      <c r="B199" s="158"/>
      <c r="D199" s="154" t="s">
        <v>907</v>
      </c>
      <c r="E199" s="159" t="s">
        <v>1</v>
      </c>
      <c r="F199" s="160" t="s">
        <v>1953</v>
      </c>
      <c r="H199" s="161">
        <v>12.634</v>
      </c>
      <c r="L199" s="158"/>
      <c r="M199" s="163"/>
      <c r="T199" s="164"/>
      <c r="AT199" s="159" t="s">
        <v>907</v>
      </c>
      <c r="AU199" s="159" t="s">
        <v>84</v>
      </c>
      <c r="AV199" s="12" t="s">
        <v>84</v>
      </c>
      <c r="AW199" s="12" t="s">
        <v>32</v>
      </c>
      <c r="AX199" s="12" t="s">
        <v>75</v>
      </c>
      <c r="AY199" s="159" t="s">
        <v>184</v>
      </c>
    </row>
    <row r="200" spans="2:65" s="12" customFormat="1" ht="21.75">
      <c r="B200" s="158"/>
      <c r="D200" s="154" t="s">
        <v>907</v>
      </c>
      <c r="E200" s="159" t="s">
        <v>1</v>
      </c>
      <c r="F200" s="160" t="s">
        <v>1954</v>
      </c>
      <c r="H200" s="161">
        <v>13.472</v>
      </c>
      <c r="L200" s="158"/>
      <c r="M200" s="163"/>
      <c r="T200" s="164"/>
      <c r="AT200" s="159" t="s">
        <v>907</v>
      </c>
      <c r="AU200" s="159" t="s">
        <v>84</v>
      </c>
      <c r="AV200" s="12" t="s">
        <v>84</v>
      </c>
      <c r="AW200" s="12" t="s">
        <v>32</v>
      </c>
      <c r="AX200" s="12" t="s">
        <v>75</v>
      </c>
      <c r="AY200" s="159" t="s">
        <v>184</v>
      </c>
    </row>
    <row r="201" spans="2:65" s="13" customFormat="1">
      <c r="B201" s="165"/>
      <c r="D201" s="154" t="s">
        <v>907</v>
      </c>
      <c r="E201" s="166" t="s">
        <v>1</v>
      </c>
      <c r="F201" s="167" t="s">
        <v>921</v>
      </c>
      <c r="H201" s="168">
        <v>80.034999999999997</v>
      </c>
      <c r="L201" s="165"/>
      <c r="M201" s="170"/>
      <c r="T201" s="171"/>
      <c r="AT201" s="166" t="s">
        <v>907</v>
      </c>
      <c r="AU201" s="166" t="s">
        <v>84</v>
      </c>
      <c r="AV201" s="13" t="s">
        <v>197</v>
      </c>
      <c r="AW201" s="13" t="s">
        <v>32</v>
      </c>
      <c r="AX201" s="13" t="s">
        <v>82</v>
      </c>
      <c r="AY201" s="166" t="s">
        <v>184</v>
      </c>
    </row>
    <row r="202" spans="2:65" s="1" customFormat="1" ht="49.25" customHeight="1">
      <c r="B202" s="136"/>
      <c r="C202" s="191" t="s">
        <v>7</v>
      </c>
      <c r="D202" s="191" t="s">
        <v>187</v>
      </c>
      <c r="E202" s="192" t="s">
        <v>976</v>
      </c>
      <c r="F202" s="193" t="s">
        <v>977</v>
      </c>
      <c r="G202" s="194" t="s">
        <v>959</v>
      </c>
      <c r="H202" s="195">
        <v>1.9730000000000001</v>
      </c>
      <c r="I202" s="137"/>
      <c r="J202" s="196">
        <f>ROUND(I202*H202,2)</f>
        <v>0</v>
      </c>
      <c r="K202" s="193" t="s">
        <v>195</v>
      </c>
      <c r="L202" s="32"/>
      <c r="M202" s="138" t="s">
        <v>1</v>
      </c>
      <c r="N202" s="139" t="s">
        <v>40</v>
      </c>
      <c r="P202" s="140">
        <f>O202*H202</f>
        <v>0</v>
      </c>
      <c r="Q202" s="140">
        <v>0</v>
      </c>
      <c r="R202" s="140">
        <f>Q202*H202</f>
        <v>0</v>
      </c>
      <c r="S202" s="140">
        <v>1.175</v>
      </c>
      <c r="T202" s="141">
        <f>S202*H202</f>
        <v>2.3182750000000003</v>
      </c>
      <c r="AR202" s="142" t="s">
        <v>197</v>
      </c>
      <c r="AT202" s="142" t="s">
        <v>187</v>
      </c>
      <c r="AU202" s="142" t="s">
        <v>84</v>
      </c>
      <c r="AY202" s="17" t="s">
        <v>184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82</v>
      </c>
      <c r="BK202" s="143">
        <f>ROUND(I202*H202,2)</f>
        <v>0</v>
      </c>
      <c r="BL202" s="17" t="s">
        <v>197</v>
      </c>
      <c r="BM202" s="142" t="s">
        <v>1955</v>
      </c>
    </row>
    <row r="203" spans="2:65" s="12" customFormat="1">
      <c r="B203" s="158"/>
      <c r="D203" s="154" t="s">
        <v>907</v>
      </c>
      <c r="E203" s="159" t="s">
        <v>1</v>
      </c>
      <c r="F203" s="160" t="s">
        <v>1956</v>
      </c>
      <c r="H203" s="161">
        <v>1.9730000000000001</v>
      </c>
      <c r="L203" s="158"/>
      <c r="M203" s="163"/>
      <c r="T203" s="164"/>
      <c r="AT203" s="159" t="s">
        <v>907</v>
      </c>
      <c r="AU203" s="159" t="s">
        <v>84</v>
      </c>
      <c r="AV203" s="12" t="s">
        <v>84</v>
      </c>
      <c r="AW203" s="12" t="s">
        <v>32</v>
      </c>
      <c r="AX203" s="12" t="s">
        <v>82</v>
      </c>
      <c r="AY203" s="159" t="s">
        <v>184</v>
      </c>
    </row>
    <row r="204" spans="2:65" s="1" customFormat="1" ht="21.75" customHeight="1">
      <c r="B204" s="136"/>
      <c r="C204" s="191" t="s">
        <v>226</v>
      </c>
      <c r="D204" s="191" t="s">
        <v>187</v>
      </c>
      <c r="E204" s="192" t="s">
        <v>980</v>
      </c>
      <c r="F204" s="193" t="s">
        <v>981</v>
      </c>
      <c r="G204" s="194" t="s">
        <v>470</v>
      </c>
      <c r="H204" s="195">
        <v>91.99</v>
      </c>
      <c r="I204" s="137"/>
      <c r="J204" s="196">
        <f>ROUND(I204*H204,2)</f>
        <v>0</v>
      </c>
      <c r="K204" s="193" t="s">
        <v>195</v>
      </c>
      <c r="L204" s="32"/>
      <c r="M204" s="138" t="s">
        <v>1</v>
      </c>
      <c r="N204" s="139" t="s">
        <v>40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197</v>
      </c>
      <c r="AT204" s="142" t="s">
        <v>187</v>
      </c>
      <c r="AU204" s="142" t="s">
        <v>84</v>
      </c>
      <c r="AY204" s="17" t="s">
        <v>184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82</v>
      </c>
      <c r="BK204" s="143">
        <f>ROUND(I204*H204,2)</f>
        <v>0</v>
      </c>
      <c r="BL204" s="17" t="s">
        <v>197</v>
      </c>
      <c r="BM204" s="142" t="s">
        <v>1957</v>
      </c>
    </row>
    <row r="205" spans="2:65" s="12" customFormat="1">
      <c r="B205" s="158"/>
      <c r="D205" s="154" t="s">
        <v>907</v>
      </c>
      <c r="E205" s="159" t="s">
        <v>1</v>
      </c>
      <c r="F205" s="160" t="s">
        <v>1958</v>
      </c>
      <c r="H205" s="161">
        <v>91.99</v>
      </c>
      <c r="L205" s="158"/>
      <c r="M205" s="163"/>
      <c r="T205" s="164"/>
      <c r="AT205" s="159" t="s">
        <v>907</v>
      </c>
      <c r="AU205" s="159" t="s">
        <v>84</v>
      </c>
      <c r="AV205" s="12" t="s">
        <v>84</v>
      </c>
      <c r="AW205" s="12" t="s">
        <v>32</v>
      </c>
      <c r="AX205" s="12" t="s">
        <v>82</v>
      </c>
      <c r="AY205" s="159" t="s">
        <v>184</v>
      </c>
    </row>
    <row r="206" spans="2:65" s="1" customFormat="1" ht="37.9" customHeight="1">
      <c r="B206" s="136"/>
      <c r="C206" s="191" t="s">
        <v>271</v>
      </c>
      <c r="D206" s="191" t="s">
        <v>187</v>
      </c>
      <c r="E206" s="192" t="s">
        <v>984</v>
      </c>
      <c r="F206" s="193" t="s">
        <v>985</v>
      </c>
      <c r="G206" s="194" t="s">
        <v>470</v>
      </c>
      <c r="H206" s="195">
        <v>9.0619999999999994</v>
      </c>
      <c r="I206" s="137"/>
      <c r="J206" s="196">
        <f>ROUND(I206*H206,2)</f>
        <v>0</v>
      </c>
      <c r="K206" s="193" t="s">
        <v>195</v>
      </c>
      <c r="L206" s="32"/>
      <c r="M206" s="138" t="s">
        <v>1</v>
      </c>
      <c r="N206" s="139" t="s">
        <v>40</v>
      </c>
      <c r="P206" s="140">
        <f>O206*H206</f>
        <v>0</v>
      </c>
      <c r="Q206" s="140">
        <v>0</v>
      </c>
      <c r="R206" s="140">
        <f>Q206*H206</f>
        <v>0</v>
      </c>
      <c r="S206" s="140">
        <v>7.5999999999999998E-2</v>
      </c>
      <c r="T206" s="141">
        <f>S206*H206</f>
        <v>0.68871199999999999</v>
      </c>
      <c r="AR206" s="142" t="s">
        <v>197</v>
      </c>
      <c r="AT206" s="142" t="s">
        <v>187</v>
      </c>
      <c r="AU206" s="142" t="s">
        <v>84</v>
      </c>
      <c r="AY206" s="17" t="s">
        <v>184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82</v>
      </c>
      <c r="BK206" s="143">
        <f>ROUND(I206*H206,2)</f>
        <v>0</v>
      </c>
      <c r="BL206" s="17" t="s">
        <v>197</v>
      </c>
      <c r="BM206" s="142" t="s">
        <v>1959</v>
      </c>
    </row>
    <row r="207" spans="2:65" s="12" customFormat="1">
      <c r="B207" s="158"/>
      <c r="D207" s="154" t="s">
        <v>907</v>
      </c>
      <c r="E207" s="159" t="s">
        <v>1</v>
      </c>
      <c r="F207" s="160" t="s">
        <v>1960</v>
      </c>
      <c r="H207" s="161">
        <v>9.0619999999999994</v>
      </c>
      <c r="L207" s="158"/>
      <c r="M207" s="163"/>
      <c r="T207" s="164"/>
      <c r="AT207" s="159" t="s">
        <v>907</v>
      </c>
      <c r="AU207" s="159" t="s">
        <v>84</v>
      </c>
      <c r="AV207" s="12" t="s">
        <v>84</v>
      </c>
      <c r="AW207" s="12" t="s">
        <v>32</v>
      </c>
      <c r="AX207" s="12" t="s">
        <v>82</v>
      </c>
      <c r="AY207" s="159" t="s">
        <v>184</v>
      </c>
    </row>
    <row r="208" spans="2:65" s="1" customFormat="1" ht="44.35" customHeight="1">
      <c r="B208" s="136"/>
      <c r="C208" s="191" t="s">
        <v>229</v>
      </c>
      <c r="D208" s="191" t="s">
        <v>187</v>
      </c>
      <c r="E208" s="192" t="s">
        <v>988</v>
      </c>
      <c r="F208" s="193" t="s">
        <v>989</v>
      </c>
      <c r="G208" s="194" t="s">
        <v>470</v>
      </c>
      <c r="H208" s="195">
        <v>276.57100000000003</v>
      </c>
      <c r="I208" s="137"/>
      <c r="J208" s="196">
        <f>ROUND(I208*H208,2)</f>
        <v>0</v>
      </c>
      <c r="K208" s="193" t="s">
        <v>195</v>
      </c>
      <c r="L208" s="32"/>
      <c r="M208" s="138" t="s">
        <v>1</v>
      </c>
      <c r="N208" s="139" t="s">
        <v>40</v>
      </c>
      <c r="P208" s="140">
        <f>O208*H208</f>
        <v>0</v>
      </c>
      <c r="Q208" s="140">
        <v>0</v>
      </c>
      <c r="R208" s="140">
        <f>Q208*H208</f>
        <v>0</v>
      </c>
      <c r="S208" s="140">
        <v>6.8000000000000005E-2</v>
      </c>
      <c r="T208" s="141">
        <f>S208*H208</f>
        <v>18.806828000000003</v>
      </c>
      <c r="AR208" s="142" t="s">
        <v>197</v>
      </c>
      <c r="AT208" s="142" t="s">
        <v>187</v>
      </c>
      <c r="AU208" s="142" t="s">
        <v>84</v>
      </c>
      <c r="AY208" s="17" t="s">
        <v>184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82</v>
      </c>
      <c r="BK208" s="143">
        <f>ROUND(I208*H208,2)</f>
        <v>0</v>
      </c>
      <c r="BL208" s="17" t="s">
        <v>197</v>
      </c>
      <c r="BM208" s="142" t="s">
        <v>1961</v>
      </c>
    </row>
    <row r="209" spans="2:65" s="12" customFormat="1" ht="21.75">
      <c r="B209" s="158"/>
      <c r="D209" s="154" t="s">
        <v>907</v>
      </c>
      <c r="E209" s="159" t="s">
        <v>1</v>
      </c>
      <c r="F209" s="160" t="s">
        <v>1962</v>
      </c>
      <c r="H209" s="161">
        <v>43.570999999999998</v>
      </c>
      <c r="L209" s="158"/>
      <c r="M209" s="163"/>
      <c r="T209" s="164"/>
      <c r="AT209" s="159" t="s">
        <v>907</v>
      </c>
      <c r="AU209" s="159" t="s">
        <v>84</v>
      </c>
      <c r="AV209" s="12" t="s">
        <v>84</v>
      </c>
      <c r="AW209" s="12" t="s">
        <v>32</v>
      </c>
      <c r="AX209" s="12" t="s">
        <v>75</v>
      </c>
      <c r="AY209" s="159" t="s">
        <v>184</v>
      </c>
    </row>
    <row r="210" spans="2:65" s="12" customFormat="1">
      <c r="B210" s="158"/>
      <c r="D210" s="154" t="s">
        <v>907</v>
      </c>
      <c r="E210" s="159" t="s">
        <v>1</v>
      </c>
      <c r="F210" s="160" t="s">
        <v>1963</v>
      </c>
      <c r="H210" s="161">
        <v>98.52</v>
      </c>
      <c r="L210" s="158"/>
      <c r="M210" s="163"/>
      <c r="T210" s="164"/>
      <c r="AT210" s="159" t="s">
        <v>907</v>
      </c>
      <c r="AU210" s="159" t="s">
        <v>84</v>
      </c>
      <c r="AV210" s="12" t="s">
        <v>84</v>
      </c>
      <c r="AW210" s="12" t="s">
        <v>32</v>
      </c>
      <c r="AX210" s="12" t="s">
        <v>75</v>
      </c>
      <c r="AY210" s="159" t="s">
        <v>184</v>
      </c>
    </row>
    <row r="211" spans="2:65" s="12" customFormat="1" ht="21.75">
      <c r="B211" s="158"/>
      <c r="D211" s="154" t="s">
        <v>907</v>
      </c>
      <c r="E211" s="159" t="s">
        <v>1</v>
      </c>
      <c r="F211" s="160" t="s">
        <v>1964</v>
      </c>
      <c r="H211" s="161">
        <v>67.2</v>
      </c>
      <c r="L211" s="158"/>
      <c r="M211" s="163"/>
      <c r="T211" s="164"/>
      <c r="AT211" s="159" t="s">
        <v>907</v>
      </c>
      <c r="AU211" s="159" t="s">
        <v>84</v>
      </c>
      <c r="AV211" s="12" t="s">
        <v>84</v>
      </c>
      <c r="AW211" s="12" t="s">
        <v>32</v>
      </c>
      <c r="AX211" s="12" t="s">
        <v>75</v>
      </c>
      <c r="AY211" s="159" t="s">
        <v>184</v>
      </c>
    </row>
    <row r="212" spans="2:65" s="12" customFormat="1" ht="21.75">
      <c r="B212" s="158"/>
      <c r="D212" s="154" t="s">
        <v>907</v>
      </c>
      <c r="E212" s="159" t="s">
        <v>1</v>
      </c>
      <c r="F212" s="160" t="s">
        <v>1965</v>
      </c>
      <c r="H212" s="161">
        <v>67.28</v>
      </c>
      <c r="L212" s="158"/>
      <c r="M212" s="163"/>
      <c r="T212" s="164"/>
      <c r="AT212" s="159" t="s">
        <v>907</v>
      </c>
      <c r="AU212" s="159" t="s">
        <v>84</v>
      </c>
      <c r="AV212" s="12" t="s">
        <v>84</v>
      </c>
      <c r="AW212" s="12" t="s">
        <v>32</v>
      </c>
      <c r="AX212" s="12" t="s">
        <v>75</v>
      </c>
      <c r="AY212" s="159" t="s">
        <v>184</v>
      </c>
    </row>
    <row r="213" spans="2:65" s="13" customFormat="1">
      <c r="B213" s="165"/>
      <c r="D213" s="154" t="s">
        <v>907</v>
      </c>
      <c r="E213" s="166" t="s">
        <v>1</v>
      </c>
      <c r="F213" s="167" t="s">
        <v>921</v>
      </c>
      <c r="H213" s="168">
        <v>276.57100000000003</v>
      </c>
      <c r="L213" s="165"/>
      <c r="M213" s="170"/>
      <c r="T213" s="171"/>
      <c r="AT213" s="166" t="s">
        <v>907</v>
      </c>
      <c r="AU213" s="166" t="s">
        <v>84</v>
      </c>
      <c r="AV213" s="13" t="s">
        <v>197</v>
      </c>
      <c r="AW213" s="13" t="s">
        <v>32</v>
      </c>
      <c r="AX213" s="13" t="s">
        <v>82</v>
      </c>
      <c r="AY213" s="166" t="s">
        <v>184</v>
      </c>
    </row>
    <row r="214" spans="2:65" s="11" customFormat="1" ht="22.95" customHeight="1">
      <c r="B214" s="124"/>
      <c r="D214" s="125" t="s">
        <v>74</v>
      </c>
      <c r="E214" s="134" t="s">
        <v>995</v>
      </c>
      <c r="F214" s="134" t="s">
        <v>996</v>
      </c>
      <c r="J214" s="135">
        <f>BK214</f>
        <v>0</v>
      </c>
      <c r="L214" s="124"/>
      <c r="M214" s="129"/>
      <c r="P214" s="130">
        <f>SUM(P215:P219)</f>
        <v>0</v>
      </c>
      <c r="R214" s="130">
        <f>SUM(R215:R219)</f>
        <v>0</v>
      </c>
      <c r="T214" s="131">
        <f>SUM(T215:T219)</f>
        <v>0</v>
      </c>
      <c r="AR214" s="125" t="s">
        <v>82</v>
      </c>
      <c r="AT214" s="132" t="s">
        <v>74</v>
      </c>
      <c r="AU214" s="132" t="s">
        <v>82</v>
      </c>
      <c r="AY214" s="125" t="s">
        <v>184</v>
      </c>
      <c r="BK214" s="133">
        <f>SUM(BK215:BK219)</f>
        <v>0</v>
      </c>
    </row>
    <row r="215" spans="2:65" s="1" customFormat="1" ht="37.9" customHeight="1">
      <c r="B215" s="136"/>
      <c r="C215" s="191" t="s">
        <v>278</v>
      </c>
      <c r="D215" s="191" t="s">
        <v>187</v>
      </c>
      <c r="E215" s="192" t="s">
        <v>997</v>
      </c>
      <c r="F215" s="193" t="s">
        <v>998</v>
      </c>
      <c r="G215" s="194" t="s">
        <v>351</v>
      </c>
      <c r="H215" s="195">
        <v>47.195999999999998</v>
      </c>
      <c r="I215" s="137"/>
      <c r="J215" s="196">
        <f>ROUND(I215*H215,2)</f>
        <v>0</v>
      </c>
      <c r="K215" s="193" t="s">
        <v>195</v>
      </c>
      <c r="L215" s="32"/>
      <c r="M215" s="138" t="s">
        <v>1</v>
      </c>
      <c r="N215" s="139" t="s">
        <v>40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197</v>
      </c>
      <c r="AT215" s="142" t="s">
        <v>187</v>
      </c>
      <c r="AU215" s="142" t="s">
        <v>84</v>
      </c>
      <c r="AY215" s="17" t="s">
        <v>184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82</v>
      </c>
      <c r="BK215" s="143">
        <f>ROUND(I215*H215,2)</f>
        <v>0</v>
      </c>
      <c r="BL215" s="17" t="s">
        <v>197</v>
      </c>
      <c r="BM215" s="142" t="s">
        <v>1966</v>
      </c>
    </row>
    <row r="216" spans="2:65" s="1" customFormat="1" ht="32.950000000000003" customHeight="1">
      <c r="B216" s="136"/>
      <c r="C216" s="191" t="s">
        <v>234</v>
      </c>
      <c r="D216" s="191" t="s">
        <v>187</v>
      </c>
      <c r="E216" s="192" t="s">
        <v>1000</v>
      </c>
      <c r="F216" s="193" t="s">
        <v>1001</v>
      </c>
      <c r="G216" s="194" t="s">
        <v>351</v>
      </c>
      <c r="H216" s="195">
        <v>47.195999999999998</v>
      </c>
      <c r="I216" s="137"/>
      <c r="J216" s="196">
        <f>ROUND(I216*H216,2)</f>
        <v>0</v>
      </c>
      <c r="K216" s="193" t="s">
        <v>195</v>
      </c>
      <c r="L216" s="32"/>
      <c r="M216" s="138" t="s">
        <v>1</v>
      </c>
      <c r="N216" s="139" t="s">
        <v>40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197</v>
      </c>
      <c r="AT216" s="142" t="s">
        <v>187</v>
      </c>
      <c r="AU216" s="142" t="s">
        <v>84</v>
      </c>
      <c r="AY216" s="17" t="s">
        <v>184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82</v>
      </c>
      <c r="BK216" s="143">
        <f>ROUND(I216*H216,2)</f>
        <v>0</v>
      </c>
      <c r="BL216" s="17" t="s">
        <v>197</v>
      </c>
      <c r="BM216" s="142" t="s">
        <v>1967</v>
      </c>
    </row>
    <row r="217" spans="2:65" s="1" customFormat="1" ht="44.35" customHeight="1">
      <c r="B217" s="136"/>
      <c r="C217" s="191" t="s">
        <v>285</v>
      </c>
      <c r="D217" s="191" t="s">
        <v>187</v>
      </c>
      <c r="E217" s="192" t="s">
        <v>1003</v>
      </c>
      <c r="F217" s="193" t="s">
        <v>1004</v>
      </c>
      <c r="G217" s="194" t="s">
        <v>351</v>
      </c>
      <c r="H217" s="195">
        <v>660.74400000000003</v>
      </c>
      <c r="I217" s="137"/>
      <c r="J217" s="196">
        <f>ROUND(I217*H217,2)</f>
        <v>0</v>
      </c>
      <c r="K217" s="193" t="s">
        <v>195</v>
      </c>
      <c r="L217" s="32"/>
      <c r="M217" s="138" t="s">
        <v>1</v>
      </c>
      <c r="N217" s="139" t="s">
        <v>40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197</v>
      </c>
      <c r="AT217" s="142" t="s">
        <v>187</v>
      </c>
      <c r="AU217" s="142" t="s">
        <v>84</v>
      </c>
      <c r="AY217" s="17" t="s">
        <v>184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82</v>
      </c>
      <c r="BK217" s="143">
        <f>ROUND(I217*H217,2)</f>
        <v>0</v>
      </c>
      <c r="BL217" s="17" t="s">
        <v>197</v>
      </c>
      <c r="BM217" s="142" t="s">
        <v>1968</v>
      </c>
    </row>
    <row r="218" spans="2:65" s="12" customFormat="1">
      <c r="B218" s="158"/>
      <c r="D218" s="154" t="s">
        <v>907</v>
      </c>
      <c r="F218" s="160" t="s">
        <v>1969</v>
      </c>
      <c r="H218" s="161">
        <v>660.74400000000003</v>
      </c>
      <c r="L218" s="158"/>
      <c r="M218" s="163"/>
      <c r="T218" s="164"/>
      <c r="AT218" s="159" t="s">
        <v>907</v>
      </c>
      <c r="AU218" s="159" t="s">
        <v>84</v>
      </c>
      <c r="AV218" s="12" t="s">
        <v>84</v>
      </c>
      <c r="AW218" s="12" t="s">
        <v>3</v>
      </c>
      <c r="AX218" s="12" t="s">
        <v>82</v>
      </c>
      <c r="AY218" s="159" t="s">
        <v>184</v>
      </c>
    </row>
    <row r="219" spans="2:65" s="1" customFormat="1" ht="49.25" customHeight="1">
      <c r="B219" s="136"/>
      <c r="C219" s="191" t="s">
        <v>240</v>
      </c>
      <c r="D219" s="191" t="s">
        <v>187</v>
      </c>
      <c r="E219" s="192" t="s">
        <v>1007</v>
      </c>
      <c r="F219" s="193" t="s">
        <v>1008</v>
      </c>
      <c r="G219" s="194" t="s">
        <v>351</v>
      </c>
      <c r="H219" s="195">
        <v>47.195999999999998</v>
      </c>
      <c r="I219" s="137"/>
      <c r="J219" s="196">
        <f>ROUND(I219*H219,2)</f>
        <v>0</v>
      </c>
      <c r="K219" s="193" t="s">
        <v>195</v>
      </c>
      <c r="L219" s="32"/>
      <c r="M219" s="138" t="s">
        <v>1</v>
      </c>
      <c r="N219" s="139" t="s">
        <v>40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197</v>
      </c>
      <c r="AT219" s="142" t="s">
        <v>187</v>
      </c>
      <c r="AU219" s="142" t="s">
        <v>84</v>
      </c>
      <c r="AY219" s="17" t="s">
        <v>184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82</v>
      </c>
      <c r="BK219" s="143">
        <f>ROUND(I219*H219,2)</f>
        <v>0</v>
      </c>
      <c r="BL219" s="17" t="s">
        <v>197</v>
      </c>
      <c r="BM219" s="142" t="s">
        <v>1970</v>
      </c>
    </row>
    <row r="220" spans="2:65" s="11" customFormat="1" ht="22.95" customHeight="1">
      <c r="B220" s="124"/>
      <c r="D220" s="125" t="s">
        <v>74</v>
      </c>
      <c r="E220" s="134" t="s">
        <v>1010</v>
      </c>
      <c r="F220" s="134" t="s">
        <v>1011</v>
      </c>
      <c r="J220" s="135">
        <f>BK220</f>
        <v>0</v>
      </c>
      <c r="L220" s="124"/>
      <c r="M220" s="129"/>
      <c r="P220" s="130">
        <f>P221</f>
        <v>0</v>
      </c>
      <c r="R220" s="130">
        <f>R221</f>
        <v>0</v>
      </c>
      <c r="T220" s="131">
        <f>T221</f>
        <v>0</v>
      </c>
      <c r="AR220" s="125" t="s">
        <v>82</v>
      </c>
      <c r="AT220" s="132" t="s">
        <v>74</v>
      </c>
      <c r="AU220" s="132" t="s">
        <v>82</v>
      </c>
      <c r="AY220" s="125" t="s">
        <v>184</v>
      </c>
      <c r="BK220" s="133">
        <f>BK221</f>
        <v>0</v>
      </c>
    </row>
    <row r="221" spans="2:65" s="1" customFormat="1" ht="55.55" customHeight="1">
      <c r="B221" s="136"/>
      <c r="C221" s="191" t="s">
        <v>292</v>
      </c>
      <c r="D221" s="191" t="s">
        <v>187</v>
      </c>
      <c r="E221" s="192" t="s">
        <v>1012</v>
      </c>
      <c r="F221" s="193" t="s">
        <v>1013</v>
      </c>
      <c r="G221" s="194" t="s">
        <v>351</v>
      </c>
      <c r="H221" s="195">
        <v>15.407999999999999</v>
      </c>
      <c r="I221" s="137"/>
      <c r="J221" s="196">
        <f>ROUND(I221*H221,2)</f>
        <v>0</v>
      </c>
      <c r="K221" s="193" t="s">
        <v>195</v>
      </c>
      <c r="L221" s="32"/>
      <c r="M221" s="138" t="s">
        <v>1</v>
      </c>
      <c r="N221" s="139" t="s">
        <v>40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197</v>
      </c>
      <c r="AT221" s="142" t="s">
        <v>187</v>
      </c>
      <c r="AU221" s="142" t="s">
        <v>84</v>
      </c>
      <c r="AY221" s="17" t="s">
        <v>184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82</v>
      </c>
      <c r="BK221" s="143">
        <f>ROUND(I221*H221,2)</f>
        <v>0</v>
      </c>
      <c r="BL221" s="17" t="s">
        <v>197</v>
      </c>
      <c r="BM221" s="142" t="s">
        <v>1971</v>
      </c>
    </row>
    <row r="222" spans="2:65" s="11" customFormat="1" ht="26" customHeight="1">
      <c r="B222" s="124"/>
      <c r="D222" s="125" t="s">
        <v>74</v>
      </c>
      <c r="E222" s="126" t="s">
        <v>182</v>
      </c>
      <c r="F222" s="126" t="s">
        <v>183</v>
      </c>
      <c r="J222" s="128">
        <f>BK222</f>
        <v>0</v>
      </c>
      <c r="L222" s="124"/>
      <c r="M222" s="129"/>
      <c r="P222" s="130">
        <f>P223+P230+P245+P286+P293+P333+P372+P388</f>
        <v>0</v>
      </c>
      <c r="R222" s="130">
        <f>R223+R230+R245+R286+R293+R333+R372+R388</f>
        <v>11.539469209999998</v>
      </c>
      <c r="T222" s="131">
        <f>T223+T230+T245+T286+T293+T333+T372+T388</f>
        <v>4.4926874799999998</v>
      </c>
      <c r="AR222" s="125" t="s">
        <v>84</v>
      </c>
      <c r="AT222" s="132" t="s">
        <v>74</v>
      </c>
      <c r="AU222" s="132" t="s">
        <v>75</v>
      </c>
      <c r="AY222" s="125" t="s">
        <v>184</v>
      </c>
      <c r="BK222" s="133">
        <f>BK223+BK230+BK245+BK286+BK293+BK333+BK372+BK388</f>
        <v>0</v>
      </c>
    </row>
    <row r="223" spans="2:65" s="11" customFormat="1" ht="22.95" customHeight="1">
      <c r="B223" s="124"/>
      <c r="D223" s="125" t="s">
        <v>74</v>
      </c>
      <c r="E223" s="134" t="s">
        <v>1015</v>
      </c>
      <c r="F223" s="134" t="s">
        <v>1016</v>
      </c>
      <c r="J223" s="135">
        <f>BK223</f>
        <v>0</v>
      </c>
      <c r="L223" s="124"/>
      <c r="M223" s="129"/>
      <c r="P223" s="130">
        <f>SUM(P224:P229)</f>
        <v>0</v>
      </c>
      <c r="R223" s="130">
        <f>SUM(R224:R229)</f>
        <v>1E-3</v>
      </c>
      <c r="T223" s="131">
        <f>SUM(T224:T229)</f>
        <v>0</v>
      </c>
      <c r="AR223" s="125" t="s">
        <v>84</v>
      </c>
      <c r="AT223" s="132" t="s">
        <v>74</v>
      </c>
      <c r="AU223" s="132" t="s">
        <v>82</v>
      </c>
      <c r="AY223" s="125" t="s">
        <v>184</v>
      </c>
      <c r="BK223" s="133">
        <f>SUM(BK224:BK229)</f>
        <v>0</v>
      </c>
    </row>
    <row r="224" spans="2:65" s="1" customFormat="1" ht="37.9" customHeight="1">
      <c r="B224" s="136"/>
      <c r="C224" s="191" t="s">
        <v>245</v>
      </c>
      <c r="D224" s="191" t="s">
        <v>187</v>
      </c>
      <c r="E224" s="192" t="s">
        <v>1017</v>
      </c>
      <c r="F224" s="193" t="s">
        <v>1018</v>
      </c>
      <c r="G224" s="194" t="s">
        <v>470</v>
      </c>
      <c r="H224" s="195">
        <v>1.536</v>
      </c>
      <c r="I224" s="137"/>
      <c r="J224" s="196">
        <f>ROUND(I224*H224,2)</f>
        <v>0</v>
      </c>
      <c r="K224" s="193" t="s">
        <v>195</v>
      </c>
      <c r="L224" s="32"/>
      <c r="M224" s="138" t="s">
        <v>1</v>
      </c>
      <c r="N224" s="139" t="s">
        <v>40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191</v>
      </c>
      <c r="AT224" s="142" t="s">
        <v>187</v>
      </c>
      <c r="AU224" s="142" t="s">
        <v>84</v>
      </c>
      <c r="AY224" s="17" t="s">
        <v>184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82</v>
      </c>
      <c r="BK224" s="143">
        <f>ROUND(I224*H224,2)</f>
        <v>0</v>
      </c>
      <c r="BL224" s="17" t="s">
        <v>191</v>
      </c>
      <c r="BM224" s="142" t="s">
        <v>1972</v>
      </c>
    </row>
    <row r="225" spans="2:65" s="12" customFormat="1" ht="21.75">
      <c r="B225" s="158"/>
      <c r="D225" s="154" t="s">
        <v>907</v>
      </c>
      <c r="E225" s="159" t="s">
        <v>1</v>
      </c>
      <c r="F225" s="160" t="s">
        <v>1973</v>
      </c>
      <c r="H225" s="161">
        <v>1.536</v>
      </c>
      <c r="L225" s="158"/>
      <c r="M225" s="163"/>
      <c r="T225" s="164"/>
      <c r="AT225" s="159" t="s">
        <v>907</v>
      </c>
      <c r="AU225" s="159" t="s">
        <v>84</v>
      </c>
      <c r="AV225" s="12" t="s">
        <v>84</v>
      </c>
      <c r="AW225" s="12" t="s">
        <v>32</v>
      </c>
      <c r="AX225" s="12" t="s">
        <v>82</v>
      </c>
      <c r="AY225" s="159" t="s">
        <v>184</v>
      </c>
    </row>
    <row r="226" spans="2:65" s="1" customFormat="1" ht="16.5" customHeight="1">
      <c r="B226" s="136"/>
      <c r="C226" s="197" t="s">
        <v>299</v>
      </c>
      <c r="D226" s="197" t="s">
        <v>192</v>
      </c>
      <c r="E226" s="198" t="s">
        <v>1021</v>
      </c>
      <c r="F226" s="199" t="s">
        <v>1022</v>
      </c>
      <c r="G226" s="200" t="s">
        <v>351</v>
      </c>
      <c r="H226" s="201">
        <v>1E-3</v>
      </c>
      <c r="I226" s="144"/>
      <c r="J226" s="202">
        <f>ROUND(I226*H226,2)</f>
        <v>0</v>
      </c>
      <c r="K226" s="199" t="s">
        <v>195</v>
      </c>
      <c r="L226" s="145"/>
      <c r="M226" s="146" t="s">
        <v>1</v>
      </c>
      <c r="N226" s="147" t="s">
        <v>40</v>
      </c>
      <c r="P226" s="140">
        <f>O226*H226</f>
        <v>0</v>
      </c>
      <c r="Q226" s="140">
        <v>1</v>
      </c>
      <c r="R226" s="140">
        <f>Q226*H226</f>
        <v>1E-3</v>
      </c>
      <c r="S226" s="140">
        <v>0</v>
      </c>
      <c r="T226" s="141">
        <f>S226*H226</f>
        <v>0</v>
      </c>
      <c r="AR226" s="142" t="s">
        <v>196</v>
      </c>
      <c r="AT226" s="142" t="s">
        <v>192</v>
      </c>
      <c r="AU226" s="142" t="s">
        <v>84</v>
      </c>
      <c r="AY226" s="17" t="s">
        <v>184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82</v>
      </c>
      <c r="BK226" s="143">
        <f>ROUND(I226*H226,2)</f>
        <v>0</v>
      </c>
      <c r="BL226" s="17" t="s">
        <v>191</v>
      </c>
      <c r="BM226" s="142" t="s">
        <v>1974</v>
      </c>
    </row>
    <row r="227" spans="2:65" s="1" customFormat="1" ht="19.05">
      <c r="B227" s="32"/>
      <c r="D227" s="154" t="s">
        <v>569</v>
      </c>
      <c r="F227" s="155" t="s">
        <v>1024</v>
      </c>
      <c r="L227" s="32"/>
      <c r="M227" s="157"/>
      <c r="T227" s="56"/>
      <c r="AT227" s="17" t="s">
        <v>569</v>
      </c>
      <c r="AU227" s="17" t="s">
        <v>84</v>
      </c>
    </row>
    <row r="228" spans="2:65" s="12" customFormat="1">
      <c r="B228" s="158"/>
      <c r="D228" s="154" t="s">
        <v>907</v>
      </c>
      <c r="F228" s="160" t="s">
        <v>1975</v>
      </c>
      <c r="H228" s="161">
        <v>1E-3</v>
      </c>
      <c r="L228" s="158"/>
      <c r="M228" s="163"/>
      <c r="T228" s="164"/>
      <c r="AT228" s="159" t="s">
        <v>907</v>
      </c>
      <c r="AU228" s="159" t="s">
        <v>84</v>
      </c>
      <c r="AV228" s="12" t="s">
        <v>84</v>
      </c>
      <c r="AW228" s="12" t="s">
        <v>3</v>
      </c>
      <c r="AX228" s="12" t="s">
        <v>82</v>
      </c>
      <c r="AY228" s="159" t="s">
        <v>184</v>
      </c>
    </row>
    <row r="229" spans="2:65" s="1" customFormat="1" ht="55.55" customHeight="1">
      <c r="B229" s="136"/>
      <c r="C229" s="191" t="s">
        <v>196</v>
      </c>
      <c r="D229" s="191" t="s">
        <v>187</v>
      </c>
      <c r="E229" s="192" t="s">
        <v>1026</v>
      </c>
      <c r="F229" s="193" t="s">
        <v>1027</v>
      </c>
      <c r="G229" s="194" t="s">
        <v>351</v>
      </c>
      <c r="H229" s="195">
        <v>1E-3</v>
      </c>
      <c r="I229" s="137"/>
      <c r="J229" s="196">
        <f>ROUND(I229*H229,2)</f>
        <v>0</v>
      </c>
      <c r="K229" s="193" t="s">
        <v>195</v>
      </c>
      <c r="L229" s="32"/>
      <c r="M229" s="138" t="s">
        <v>1</v>
      </c>
      <c r="N229" s="139" t="s">
        <v>40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191</v>
      </c>
      <c r="AT229" s="142" t="s">
        <v>187</v>
      </c>
      <c r="AU229" s="142" t="s">
        <v>84</v>
      </c>
      <c r="AY229" s="17" t="s">
        <v>184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82</v>
      </c>
      <c r="BK229" s="143">
        <f>ROUND(I229*H229,2)</f>
        <v>0</v>
      </c>
      <c r="BL229" s="17" t="s">
        <v>191</v>
      </c>
      <c r="BM229" s="142" t="s">
        <v>1976</v>
      </c>
    </row>
    <row r="230" spans="2:65" s="11" customFormat="1" ht="22.95" customHeight="1">
      <c r="B230" s="124"/>
      <c r="D230" s="125" t="s">
        <v>74</v>
      </c>
      <c r="E230" s="134" t="s">
        <v>465</v>
      </c>
      <c r="F230" s="134" t="s">
        <v>466</v>
      </c>
      <c r="J230" s="135">
        <f>BK230</f>
        <v>0</v>
      </c>
      <c r="L230" s="124"/>
      <c r="M230" s="129"/>
      <c r="P230" s="130">
        <f>SUM(P231:P244)</f>
        <v>0</v>
      </c>
      <c r="R230" s="130">
        <f>SUM(R231:R244)</f>
        <v>1.3256919499999997</v>
      </c>
      <c r="T230" s="131">
        <f>SUM(T231:T244)</f>
        <v>0.26734999999999998</v>
      </c>
      <c r="AR230" s="125" t="s">
        <v>84</v>
      </c>
      <c r="AT230" s="132" t="s">
        <v>74</v>
      </c>
      <c r="AU230" s="132" t="s">
        <v>82</v>
      </c>
      <c r="AY230" s="125" t="s">
        <v>184</v>
      </c>
      <c r="BK230" s="133">
        <f>SUM(BK231:BK244)</f>
        <v>0</v>
      </c>
    </row>
    <row r="231" spans="2:65" s="1" customFormat="1" ht="77.95" customHeight="1">
      <c r="B231" s="136"/>
      <c r="C231" s="191" t="s">
        <v>306</v>
      </c>
      <c r="D231" s="191" t="s">
        <v>187</v>
      </c>
      <c r="E231" s="192" t="s">
        <v>1029</v>
      </c>
      <c r="F231" s="193" t="s">
        <v>1030</v>
      </c>
      <c r="G231" s="194" t="s">
        <v>470</v>
      </c>
      <c r="H231" s="195">
        <v>26.266999999999999</v>
      </c>
      <c r="I231" s="137"/>
      <c r="J231" s="196">
        <f>ROUND(I231*H231,2)</f>
        <v>0</v>
      </c>
      <c r="K231" s="193" t="s">
        <v>195</v>
      </c>
      <c r="L231" s="32"/>
      <c r="M231" s="138" t="s">
        <v>1</v>
      </c>
      <c r="N231" s="139" t="s">
        <v>40</v>
      </c>
      <c r="P231" s="140">
        <f>O231*H231</f>
        <v>0</v>
      </c>
      <c r="Q231" s="140">
        <v>4.9849999999999998E-2</v>
      </c>
      <c r="R231" s="140">
        <f>Q231*H231</f>
        <v>1.3094099499999998</v>
      </c>
      <c r="S231" s="140">
        <v>0</v>
      </c>
      <c r="T231" s="141">
        <f>S231*H231</f>
        <v>0</v>
      </c>
      <c r="AR231" s="142" t="s">
        <v>191</v>
      </c>
      <c r="AT231" s="142" t="s">
        <v>187</v>
      </c>
      <c r="AU231" s="142" t="s">
        <v>84</v>
      </c>
      <c r="AY231" s="17" t="s">
        <v>184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82</v>
      </c>
      <c r="BK231" s="143">
        <f>ROUND(I231*H231,2)</f>
        <v>0</v>
      </c>
      <c r="BL231" s="17" t="s">
        <v>191</v>
      </c>
      <c r="BM231" s="142" t="s">
        <v>1977</v>
      </c>
    </row>
    <row r="232" spans="2:65" s="12" customFormat="1">
      <c r="B232" s="158"/>
      <c r="D232" s="154" t="s">
        <v>907</v>
      </c>
      <c r="E232" s="159" t="s">
        <v>1</v>
      </c>
      <c r="F232" s="160" t="s">
        <v>1978</v>
      </c>
      <c r="H232" s="161">
        <v>12.583</v>
      </c>
      <c r="L232" s="158"/>
      <c r="M232" s="163"/>
      <c r="T232" s="164"/>
      <c r="AT232" s="159" t="s">
        <v>907</v>
      </c>
      <c r="AU232" s="159" t="s">
        <v>84</v>
      </c>
      <c r="AV232" s="12" t="s">
        <v>84</v>
      </c>
      <c r="AW232" s="12" t="s">
        <v>32</v>
      </c>
      <c r="AX232" s="12" t="s">
        <v>75</v>
      </c>
      <c r="AY232" s="159" t="s">
        <v>184</v>
      </c>
    </row>
    <row r="233" spans="2:65" s="12" customFormat="1">
      <c r="B233" s="158"/>
      <c r="D233" s="154" t="s">
        <v>907</v>
      </c>
      <c r="E233" s="159" t="s">
        <v>1</v>
      </c>
      <c r="F233" s="160" t="s">
        <v>1979</v>
      </c>
      <c r="H233" s="161">
        <v>6.6260000000000003</v>
      </c>
      <c r="L233" s="158"/>
      <c r="M233" s="163"/>
      <c r="T233" s="164"/>
      <c r="AT233" s="159" t="s">
        <v>907</v>
      </c>
      <c r="AU233" s="159" t="s">
        <v>84</v>
      </c>
      <c r="AV233" s="12" t="s">
        <v>84</v>
      </c>
      <c r="AW233" s="12" t="s">
        <v>32</v>
      </c>
      <c r="AX233" s="12" t="s">
        <v>75</v>
      </c>
      <c r="AY233" s="159" t="s">
        <v>184</v>
      </c>
    </row>
    <row r="234" spans="2:65" s="12" customFormat="1">
      <c r="B234" s="158"/>
      <c r="D234" s="154" t="s">
        <v>907</v>
      </c>
      <c r="E234" s="159" t="s">
        <v>1</v>
      </c>
      <c r="F234" s="160" t="s">
        <v>1034</v>
      </c>
      <c r="H234" s="161">
        <v>7.0579999999999998</v>
      </c>
      <c r="L234" s="158"/>
      <c r="M234" s="163"/>
      <c r="T234" s="164"/>
      <c r="AT234" s="159" t="s">
        <v>907</v>
      </c>
      <c r="AU234" s="159" t="s">
        <v>84</v>
      </c>
      <c r="AV234" s="12" t="s">
        <v>84</v>
      </c>
      <c r="AW234" s="12" t="s">
        <v>32</v>
      </c>
      <c r="AX234" s="12" t="s">
        <v>75</v>
      </c>
      <c r="AY234" s="159" t="s">
        <v>184</v>
      </c>
    </row>
    <row r="235" spans="2:65" s="13" customFormat="1">
      <c r="B235" s="165"/>
      <c r="D235" s="154" t="s">
        <v>907</v>
      </c>
      <c r="E235" s="166" t="s">
        <v>1</v>
      </c>
      <c r="F235" s="167" t="s">
        <v>921</v>
      </c>
      <c r="H235" s="168">
        <v>26.266999999999999</v>
      </c>
      <c r="L235" s="165"/>
      <c r="M235" s="170"/>
      <c r="T235" s="171"/>
      <c r="AT235" s="166" t="s">
        <v>907</v>
      </c>
      <c r="AU235" s="166" t="s">
        <v>84</v>
      </c>
      <c r="AV235" s="13" t="s">
        <v>197</v>
      </c>
      <c r="AW235" s="13" t="s">
        <v>32</v>
      </c>
      <c r="AX235" s="13" t="s">
        <v>82</v>
      </c>
      <c r="AY235" s="166" t="s">
        <v>184</v>
      </c>
    </row>
    <row r="236" spans="2:65" s="1" customFormat="1" ht="44.35" customHeight="1">
      <c r="B236" s="136"/>
      <c r="C236" s="191" t="s">
        <v>252</v>
      </c>
      <c r="D236" s="191" t="s">
        <v>187</v>
      </c>
      <c r="E236" s="192" t="s">
        <v>1035</v>
      </c>
      <c r="F236" s="193" t="s">
        <v>1036</v>
      </c>
      <c r="G236" s="194" t="s">
        <v>190</v>
      </c>
      <c r="H236" s="195">
        <v>1.28</v>
      </c>
      <c r="I236" s="137"/>
      <c r="J236" s="196">
        <f>ROUND(I236*H236,2)</f>
        <v>0</v>
      </c>
      <c r="K236" s="193" t="s">
        <v>195</v>
      </c>
      <c r="L236" s="32"/>
      <c r="M236" s="138" t="s">
        <v>1</v>
      </c>
      <c r="N236" s="139" t="s">
        <v>40</v>
      </c>
      <c r="P236" s="140">
        <f>O236*H236</f>
        <v>0</v>
      </c>
      <c r="Q236" s="140">
        <v>5.1500000000000001E-3</v>
      </c>
      <c r="R236" s="140">
        <f>Q236*H236</f>
        <v>6.5920000000000006E-3</v>
      </c>
      <c r="S236" s="140">
        <v>0</v>
      </c>
      <c r="T236" s="141">
        <f>S236*H236</f>
        <v>0</v>
      </c>
      <c r="AR236" s="142" t="s">
        <v>191</v>
      </c>
      <c r="AT236" s="142" t="s">
        <v>187</v>
      </c>
      <c r="AU236" s="142" t="s">
        <v>84</v>
      </c>
      <c r="AY236" s="17" t="s">
        <v>184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82</v>
      </c>
      <c r="BK236" s="143">
        <f>ROUND(I236*H236,2)</f>
        <v>0</v>
      </c>
      <c r="BL236" s="17" t="s">
        <v>191</v>
      </c>
      <c r="BM236" s="142" t="s">
        <v>1980</v>
      </c>
    </row>
    <row r="237" spans="2:65" s="12" customFormat="1">
      <c r="B237" s="158"/>
      <c r="D237" s="154" t="s">
        <v>907</v>
      </c>
      <c r="E237" s="159" t="s">
        <v>1</v>
      </c>
      <c r="F237" s="160" t="s">
        <v>1038</v>
      </c>
      <c r="H237" s="161">
        <v>1.28</v>
      </c>
      <c r="L237" s="158"/>
      <c r="M237" s="163"/>
      <c r="T237" s="164"/>
      <c r="AT237" s="159" t="s">
        <v>907</v>
      </c>
      <c r="AU237" s="159" t="s">
        <v>84</v>
      </c>
      <c r="AV237" s="12" t="s">
        <v>84</v>
      </c>
      <c r="AW237" s="12" t="s">
        <v>32</v>
      </c>
      <c r="AX237" s="12" t="s">
        <v>82</v>
      </c>
      <c r="AY237" s="159" t="s">
        <v>184</v>
      </c>
    </row>
    <row r="238" spans="2:65" s="1" customFormat="1" ht="37.9" customHeight="1">
      <c r="B238" s="136"/>
      <c r="C238" s="191" t="s">
        <v>313</v>
      </c>
      <c r="D238" s="191" t="s">
        <v>187</v>
      </c>
      <c r="E238" s="192" t="s">
        <v>1039</v>
      </c>
      <c r="F238" s="193" t="s">
        <v>1040</v>
      </c>
      <c r="G238" s="194" t="s">
        <v>248</v>
      </c>
      <c r="H238" s="195">
        <v>3</v>
      </c>
      <c r="I238" s="137"/>
      <c r="J238" s="196">
        <f>ROUND(I238*H238,2)</f>
        <v>0</v>
      </c>
      <c r="K238" s="193" t="s">
        <v>195</v>
      </c>
      <c r="L238" s="32"/>
      <c r="M238" s="138" t="s">
        <v>1</v>
      </c>
      <c r="N238" s="139" t="s">
        <v>40</v>
      </c>
      <c r="P238" s="140">
        <f>O238*H238</f>
        <v>0</v>
      </c>
      <c r="Q238" s="140">
        <v>3.0000000000000001E-5</v>
      </c>
      <c r="R238" s="140">
        <f>Q238*H238</f>
        <v>9.0000000000000006E-5</v>
      </c>
      <c r="S238" s="140">
        <v>0</v>
      </c>
      <c r="T238" s="141">
        <f>S238*H238</f>
        <v>0</v>
      </c>
      <c r="AR238" s="142" t="s">
        <v>191</v>
      </c>
      <c r="AT238" s="142" t="s">
        <v>187</v>
      </c>
      <c r="AU238" s="142" t="s">
        <v>84</v>
      </c>
      <c r="AY238" s="17" t="s">
        <v>184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82</v>
      </c>
      <c r="BK238" s="143">
        <f>ROUND(I238*H238,2)</f>
        <v>0</v>
      </c>
      <c r="BL238" s="17" t="s">
        <v>191</v>
      </c>
      <c r="BM238" s="142" t="s">
        <v>1981</v>
      </c>
    </row>
    <row r="239" spans="2:65" s="12" customFormat="1">
      <c r="B239" s="158"/>
      <c r="D239" s="154" t="s">
        <v>907</v>
      </c>
      <c r="E239" s="159" t="s">
        <v>1</v>
      </c>
      <c r="F239" s="160" t="s">
        <v>1042</v>
      </c>
      <c r="H239" s="161">
        <v>3</v>
      </c>
      <c r="L239" s="158"/>
      <c r="M239" s="163"/>
      <c r="T239" s="164"/>
      <c r="AT239" s="159" t="s">
        <v>907</v>
      </c>
      <c r="AU239" s="159" t="s">
        <v>84</v>
      </c>
      <c r="AV239" s="12" t="s">
        <v>84</v>
      </c>
      <c r="AW239" s="12" t="s">
        <v>32</v>
      </c>
      <c r="AX239" s="12" t="s">
        <v>82</v>
      </c>
      <c r="AY239" s="159" t="s">
        <v>184</v>
      </c>
    </row>
    <row r="240" spans="2:65" s="1" customFormat="1" ht="24.15" customHeight="1">
      <c r="B240" s="136"/>
      <c r="C240" s="197" t="s">
        <v>255</v>
      </c>
      <c r="D240" s="197" t="s">
        <v>192</v>
      </c>
      <c r="E240" s="198" t="s">
        <v>1043</v>
      </c>
      <c r="F240" s="199" t="s">
        <v>1044</v>
      </c>
      <c r="G240" s="200" t="s">
        <v>248</v>
      </c>
      <c r="H240" s="201">
        <v>3</v>
      </c>
      <c r="I240" s="144"/>
      <c r="J240" s="202">
        <f>ROUND(I240*H240,2)</f>
        <v>0</v>
      </c>
      <c r="K240" s="199" t="s">
        <v>195</v>
      </c>
      <c r="L240" s="145"/>
      <c r="M240" s="146" t="s">
        <v>1</v>
      </c>
      <c r="N240" s="147" t="s">
        <v>40</v>
      </c>
      <c r="P240" s="140">
        <f>O240*H240</f>
        <v>0</v>
      </c>
      <c r="Q240" s="140">
        <v>3.2000000000000002E-3</v>
      </c>
      <c r="R240" s="140">
        <f>Q240*H240</f>
        <v>9.6000000000000009E-3</v>
      </c>
      <c r="S240" s="140">
        <v>0</v>
      </c>
      <c r="T240" s="141">
        <f>S240*H240</f>
        <v>0</v>
      </c>
      <c r="AR240" s="142" t="s">
        <v>196</v>
      </c>
      <c r="AT240" s="142" t="s">
        <v>192</v>
      </c>
      <c r="AU240" s="142" t="s">
        <v>84</v>
      </c>
      <c r="AY240" s="17" t="s">
        <v>184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82</v>
      </c>
      <c r="BK240" s="143">
        <f>ROUND(I240*H240,2)</f>
        <v>0</v>
      </c>
      <c r="BL240" s="17" t="s">
        <v>191</v>
      </c>
      <c r="BM240" s="142" t="s">
        <v>1982</v>
      </c>
    </row>
    <row r="241" spans="2:65" s="1" customFormat="1" ht="24.15" customHeight="1">
      <c r="B241" s="136"/>
      <c r="C241" s="191" t="s">
        <v>320</v>
      </c>
      <c r="D241" s="191" t="s">
        <v>187</v>
      </c>
      <c r="E241" s="192" t="s">
        <v>1046</v>
      </c>
      <c r="F241" s="193" t="s">
        <v>1047</v>
      </c>
      <c r="G241" s="194" t="s">
        <v>470</v>
      </c>
      <c r="H241" s="195">
        <v>6.66</v>
      </c>
      <c r="I241" s="137"/>
      <c r="J241" s="196">
        <f>ROUND(I241*H241,2)</f>
        <v>0</v>
      </c>
      <c r="K241" s="193" t="s">
        <v>195</v>
      </c>
      <c r="L241" s="32"/>
      <c r="M241" s="138" t="s">
        <v>1</v>
      </c>
      <c r="N241" s="139" t="s">
        <v>40</v>
      </c>
      <c r="P241" s="140">
        <f>O241*H241</f>
        <v>0</v>
      </c>
      <c r="Q241" s="140">
        <v>0</v>
      </c>
      <c r="R241" s="140">
        <f>Q241*H241</f>
        <v>0</v>
      </c>
      <c r="S241" s="140">
        <v>2.75E-2</v>
      </c>
      <c r="T241" s="141">
        <f>S241*H241</f>
        <v>0.18315000000000001</v>
      </c>
      <c r="AR241" s="142" t="s">
        <v>191</v>
      </c>
      <c r="AT241" s="142" t="s">
        <v>187</v>
      </c>
      <c r="AU241" s="142" t="s">
        <v>84</v>
      </c>
      <c r="AY241" s="17" t="s">
        <v>184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82</v>
      </c>
      <c r="BK241" s="143">
        <f>ROUND(I241*H241,2)</f>
        <v>0</v>
      </c>
      <c r="BL241" s="17" t="s">
        <v>191</v>
      </c>
      <c r="BM241" s="142" t="s">
        <v>1983</v>
      </c>
    </row>
    <row r="242" spans="2:65" s="12" customFormat="1">
      <c r="B242" s="158"/>
      <c r="D242" s="154" t="s">
        <v>907</v>
      </c>
      <c r="E242" s="159" t="s">
        <v>1</v>
      </c>
      <c r="F242" s="160" t="s">
        <v>1984</v>
      </c>
      <c r="H242" s="161">
        <v>6.66</v>
      </c>
      <c r="L242" s="158"/>
      <c r="M242" s="163"/>
      <c r="T242" s="164"/>
      <c r="AT242" s="159" t="s">
        <v>907</v>
      </c>
      <c r="AU242" s="159" t="s">
        <v>84</v>
      </c>
      <c r="AV242" s="12" t="s">
        <v>84</v>
      </c>
      <c r="AW242" s="12" t="s">
        <v>32</v>
      </c>
      <c r="AX242" s="12" t="s">
        <v>82</v>
      </c>
      <c r="AY242" s="159" t="s">
        <v>184</v>
      </c>
    </row>
    <row r="243" spans="2:65" s="1" customFormat="1" ht="24.15" customHeight="1">
      <c r="B243" s="136"/>
      <c r="C243" s="191" t="s">
        <v>259</v>
      </c>
      <c r="D243" s="191" t="s">
        <v>187</v>
      </c>
      <c r="E243" s="192" t="s">
        <v>1050</v>
      </c>
      <c r="F243" s="193" t="s">
        <v>1051</v>
      </c>
      <c r="G243" s="194" t="s">
        <v>248</v>
      </c>
      <c r="H243" s="195">
        <v>2</v>
      </c>
      <c r="I243" s="137"/>
      <c r="J243" s="196">
        <f>ROUND(I243*H243,2)</f>
        <v>0</v>
      </c>
      <c r="K243" s="193" t="s">
        <v>195</v>
      </c>
      <c r="L243" s="32"/>
      <c r="M243" s="138" t="s">
        <v>1</v>
      </c>
      <c r="N243" s="139" t="s">
        <v>40</v>
      </c>
      <c r="P243" s="140">
        <f>O243*H243</f>
        <v>0</v>
      </c>
      <c r="Q243" s="140">
        <v>0</v>
      </c>
      <c r="R243" s="140">
        <f>Q243*H243</f>
        <v>0</v>
      </c>
      <c r="S243" s="140">
        <v>4.2099999999999999E-2</v>
      </c>
      <c r="T243" s="141">
        <f>S243*H243</f>
        <v>8.4199999999999997E-2</v>
      </c>
      <c r="AR243" s="142" t="s">
        <v>191</v>
      </c>
      <c r="AT243" s="142" t="s">
        <v>187</v>
      </c>
      <c r="AU243" s="142" t="s">
        <v>84</v>
      </c>
      <c r="AY243" s="17" t="s">
        <v>184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82</v>
      </c>
      <c r="BK243" s="143">
        <f>ROUND(I243*H243,2)</f>
        <v>0</v>
      </c>
      <c r="BL243" s="17" t="s">
        <v>191</v>
      </c>
      <c r="BM243" s="142" t="s">
        <v>1985</v>
      </c>
    </row>
    <row r="244" spans="2:65" s="1" customFormat="1" ht="77.95" customHeight="1">
      <c r="B244" s="136"/>
      <c r="C244" s="191" t="s">
        <v>327</v>
      </c>
      <c r="D244" s="191" t="s">
        <v>187</v>
      </c>
      <c r="E244" s="192" t="s">
        <v>1053</v>
      </c>
      <c r="F244" s="193" t="s">
        <v>1054</v>
      </c>
      <c r="G244" s="194" t="s">
        <v>351</v>
      </c>
      <c r="H244" s="195">
        <v>1.3260000000000001</v>
      </c>
      <c r="I244" s="137"/>
      <c r="J244" s="196">
        <f>ROUND(I244*H244,2)</f>
        <v>0</v>
      </c>
      <c r="K244" s="193" t="s">
        <v>195</v>
      </c>
      <c r="L244" s="32"/>
      <c r="M244" s="138" t="s">
        <v>1</v>
      </c>
      <c r="N244" s="139" t="s">
        <v>40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191</v>
      </c>
      <c r="AT244" s="142" t="s">
        <v>187</v>
      </c>
      <c r="AU244" s="142" t="s">
        <v>84</v>
      </c>
      <c r="AY244" s="17" t="s">
        <v>184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82</v>
      </c>
      <c r="BK244" s="143">
        <f>ROUND(I244*H244,2)</f>
        <v>0</v>
      </c>
      <c r="BL244" s="17" t="s">
        <v>191</v>
      </c>
      <c r="BM244" s="142" t="s">
        <v>1986</v>
      </c>
    </row>
    <row r="245" spans="2:65" s="11" customFormat="1" ht="22.95" customHeight="1">
      <c r="B245" s="124"/>
      <c r="D245" s="125" t="s">
        <v>74</v>
      </c>
      <c r="E245" s="134" t="s">
        <v>1056</v>
      </c>
      <c r="F245" s="134" t="s">
        <v>1057</v>
      </c>
      <c r="J245" s="135">
        <f>BK245</f>
        <v>0</v>
      </c>
      <c r="L245" s="124"/>
      <c r="M245" s="129"/>
      <c r="P245" s="130">
        <f>SUM(P246:P285)</f>
        <v>0</v>
      </c>
      <c r="R245" s="130">
        <f>SUM(R246:R285)</f>
        <v>0.83277999999999974</v>
      </c>
      <c r="T245" s="131">
        <f>SUM(T246:T285)</f>
        <v>0.76908208</v>
      </c>
      <c r="AR245" s="125" t="s">
        <v>84</v>
      </c>
      <c r="AT245" s="132" t="s">
        <v>74</v>
      </c>
      <c r="AU245" s="132" t="s">
        <v>82</v>
      </c>
      <c r="AY245" s="125" t="s">
        <v>184</v>
      </c>
      <c r="BK245" s="133">
        <f>SUM(BK246:BK285)</f>
        <v>0</v>
      </c>
    </row>
    <row r="246" spans="2:65" s="1" customFormat="1" ht="24.15" customHeight="1">
      <c r="B246" s="136"/>
      <c r="C246" s="191" t="s">
        <v>262</v>
      </c>
      <c r="D246" s="191" t="s">
        <v>187</v>
      </c>
      <c r="E246" s="192" t="s">
        <v>1058</v>
      </c>
      <c r="F246" s="193" t="s">
        <v>1059</v>
      </c>
      <c r="G246" s="194" t="s">
        <v>248</v>
      </c>
      <c r="H246" s="195">
        <v>13</v>
      </c>
      <c r="I246" s="137"/>
      <c r="J246" s="196">
        <f>ROUND(I246*H246,2)</f>
        <v>0</v>
      </c>
      <c r="K246" s="193" t="s">
        <v>195</v>
      </c>
      <c r="L246" s="32"/>
      <c r="M246" s="138" t="s">
        <v>1</v>
      </c>
      <c r="N246" s="139" t="s">
        <v>40</v>
      </c>
      <c r="P246" s="140">
        <f>O246*H246</f>
        <v>0</v>
      </c>
      <c r="Q246" s="140">
        <v>0</v>
      </c>
      <c r="R246" s="140">
        <f>Q246*H246</f>
        <v>0</v>
      </c>
      <c r="S246" s="140">
        <v>1E-3</v>
      </c>
      <c r="T246" s="141">
        <f>S246*H246</f>
        <v>1.3000000000000001E-2</v>
      </c>
      <c r="AR246" s="142" t="s">
        <v>191</v>
      </c>
      <c r="AT246" s="142" t="s">
        <v>187</v>
      </c>
      <c r="AU246" s="142" t="s">
        <v>84</v>
      </c>
      <c r="AY246" s="17" t="s">
        <v>184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82</v>
      </c>
      <c r="BK246" s="143">
        <f>ROUND(I246*H246,2)</f>
        <v>0</v>
      </c>
      <c r="BL246" s="17" t="s">
        <v>191</v>
      </c>
      <c r="BM246" s="142" t="s">
        <v>1987</v>
      </c>
    </row>
    <row r="247" spans="2:65" s="12" customFormat="1">
      <c r="B247" s="158"/>
      <c r="D247" s="154" t="s">
        <v>907</v>
      </c>
      <c r="E247" s="159" t="s">
        <v>1</v>
      </c>
      <c r="F247" s="160" t="s">
        <v>1988</v>
      </c>
      <c r="H247" s="161">
        <v>4</v>
      </c>
      <c r="L247" s="158"/>
      <c r="M247" s="163"/>
      <c r="T247" s="164"/>
      <c r="AT247" s="159" t="s">
        <v>907</v>
      </c>
      <c r="AU247" s="159" t="s">
        <v>84</v>
      </c>
      <c r="AV247" s="12" t="s">
        <v>84</v>
      </c>
      <c r="AW247" s="12" t="s">
        <v>32</v>
      </c>
      <c r="AX247" s="12" t="s">
        <v>75</v>
      </c>
      <c r="AY247" s="159" t="s">
        <v>184</v>
      </c>
    </row>
    <row r="248" spans="2:65" s="12" customFormat="1">
      <c r="B248" s="158"/>
      <c r="D248" s="154" t="s">
        <v>907</v>
      </c>
      <c r="E248" s="159" t="s">
        <v>1</v>
      </c>
      <c r="F248" s="160" t="s">
        <v>1062</v>
      </c>
      <c r="H248" s="161">
        <v>3</v>
      </c>
      <c r="L248" s="158"/>
      <c r="M248" s="163"/>
      <c r="T248" s="164"/>
      <c r="AT248" s="159" t="s">
        <v>907</v>
      </c>
      <c r="AU248" s="159" t="s">
        <v>84</v>
      </c>
      <c r="AV248" s="12" t="s">
        <v>84</v>
      </c>
      <c r="AW248" s="12" t="s">
        <v>32</v>
      </c>
      <c r="AX248" s="12" t="s">
        <v>75</v>
      </c>
      <c r="AY248" s="159" t="s">
        <v>184</v>
      </c>
    </row>
    <row r="249" spans="2:65" s="12" customFormat="1">
      <c r="B249" s="158"/>
      <c r="D249" s="154" t="s">
        <v>907</v>
      </c>
      <c r="E249" s="159" t="s">
        <v>1</v>
      </c>
      <c r="F249" s="160" t="s">
        <v>1063</v>
      </c>
      <c r="H249" s="161">
        <v>3</v>
      </c>
      <c r="L249" s="158"/>
      <c r="M249" s="163"/>
      <c r="T249" s="164"/>
      <c r="AT249" s="159" t="s">
        <v>907</v>
      </c>
      <c r="AU249" s="159" t="s">
        <v>84</v>
      </c>
      <c r="AV249" s="12" t="s">
        <v>84</v>
      </c>
      <c r="AW249" s="12" t="s">
        <v>32</v>
      </c>
      <c r="AX249" s="12" t="s">
        <v>75</v>
      </c>
      <c r="AY249" s="159" t="s">
        <v>184</v>
      </c>
    </row>
    <row r="250" spans="2:65" s="12" customFormat="1">
      <c r="B250" s="158"/>
      <c r="D250" s="154" t="s">
        <v>907</v>
      </c>
      <c r="E250" s="159" t="s">
        <v>1</v>
      </c>
      <c r="F250" s="160" t="s">
        <v>1064</v>
      </c>
      <c r="H250" s="161">
        <v>3</v>
      </c>
      <c r="L250" s="158"/>
      <c r="M250" s="163"/>
      <c r="T250" s="164"/>
      <c r="AT250" s="159" t="s">
        <v>907</v>
      </c>
      <c r="AU250" s="159" t="s">
        <v>84</v>
      </c>
      <c r="AV250" s="12" t="s">
        <v>84</v>
      </c>
      <c r="AW250" s="12" t="s">
        <v>32</v>
      </c>
      <c r="AX250" s="12" t="s">
        <v>75</v>
      </c>
      <c r="AY250" s="159" t="s">
        <v>184</v>
      </c>
    </row>
    <row r="251" spans="2:65" s="13" customFormat="1">
      <c r="B251" s="165"/>
      <c r="D251" s="154" t="s">
        <v>907</v>
      </c>
      <c r="E251" s="166" t="s">
        <v>1</v>
      </c>
      <c r="F251" s="167" t="s">
        <v>921</v>
      </c>
      <c r="H251" s="168">
        <v>13</v>
      </c>
      <c r="L251" s="165"/>
      <c r="M251" s="170"/>
      <c r="T251" s="171"/>
      <c r="AT251" s="166" t="s">
        <v>907</v>
      </c>
      <c r="AU251" s="166" t="s">
        <v>84</v>
      </c>
      <c r="AV251" s="13" t="s">
        <v>197</v>
      </c>
      <c r="AW251" s="13" t="s">
        <v>32</v>
      </c>
      <c r="AX251" s="13" t="s">
        <v>82</v>
      </c>
      <c r="AY251" s="166" t="s">
        <v>184</v>
      </c>
    </row>
    <row r="252" spans="2:65" s="1" customFormat="1" ht="37.9" customHeight="1">
      <c r="B252" s="136"/>
      <c r="C252" s="191" t="s">
        <v>334</v>
      </c>
      <c r="D252" s="191" t="s">
        <v>187</v>
      </c>
      <c r="E252" s="192" t="s">
        <v>1065</v>
      </c>
      <c r="F252" s="193" t="s">
        <v>1066</v>
      </c>
      <c r="G252" s="194" t="s">
        <v>248</v>
      </c>
      <c r="H252" s="195">
        <v>13</v>
      </c>
      <c r="I252" s="137"/>
      <c r="J252" s="196">
        <f>ROUND(I252*H252,2)</f>
        <v>0</v>
      </c>
      <c r="K252" s="193" t="s">
        <v>195</v>
      </c>
      <c r="L252" s="32"/>
      <c r="M252" s="138" t="s">
        <v>1</v>
      </c>
      <c r="N252" s="139" t="s">
        <v>40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191</v>
      </c>
      <c r="AT252" s="142" t="s">
        <v>187</v>
      </c>
      <c r="AU252" s="142" t="s">
        <v>84</v>
      </c>
      <c r="AY252" s="17" t="s">
        <v>184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82</v>
      </c>
      <c r="BK252" s="143">
        <f>ROUND(I252*H252,2)</f>
        <v>0</v>
      </c>
      <c r="BL252" s="17" t="s">
        <v>191</v>
      </c>
      <c r="BM252" s="142" t="s">
        <v>1989</v>
      </c>
    </row>
    <row r="253" spans="2:65" s="12" customFormat="1">
      <c r="B253" s="158"/>
      <c r="D253" s="154" t="s">
        <v>907</v>
      </c>
      <c r="E253" s="159" t="s">
        <v>1</v>
      </c>
      <c r="F253" s="160" t="s">
        <v>1990</v>
      </c>
      <c r="H253" s="161">
        <v>5</v>
      </c>
      <c r="L253" s="158"/>
      <c r="M253" s="163"/>
      <c r="T253" s="164"/>
      <c r="AT253" s="159" t="s">
        <v>907</v>
      </c>
      <c r="AU253" s="159" t="s">
        <v>84</v>
      </c>
      <c r="AV253" s="12" t="s">
        <v>84</v>
      </c>
      <c r="AW253" s="12" t="s">
        <v>32</v>
      </c>
      <c r="AX253" s="12" t="s">
        <v>75</v>
      </c>
      <c r="AY253" s="159" t="s">
        <v>184</v>
      </c>
    </row>
    <row r="254" spans="2:65" s="12" customFormat="1">
      <c r="B254" s="158"/>
      <c r="D254" s="154" t="s">
        <v>907</v>
      </c>
      <c r="E254" s="159" t="s">
        <v>1</v>
      </c>
      <c r="F254" s="160" t="s">
        <v>1991</v>
      </c>
      <c r="H254" s="161">
        <v>8</v>
      </c>
      <c r="L254" s="158"/>
      <c r="M254" s="163"/>
      <c r="T254" s="164"/>
      <c r="AT254" s="159" t="s">
        <v>907</v>
      </c>
      <c r="AU254" s="159" t="s">
        <v>84</v>
      </c>
      <c r="AV254" s="12" t="s">
        <v>84</v>
      </c>
      <c r="AW254" s="12" t="s">
        <v>32</v>
      </c>
      <c r="AX254" s="12" t="s">
        <v>75</v>
      </c>
      <c r="AY254" s="159" t="s">
        <v>184</v>
      </c>
    </row>
    <row r="255" spans="2:65" s="13" customFormat="1">
      <c r="B255" s="165"/>
      <c r="D255" s="154" t="s">
        <v>907</v>
      </c>
      <c r="E255" s="166" t="s">
        <v>1</v>
      </c>
      <c r="F255" s="167" t="s">
        <v>921</v>
      </c>
      <c r="H255" s="168">
        <v>13</v>
      </c>
      <c r="L255" s="165"/>
      <c r="M255" s="170"/>
      <c r="T255" s="171"/>
      <c r="AT255" s="166" t="s">
        <v>907</v>
      </c>
      <c r="AU255" s="166" t="s">
        <v>84</v>
      </c>
      <c r="AV255" s="13" t="s">
        <v>197</v>
      </c>
      <c r="AW255" s="13" t="s">
        <v>32</v>
      </c>
      <c r="AX255" s="13" t="s">
        <v>82</v>
      </c>
      <c r="AY255" s="166" t="s">
        <v>184</v>
      </c>
    </row>
    <row r="256" spans="2:65" s="1" customFormat="1" ht="24.15" customHeight="1">
      <c r="B256" s="136"/>
      <c r="C256" s="197" t="s">
        <v>267</v>
      </c>
      <c r="D256" s="197" t="s">
        <v>192</v>
      </c>
      <c r="E256" s="198" t="s">
        <v>1070</v>
      </c>
      <c r="F256" s="199" t="s">
        <v>1071</v>
      </c>
      <c r="G256" s="200" t="s">
        <v>248</v>
      </c>
      <c r="H256" s="201">
        <v>5</v>
      </c>
      <c r="I256" s="144"/>
      <c r="J256" s="202">
        <f t="shared" ref="J256:J261" si="10">ROUND(I256*H256,2)</f>
        <v>0</v>
      </c>
      <c r="K256" s="199" t="s">
        <v>195</v>
      </c>
      <c r="L256" s="145"/>
      <c r="M256" s="146" t="s">
        <v>1</v>
      </c>
      <c r="N256" s="147" t="s">
        <v>40</v>
      </c>
      <c r="P256" s="140">
        <f t="shared" ref="P256:P261" si="11">O256*H256</f>
        <v>0</v>
      </c>
      <c r="Q256" s="140">
        <v>1.95E-2</v>
      </c>
      <c r="R256" s="140">
        <f t="shared" ref="R256:R261" si="12">Q256*H256</f>
        <v>9.7500000000000003E-2</v>
      </c>
      <c r="S256" s="140">
        <v>0</v>
      </c>
      <c r="T256" s="141">
        <f t="shared" ref="T256:T261" si="13">S256*H256</f>
        <v>0</v>
      </c>
      <c r="AR256" s="142" t="s">
        <v>196</v>
      </c>
      <c r="AT256" s="142" t="s">
        <v>192</v>
      </c>
      <c r="AU256" s="142" t="s">
        <v>84</v>
      </c>
      <c r="AY256" s="17" t="s">
        <v>184</v>
      </c>
      <c r="BE256" s="143">
        <f t="shared" ref="BE256:BE261" si="14">IF(N256="základní",J256,0)</f>
        <v>0</v>
      </c>
      <c r="BF256" s="143">
        <f t="shared" ref="BF256:BF261" si="15">IF(N256="snížená",J256,0)</f>
        <v>0</v>
      </c>
      <c r="BG256" s="143">
        <f t="shared" ref="BG256:BG261" si="16">IF(N256="zákl. přenesená",J256,0)</f>
        <v>0</v>
      </c>
      <c r="BH256" s="143">
        <f t="shared" ref="BH256:BH261" si="17">IF(N256="sníž. přenesená",J256,0)</f>
        <v>0</v>
      </c>
      <c r="BI256" s="143">
        <f t="shared" ref="BI256:BI261" si="18">IF(N256="nulová",J256,0)</f>
        <v>0</v>
      </c>
      <c r="BJ256" s="17" t="s">
        <v>82</v>
      </c>
      <c r="BK256" s="143">
        <f t="shared" ref="BK256:BK261" si="19">ROUND(I256*H256,2)</f>
        <v>0</v>
      </c>
      <c r="BL256" s="17" t="s">
        <v>191</v>
      </c>
      <c r="BM256" s="142" t="s">
        <v>1992</v>
      </c>
    </row>
    <row r="257" spans="2:65" s="1" customFormat="1" ht="24.15" customHeight="1">
      <c r="B257" s="136"/>
      <c r="C257" s="197" t="s">
        <v>341</v>
      </c>
      <c r="D257" s="197" t="s">
        <v>192</v>
      </c>
      <c r="E257" s="198" t="s">
        <v>1073</v>
      </c>
      <c r="F257" s="199" t="s">
        <v>1074</v>
      </c>
      <c r="G257" s="200" t="s">
        <v>248</v>
      </c>
      <c r="H257" s="201">
        <v>8</v>
      </c>
      <c r="I257" s="144"/>
      <c r="J257" s="202">
        <f t="shared" si="10"/>
        <v>0</v>
      </c>
      <c r="K257" s="199" t="s">
        <v>195</v>
      </c>
      <c r="L257" s="145"/>
      <c r="M257" s="146" t="s">
        <v>1</v>
      </c>
      <c r="N257" s="147" t="s">
        <v>40</v>
      </c>
      <c r="P257" s="140">
        <f t="shared" si="11"/>
        <v>0</v>
      </c>
      <c r="Q257" s="140">
        <v>1.6E-2</v>
      </c>
      <c r="R257" s="140">
        <f t="shared" si="12"/>
        <v>0.128</v>
      </c>
      <c r="S257" s="140">
        <v>0</v>
      </c>
      <c r="T257" s="141">
        <f t="shared" si="13"/>
        <v>0</v>
      </c>
      <c r="AR257" s="142" t="s">
        <v>196</v>
      </c>
      <c r="AT257" s="142" t="s">
        <v>192</v>
      </c>
      <c r="AU257" s="142" t="s">
        <v>84</v>
      </c>
      <c r="AY257" s="17" t="s">
        <v>184</v>
      </c>
      <c r="BE257" s="143">
        <f t="shared" si="14"/>
        <v>0</v>
      </c>
      <c r="BF257" s="143">
        <f t="shared" si="15"/>
        <v>0</v>
      </c>
      <c r="BG257" s="143">
        <f t="shared" si="16"/>
        <v>0</v>
      </c>
      <c r="BH257" s="143">
        <f t="shared" si="17"/>
        <v>0</v>
      </c>
      <c r="BI257" s="143">
        <f t="shared" si="18"/>
        <v>0</v>
      </c>
      <c r="BJ257" s="17" t="s">
        <v>82</v>
      </c>
      <c r="BK257" s="143">
        <f t="shared" si="19"/>
        <v>0</v>
      </c>
      <c r="BL257" s="17" t="s">
        <v>191</v>
      </c>
      <c r="BM257" s="142" t="s">
        <v>1993</v>
      </c>
    </row>
    <row r="258" spans="2:65" s="1" customFormat="1" ht="24.15" customHeight="1">
      <c r="B258" s="136"/>
      <c r="C258" s="197" t="s">
        <v>270</v>
      </c>
      <c r="D258" s="197" t="s">
        <v>192</v>
      </c>
      <c r="E258" s="198" t="s">
        <v>1076</v>
      </c>
      <c r="F258" s="199" t="s">
        <v>1077</v>
      </c>
      <c r="G258" s="200" t="s">
        <v>248</v>
      </c>
      <c r="H258" s="201">
        <v>13</v>
      </c>
      <c r="I258" s="144"/>
      <c r="J258" s="202">
        <f t="shared" si="10"/>
        <v>0</v>
      </c>
      <c r="K258" s="199" t="s">
        <v>195</v>
      </c>
      <c r="L258" s="145"/>
      <c r="M258" s="146" t="s">
        <v>1</v>
      </c>
      <c r="N258" s="147" t="s">
        <v>40</v>
      </c>
      <c r="P258" s="140">
        <f t="shared" si="11"/>
        <v>0</v>
      </c>
      <c r="Q258" s="140">
        <v>2.2000000000000001E-3</v>
      </c>
      <c r="R258" s="140">
        <f t="shared" si="12"/>
        <v>2.86E-2</v>
      </c>
      <c r="S258" s="140">
        <v>0</v>
      </c>
      <c r="T258" s="141">
        <f t="shared" si="13"/>
        <v>0</v>
      </c>
      <c r="AR258" s="142" t="s">
        <v>196</v>
      </c>
      <c r="AT258" s="142" t="s">
        <v>192</v>
      </c>
      <c r="AU258" s="142" t="s">
        <v>84</v>
      </c>
      <c r="AY258" s="17" t="s">
        <v>184</v>
      </c>
      <c r="BE258" s="143">
        <f t="shared" si="14"/>
        <v>0</v>
      </c>
      <c r="BF258" s="143">
        <f t="shared" si="15"/>
        <v>0</v>
      </c>
      <c r="BG258" s="143">
        <f t="shared" si="16"/>
        <v>0</v>
      </c>
      <c r="BH258" s="143">
        <f t="shared" si="17"/>
        <v>0</v>
      </c>
      <c r="BI258" s="143">
        <f t="shared" si="18"/>
        <v>0</v>
      </c>
      <c r="BJ258" s="17" t="s">
        <v>82</v>
      </c>
      <c r="BK258" s="143">
        <f t="shared" si="19"/>
        <v>0</v>
      </c>
      <c r="BL258" s="17" t="s">
        <v>191</v>
      </c>
      <c r="BM258" s="142" t="s">
        <v>1994</v>
      </c>
    </row>
    <row r="259" spans="2:65" s="1" customFormat="1" ht="16.5" customHeight="1">
      <c r="B259" s="136"/>
      <c r="C259" s="197" t="s">
        <v>348</v>
      </c>
      <c r="D259" s="197" t="s">
        <v>192</v>
      </c>
      <c r="E259" s="198" t="s">
        <v>1079</v>
      </c>
      <c r="F259" s="199" t="s">
        <v>1080</v>
      </c>
      <c r="G259" s="200" t="s">
        <v>248</v>
      </c>
      <c r="H259" s="201">
        <v>5</v>
      </c>
      <c r="I259" s="144"/>
      <c r="J259" s="202">
        <f t="shared" si="10"/>
        <v>0</v>
      </c>
      <c r="K259" s="199" t="s">
        <v>1081</v>
      </c>
      <c r="L259" s="145"/>
      <c r="M259" s="146" t="s">
        <v>1</v>
      </c>
      <c r="N259" s="147" t="s">
        <v>40</v>
      </c>
      <c r="P259" s="140">
        <f t="shared" si="11"/>
        <v>0</v>
      </c>
      <c r="Q259" s="140">
        <v>1.4999999999999999E-4</v>
      </c>
      <c r="R259" s="140">
        <f t="shared" si="12"/>
        <v>7.4999999999999991E-4</v>
      </c>
      <c r="S259" s="140">
        <v>0</v>
      </c>
      <c r="T259" s="141">
        <f t="shared" si="13"/>
        <v>0</v>
      </c>
      <c r="AR259" s="142" t="s">
        <v>196</v>
      </c>
      <c r="AT259" s="142" t="s">
        <v>192</v>
      </c>
      <c r="AU259" s="142" t="s">
        <v>84</v>
      </c>
      <c r="AY259" s="17" t="s">
        <v>184</v>
      </c>
      <c r="BE259" s="143">
        <f t="shared" si="14"/>
        <v>0</v>
      </c>
      <c r="BF259" s="143">
        <f t="shared" si="15"/>
        <v>0</v>
      </c>
      <c r="BG259" s="143">
        <f t="shared" si="16"/>
        <v>0</v>
      </c>
      <c r="BH259" s="143">
        <f t="shared" si="17"/>
        <v>0</v>
      </c>
      <c r="BI259" s="143">
        <f t="shared" si="18"/>
        <v>0</v>
      </c>
      <c r="BJ259" s="17" t="s">
        <v>82</v>
      </c>
      <c r="BK259" s="143">
        <f t="shared" si="19"/>
        <v>0</v>
      </c>
      <c r="BL259" s="17" t="s">
        <v>191</v>
      </c>
      <c r="BM259" s="142" t="s">
        <v>1995</v>
      </c>
    </row>
    <row r="260" spans="2:65" s="1" customFormat="1" ht="16.5" customHeight="1">
      <c r="B260" s="136"/>
      <c r="C260" s="197" t="s">
        <v>274</v>
      </c>
      <c r="D260" s="197" t="s">
        <v>192</v>
      </c>
      <c r="E260" s="198" t="s">
        <v>1083</v>
      </c>
      <c r="F260" s="199" t="s">
        <v>1084</v>
      </c>
      <c r="G260" s="200" t="s">
        <v>248</v>
      </c>
      <c r="H260" s="201">
        <v>8</v>
      </c>
      <c r="I260" s="144"/>
      <c r="J260" s="202">
        <f t="shared" si="10"/>
        <v>0</v>
      </c>
      <c r="K260" s="199" t="s">
        <v>1081</v>
      </c>
      <c r="L260" s="145"/>
      <c r="M260" s="146" t="s">
        <v>1</v>
      </c>
      <c r="N260" s="147" t="s">
        <v>40</v>
      </c>
      <c r="P260" s="140">
        <f t="shared" si="11"/>
        <v>0</v>
      </c>
      <c r="Q260" s="140">
        <v>1.4999999999999999E-4</v>
      </c>
      <c r="R260" s="140">
        <f t="shared" si="12"/>
        <v>1.1999999999999999E-3</v>
      </c>
      <c r="S260" s="140">
        <v>0</v>
      </c>
      <c r="T260" s="141">
        <f t="shared" si="13"/>
        <v>0</v>
      </c>
      <c r="AR260" s="142" t="s">
        <v>196</v>
      </c>
      <c r="AT260" s="142" t="s">
        <v>192</v>
      </c>
      <c r="AU260" s="142" t="s">
        <v>84</v>
      </c>
      <c r="AY260" s="17" t="s">
        <v>184</v>
      </c>
      <c r="BE260" s="143">
        <f t="shared" si="14"/>
        <v>0</v>
      </c>
      <c r="BF260" s="143">
        <f t="shared" si="15"/>
        <v>0</v>
      </c>
      <c r="BG260" s="143">
        <f t="shared" si="16"/>
        <v>0</v>
      </c>
      <c r="BH260" s="143">
        <f t="shared" si="17"/>
        <v>0</v>
      </c>
      <c r="BI260" s="143">
        <f t="shared" si="18"/>
        <v>0</v>
      </c>
      <c r="BJ260" s="17" t="s">
        <v>82</v>
      </c>
      <c r="BK260" s="143">
        <f t="shared" si="19"/>
        <v>0</v>
      </c>
      <c r="BL260" s="17" t="s">
        <v>191</v>
      </c>
      <c r="BM260" s="142" t="s">
        <v>1996</v>
      </c>
    </row>
    <row r="261" spans="2:65" s="1" customFormat="1" ht="37.9" customHeight="1">
      <c r="B261" s="136"/>
      <c r="C261" s="191" t="s">
        <v>358</v>
      </c>
      <c r="D261" s="191" t="s">
        <v>187</v>
      </c>
      <c r="E261" s="192" t="s">
        <v>1086</v>
      </c>
      <c r="F261" s="193" t="s">
        <v>1087</v>
      </c>
      <c r="G261" s="194" t="s">
        <v>248</v>
      </c>
      <c r="H261" s="195">
        <v>11</v>
      </c>
      <c r="I261" s="137"/>
      <c r="J261" s="196">
        <f t="shared" si="10"/>
        <v>0</v>
      </c>
      <c r="K261" s="193" t="s">
        <v>195</v>
      </c>
      <c r="L261" s="32"/>
      <c r="M261" s="138" t="s">
        <v>1</v>
      </c>
      <c r="N261" s="139" t="s">
        <v>40</v>
      </c>
      <c r="P261" s="140">
        <f t="shared" si="11"/>
        <v>0</v>
      </c>
      <c r="Q261" s="140">
        <v>0</v>
      </c>
      <c r="R261" s="140">
        <f t="shared" si="12"/>
        <v>0</v>
      </c>
      <c r="S261" s="140">
        <v>0</v>
      </c>
      <c r="T261" s="141">
        <f t="shared" si="13"/>
        <v>0</v>
      </c>
      <c r="AR261" s="142" t="s">
        <v>191</v>
      </c>
      <c r="AT261" s="142" t="s">
        <v>187</v>
      </c>
      <c r="AU261" s="142" t="s">
        <v>84</v>
      </c>
      <c r="AY261" s="17" t="s">
        <v>184</v>
      </c>
      <c r="BE261" s="143">
        <f t="shared" si="14"/>
        <v>0</v>
      </c>
      <c r="BF261" s="143">
        <f t="shared" si="15"/>
        <v>0</v>
      </c>
      <c r="BG261" s="143">
        <f t="shared" si="16"/>
        <v>0</v>
      </c>
      <c r="BH261" s="143">
        <f t="shared" si="17"/>
        <v>0</v>
      </c>
      <c r="BI261" s="143">
        <f t="shared" si="18"/>
        <v>0</v>
      </c>
      <c r="BJ261" s="17" t="s">
        <v>82</v>
      </c>
      <c r="BK261" s="143">
        <f t="shared" si="19"/>
        <v>0</v>
      </c>
      <c r="BL261" s="17" t="s">
        <v>191</v>
      </c>
      <c r="BM261" s="142" t="s">
        <v>1997</v>
      </c>
    </row>
    <row r="262" spans="2:65" s="12" customFormat="1">
      <c r="B262" s="158"/>
      <c r="D262" s="154" t="s">
        <v>907</v>
      </c>
      <c r="E262" s="159" t="s">
        <v>1</v>
      </c>
      <c r="F262" s="160" t="s">
        <v>1089</v>
      </c>
      <c r="H262" s="161">
        <v>11</v>
      </c>
      <c r="L262" s="158"/>
      <c r="M262" s="163"/>
      <c r="T262" s="164"/>
      <c r="AT262" s="159" t="s">
        <v>907</v>
      </c>
      <c r="AU262" s="159" t="s">
        <v>84</v>
      </c>
      <c r="AV262" s="12" t="s">
        <v>84</v>
      </c>
      <c r="AW262" s="12" t="s">
        <v>32</v>
      </c>
      <c r="AX262" s="12" t="s">
        <v>82</v>
      </c>
      <c r="AY262" s="159" t="s">
        <v>184</v>
      </c>
    </row>
    <row r="263" spans="2:65" s="1" customFormat="1" ht="24.15" customHeight="1">
      <c r="B263" s="136"/>
      <c r="C263" s="197" t="s">
        <v>277</v>
      </c>
      <c r="D263" s="197" t="s">
        <v>192</v>
      </c>
      <c r="E263" s="198" t="s">
        <v>1070</v>
      </c>
      <c r="F263" s="199" t="s">
        <v>1071</v>
      </c>
      <c r="G263" s="200" t="s">
        <v>248</v>
      </c>
      <c r="H263" s="201">
        <v>11</v>
      </c>
      <c r="I263" s="144"/>
      <c r="J263" s="202">
        <f>ROUND(I263*H263,2)</f>
        <v>0</v>
      </c>
      <c r="K263" s="199" t="s">
        <v>195</v>
      </c>
      <c r="L263" s="145"/>
      <c r="M263" s="146" t="s">
        <v>1</v>
      </c>
      <c r="N263" s="147" t="s">
        <v>40</v>
      </c>
      <c r="P263" s="140">
        <f>O263*H263</f>
        <v>0</v>
      </c>
      <c r="Q263" s="140">
        <v>1.95E-2</v>
      </c>
      <c r="R263" s="140">
        <f>Q263*H263</f>
        <v>0.2145</v>
      </c>
      <c r="S263" s="140">
        <v>0</v>
      </c>
      <c r="T263" s="141">
        <f>S263*H263</f>
        <v>0</v>
      </c>
      <c r="AR263" s="142" t="s">
        <v>196</v>
      </c>
      <c r="AT263" s="142" t="s">
        <v>192</v>
      </c>
      <c r="AU263" s="142" t="s">
        <v>84</v>
      </c>
      <c r="AY263" s="17" t="s">
        <v>184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82</v>
      </c>
      <c r="BK263" s="143">
        <f>ROUND(I263*H263,2)</f>
        <v>0</v>
      </c>
      <c r="BL263" s="17" t="s">
        <v>191</v>
      </c>
      <c r="BM263" s="142" t="s">
        <v>1998</v>
      </c>
    </row>
    <row r="264" spans="2:65" s="1" customFormat="1" ht="16.5" customHeight="1">
      <c r="B264" s="136"/>
      <c r="C264" s="197" t="s">
        <v>365</v>
      </c>
      <c r="D264" s="197" t="s">
        <v>192</v>
      </c>
      <c r="E264" s="198" t="s">
        <v>1091</v>
      </c>
      <c r="F264" s="199" t="s">
        <v>1092</v>
      </c>
      <c r="G264" s="200" t="s">
        <v>248</v>
      </c>
      <c r="H264" s="201">
        <v>11</v>
      </c>
      <c r="I264" s="144"/>
      <c r="J264" s="202">
        <f>ROUND(I264*H264,2)</f>
        <v>0</v>
      </c>
      <c r="K264" s="199" t="s">
        <v>195</v>
      </c>
      <c r="L264" s="145"/>
      <c r="M264" s="146" t="s">
        <v>1</v>
      </c>
      <c r="N264" s="147" t="s">
        <v>40</v>
      </c>
      <c r="P264" s="140">
        <f>O264*H264</f>
        <v>0</v>
      </c>
      <c r="Q264" s="140">
        <v>2.2000000000000001E-3</v>
      </c>
      <c r="R264" s="140">
        <f>Q264*H264</f>
        <v>2.4200000000000003E-2</v>
      </c>
      <c r="S264" s="140">
        <v>0</v>
      </c>
      <c r="T264" s="141">
        <f>S264*H264</f>
        <v>0</v>
      </c>
      <c r="AR264" s="142" t="s">
        <v>196</v>
      </c>
      <c r="AT264" s="142" t="s">
        <v>192</v>
      </c>
      <c r="AU264" s="142" t="s">
        <v>84</v>
      </c>
      <c r="AY264" s="17" t="s">
        <v>184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82</v>
      </c>
      <c r="BK264" s="143">
        <f>ROUND(I264*H264,2)</f>
        <v>0</v>
      </c>
      <c r="BL264" s="17" t="s">
        <v>191</v>
      </c>
      <c r="BM264" s="142" t="s">
        <v>1999</v>
      </c>
    </row>
    <row r="265" spans="2:65" s="1" customFormat="1" ht="24.15" customHeight="1">
      <c r="B265" s="136"/>
      <c r="C265" s="191" t="s">
        <v>281</v>
      </c>
      <c r="D265" s="191" t="s">
        <v>187</v>
      </c>
      <c r="E265" s="192" t="s">
        <v>1094</v>
      </c>
      <c r="F265" s="193" t="s">
        <v>1095</v>
      </c>
      <c r="G265" s="194" t="s">
        <v>248</v>
      </c>
      <c r="H265" s="195">
        <v>11</v>
      </c>
      <c r="I265" s="137"/>
      <c r="J265" s="196">
        <f>ROUND(I265*H265,2)</f>
        <v>0</v>
      </c>
      <c r="K265" s="193" t="s">
        <v>195</v>
      </c>
      <c r="L265" s="32"/>
      <c r="M265" s="138" t="s">
        <v>1</v>
      </c>
      <c r="N265" s="139" t="s">
        <v>40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191</v>
      </c>
      <c r="AT265" s="142" t="s">
        <v>187</v>
      </c>
      <c r="AU265" s="142" t="s">
        <v>84</v>
      </c>
      <c r="AY265" s="17" t="s">
        <v>184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82</v>
      </c>
      <c r="BK265" s="143">
        <f>ROUND(I265*H265,2)</f>
        <v>0</v>
      </c>
      <c r="BL265" s="17" t="s">
        <v>191</v>
      </c>
      <c r="BM265" s="142" t="s">
        <v>2000</v>
      </c>
    </row>
    <row r="266" spans="2:65" s="12" customFormat="1">
      <c r="B266" s="158"/>
      <c r="D266" s="154" t="s">
        <v>907</v>
      </c>
      <c r="E266" s="159" t="s">
        <v>1</v>
      </c>
      <c r="F266" s="160" t="s">
        <v>1097</v>
      </c>
      <c r="H266" s="161">
        <v>11</v>
      </c>
      <c r="L266" s="158"/>
      <c r="M266" s="163"/>
      <c r="T266" s="164"/>
      <c r="AT266" s="159" t="s">
        <v>907</v>
      </c>
      <c r="AU266" s="159" t="s">
        <v>84</v>
      </c>
      <c r="AV266" s="12" t="s">
        <v>84</v>
      </c>
      <c r="AW266" s="12" t="s">
        <v>32</v>
      </c>
      <c r="AX266" s="12" t="s">
        <v>82</v>
      </c>
      <c r="AY266" s="159" t="s">
        <v>184</v>
      </c>
    </row>
    <row r="267" spans="2:65" s="1" customFormat="1" ht="16.5" customHeight="1">
      <c r="B267" s="136"/>
      <c r="C267" s="197" t="s">
        <v>372</v>
      </c>
      <c r="D267" s="197" t="s">
        <v>192</v>
      </c>
      <c r="E267" s="198" t="s">
        <v>1098</v>
      </c>
      <c r="F267" s="199" t="s">
        <v>1099</v>
      </c>
      <c r="G267" s="200" t="s">
        <v>248</v>
      </c>
      <c r="H267" s="201">
        <v>11</v>
      </c>
      <c r="I267" s="144"/>
      <c r="J267" s="202">
        <f>ROUND(I267*H267,2)</f>
        <v>0</v>
      </c>
      <c r="K267" s="199" t="s">
        <v>195</v>
      </c>
      <c r="L267" s="145"/>
      <c r="M267" s="146" t="s">
        <v>1</v>
      </c>
      <c r="N267" s="147" t="s">
        <v>40</v>
      </c>
      <c r="P267" s="140">
        <f>O267*H267</f>
        <v>0</v>
      </c>
      <c r="Q267" s="140">
        <v>2.3999999999999998E-3</v>
      </c>
      <c r="R267" s="140">
        <f>Q267*H267</f>
        <v>2.6399999999999996E-2</v>
      </c>
      <c r="S267" s="140">
        <v>0</v>
      </c>
      <c r="T267" s="141">
        <f>S267*H267</f>
        <v>0</v>
      </c>
      <c r="AR267" s="142" t="s">
        <v>196</v>
      </c>
      <c r="AT267" s="142" t="s">
        <v>192</v>
      </c>
      <c r="AU267" s="142" t="s">
        <v>84</v>
      </c>
      <c r="AY267" s="17" t="s">
        <v>184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82</v>
      </c>
      <c r="BK267" s="143">
        <f>ROUND(I267*H267,2)</f>
        <v>0</v>
      </c>
      <c r="BL267" s="17" t="s">
        <v>191</v>
      </c>
      <c r="BM267" s="142" t="s">
        <v>2001</v>
      </c>
    </row>
    <row r="268" spans="2:65" s="1" customFormat="1" ht="24.15" customHeight="1">
      <c r="B268" s="136"/>
      <c r="C268" s="191" t="s">
        <v>284</v>
      </c>
      <c r="D268" s="191" t="s">
        <v>187</v>
      </c>
      <c r="E268" s="192" t="s">
        <v>1101</v>
      </c>
      <c r="F268" s="193" t="s">
        <v>1102</v>
      </c>
      <c r="G268" s="194" t="s">
        <v>470</v>
      </c>
      <c r="H268" s="195">
        <v>14.183999999999999</v>
      </c>
      <c r="I268" s="137"/>
      <c r="J268" s="196">
        <f>ROUND(I268*H268,2)</f>
        <v>0</v>
      </c>
      <c r="K268" s="193" t="s">
        <v>195</v>
      </c>
      <c r="L268" s="32"/>
      <c r="M268" s="138" t="s">
        <v>1</v>
      </c>
      <c r="N268" s="139" t="s">
        <v>40</v>
      </c>
      <c r="P268" s="140">
        <f>O268*H268</f>
        <v>0</v>
      </c>
      <c r="Q268" s="140">
        <v>0</v>
      </c>
      <c r="R268" s="140">
        <f>Q268*H268</f>
        <v>0</v>
      </c>
      <c r="S268" s="140">
        <v>7.62E-3</v>
      </c>
      <c r="T268" s="141">
        <f>S268*H268</f>
        <v>0.10808208</v>
      </c>
      <c r="AR268" s="142" t="s">
        <v>191</v>
      </c>
      <c r="AT268" s="142" t="s">
        <v>187</v>
      </c>
      <c r="AU268" s="142" t="s">
        <v>84</v>
      </c>
      <c r="AY268" s="17" t="s">
        <v>184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82</v>
      </c>
      <c r="BK268" s="143">
        <f>ROUND(I268*H268,2)</f>
        <v>0</v>
      </c>
      <c r="BL268" s="17" t="s">
        <v>191</v>
      </c>
      <c r="BM268" s="142" t="s">
        <v>2002</v>
      </c>
    </row>
    <row r="269" spans="2:65" s="12" customFormat="1">
      <c r="B269" s="158"/>
      <c r="D269" s="154" t="s">
        <v>907</v>
      </c>
      <c r="E269" s="159" t="s">
        <v>1</v>
      </c>
      <c r="F269" s="160" t="s">
        <v>1104</v>
      </c>
      <c r="H269" s="161">
        <v>4.7279999999999998</v>
      </c>
      <c r="L269" s="158"/>
      <c r="M269" s="163"/>
      <c r="T269" s="164"/>
      <c r="AT269" s="159" t="s">
        <v>907</v>
      </c>
      <c r="AU269" s="159" t="s">
        <v>84</v>
      </c>
      <c r="AV269" s="12" t="s">
        <v>84</v>
      </c>
      <c r="AW269" s="12" t="s">
        <v>32</v>
      </c>
      <c r="AX269" s="12" t="s">
        <v>75</v>
      </c>
      <c r="AY269" s="159" t="s">
        <v>184</v>
      </c>
    </row>
    <row r="270" spans="2:65" s="12" customFormat="1">
      <c r="B270" s="158"/>
      <c r="D270" s="154" t="s">
        <v>907</v>
      </c>
      <c r="E270" s="159" t="s">
        <v>1</v>
      </c>
      <c r="F270" s="160" t="s">
        <v>1105</v>
      </c>
      <c r="H270" s="161">
        <v>4.7279999999999998</v>
      </c>
      <c r="L270" s="158"/>
      <c r="M270" s="163"/>
      <c r="T270" s="164"/>
      <c r="AT270" s="159" t="s">
        <v>907</v>
      </c>
      <c r="AU270" s="159" t="s">
        <v>84</v>
      </c>
      <c r="AV270" s="12" t="s">
        <v>84</v>
      </c>
      <c r="AW270" s="12" t="s">
        <v>32</v>
      </c>
      <c r="AX270" s="12" t="s">
        <v>75</v>
      </c>
      <c r="AY270" s="159" t="s">
        <v>184</v>
      </c>
    </row>
    <row r="271" spans="2:65" s="12" customFormat="1">
      <c r="B271" s="158"/>
      <c r="D271" s="154" t="s">
        <v>907</v>
      </c>
      <c r="E271" s="159" t="s">
        <v>1</v>
      </c>
      <c r="F271" s="160" t="s">
        <v>1106</v>
      </c>
      <c r="H271" s="161">
        <v>4.7279999999999998</v>
      </c>
      <c r="L271" s="158"/>
      <c r="M271" s="163"/>
      <c r="T271" s="164"/>
      <c r="AT271" s="159" t="s">
        <v>907</v>
      </c>
      <c r="AU271" s="159" t="s">
        <v>84</v>
      </c>
      <c r="AV271" s="12" t="s">
        <v>84</v>
      </c>
      <c r="AW271" s="12" t="s">
        <v>32</v>
      </c>
      <c r="AX271" s="12" t="s">
        <v>75</v>
      </c>
      <c r="AY271" s="159" t="s">
        <v>184</v>
      </c>
    </row>
    <row r="272" spans="2:65" s="13" customFormat="1">
      <c r="B272" s="165"/>
      <c r="D272" s="154" t="s">
        <v>907</v>
      </c>
      <c r="E272" s="166" t="s">
        <v>1</v>
      </c>
      <c r="F272" s="167" t="s">
        <v>921</v>
      </c>
      <c r="H272" s="168">
        <v>14.183999999999999</v>
      </c>
      <c r="L272" s="165"/>
      <c r="M272" s="170"/>
      <c r="T272" s="171"/>
      <c r="AT272" s="166" t="s">
        <v>907</v>
      </c>
      <c r="AU272" s="166" t="s">
        <v>84</v>
      </c>
      <c r="AV272" s="13" t="s">
        <v>197</v>
      </c>
      <c r="AW272" s="13" t="s">
        <v>32</v>
      </c>
      <c r="AX272" s="13" t="s">
        <v>82</v>
      </c>
      <c r="AY272" s="166" t="s">
        <v>184</v>
      </c>
    </row>
    <row r="273" spans="2:65" s="1" customFormat="1" ht="37.9" customHeight="1">
      <c r="B273" s="136"/>
      <c r="C273" s="191" t="s">
        <v>379</v>
      </c>
      <c r="D273" s="191" t="s">
        <v>187</v>
      </c>
      <c r="E273" s="192" t="s">
        <v>1107</v>
      </c>
      <c r="F273" s="193" t="s">
        <v>1108</v>
      </c>
      <c r="G273" s="194" t="s">
        <v>248</v>
      </c>
      <c r="H273" s="195">
        <v>11</v>
      </c>
      <c r="I273" s="137"/>
      <c r="J273" s="196">
        <f>ROUND(I273*H273,2)</f>
        <v>0</v>
      </c>
      <c r="K273" s="193" t="s">
        <v>195</v>
      </c>
      <c r="L273" s="32"/>
      <c r="M273" s="138" t="s">
        <v>1</v>
      </c>
      <c r="N273" s="139" t="s">
        <v>40</v>
      </c>
      <c r="P273" s="140">
        <f>O273*H273</f>
        <v>0</v>
      </c>
      <c r="Q273" s="140">
        <v>4.8000000000000001E-4</v>
      </c>
      <c r="R273" s="140">
        <f>Q273*H273</f>
        <v>5.28E-3</v>
      </c>
      <c r="S273" s="140">
        <v>0</v>
      </c>
      <c r="T273" s="141">
        <f>S273*H273</f>
        <v>0</v>
      </c>
      <c r="AR273" s="142" t="s">
        <v>191</v>
      </c>
      <c r="AT273" s="142" t="s">
        <v>187</v>
      </c>
      <c r="AU273" s="142" t="s">
        <v>84</v>
      </c>
      <c r="AY273" s="17" t="s">
        <v>184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82</v>
      </c>
      <c r="BK273" s="143">
        <f>ROUND(I273*H273,2)</f>
        <v>0</v>
      </c>
      <c r="BL273" s="17" t="s">
        <v>191</v>
      </c>
      <c r="BM273" s="142" t="s">
        <v>2003</v>
      </c>
    </row>
    <row r="274" spans="2:65" s="12" customFormat="1">
      <c r="B274" s="158"/>
      <c r="D274" s="154" t="s">
        <v>907</v>
      </c>
      <c r="E274" s="159" t="s">
        <v>1</v>
      </c>
      <c r="F274" s="160" t="s">
        <v>1110</v>
      </c>
      <c r="H274" s="161">
        <v>11</v>
      </c>
      <c r="L274" s="158"/>
      <c r="M274" s="163"/>
      <c r="T274" s="164"/>
      <c r="AT274" s="159" t="s">
        <v>907</v>
      </c>
      <c r="AU274" s="159" t="s">
        <v>84</v>
      </c>
      <c r="AV274" s="12" t="s">
        <v>84</v>
      </c>
      <c r="AW274" s="12" t="s">
        <v>32</v>
      </c>
      <c r="AX274" s="12" t="s">
        <v>82</v>
      </c>
      <c r="AY274" s="159" t="s">
        <v>184</v>
      </c>
    </row>
    <row r="275" spans="2:65" s="1" customFormat="1" ht="37.9" customHeight="1">
      <c r="B275" s="136"/>
      <c r="C275" s="197" t="s">
        <v>288</v>
      </c>
      <c r="D275" s="197" t="s">
        <v>192</v>
      </c>
      <c r="E275" s="198" t="s">
        <v>1111</v>
      </c>
      <c r="F275" s="199" t="s">
        <v>1112</v>
      </c>
      <c r="G275" s="200" t="s">
        <v>248</v>
      </c>
      <c r="H275" s="201">
        <v>11</v>
      </c>
      <c r="I275" s="144"/>
      <c r="J275" s="202">
        <f>ROUND(I275*H275,2)</f>
        <v>0</v>
      </c>
      <c r="K275" s="199" t="s">
        <v>195</v>
      </c>
      <c r="L275" s="145"/>
      <c r="M275" s="146" t="s">
        <v>1</v>
      </c>
      <c r="N275" s="147" t="s">
        <v>40</v>
      </c>
      <c r="P275" s="140">
        <f>O275*H275</f>
        <v>0</v>
      </c>
      <c r="Q275" s="140">
        <v>2.5999999999999999E-2</v>
      </c>
      <c r="R275" s="140">
        <f>Q275*H275</f>
        <v>0.28599999999999998</v>
      </c>
      <c r="S275" s="140">
        <v>0</v>
      </c>
      <c r="T275" s="141">
        <f>S275*H275</f>
        <v>0</v>
      </c>
      <c r="AR275" s="142" t="s">
        <v>196</v>
      </c>
      <c r="AT275" s="142" t="s">
        <v>192</v>
      </c>
      <c r="AU275" s="142" t="s">
        <v>84</v>
      </c>
      <c r="AY275" s="17" t="s">
        <v>184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82</v>
      </c>
      <c r="BK275" s="143">
        <f>ROUND(I275*H275,2)</f>
        <v>0</v>
      </c>
      <c r="BL275" s="17" t="s">
        <v>191</v>
      </c>
      <c r="BM275" s="142" t="s">
        <v>2004</v>
      </c>
    </row>
    <row r="276" spans="2:65" s="1" customFormat="1" ht="49.25" customHeight="1">
      <c r="B276" s="136"/>
      <c r="C276" s="191" t="s">
        <v>386</v>
      </c>
      <c r="D276" s="191" t="s">
        <v>187</v>
      </c>
      <c r="E276" s="192" t="s">
        <v>1114</v>
      </c>
      <c r="F276" s="193" t="s">
        <v>1115</v>
      </c>
      <c r="G276" s="194" t="s">
        <v>248</v>
      </c>
      <c r="H276" s="195">
        <v>27</v>
      </c>
      <c r="I276" s="137"/>
      <c r="J276" s="196">
        <f>ROUND(I276*H276,2)</f>
        <v>0</v>
      </c>
      <c r="K276" s="193" t="s">
        <v>195</v>
      </c>
      <c r="L276" s="32"/>
      <c r="M276" s="138" t="s">
        <v>1</v>
      </c>
      <c r="N276" s="139" t="s">
        <v>40</v>
      </c>
      <c r="P276" s="140">
        <f>O276*H276</f>
        <v>0</v>
      </c>
      <c r="Q276" s="140">
        <v>0</v>
      </c>
      <c r="R276" s="140">
        <f>Q276*H276</f>
        <v>0</v>
      </c>
      <c r="S276" s="140">
        <v>2.4E-2</v>
      </c>
      <c r="T276" s="141">
        <f>S276*H276</f>
        <v>0.64800000000000002</v>
      </c>
      <c r="AR276" s="142" t="s">
        <v>191</v>
      </c>
      <c r="AT276" s="142" t="s">
        <v>187</v>
      </c>
      <c r="AU276" s="142" t="s">
        <v>84</v>
      </c>
      <c r="AY276" s="17" t="s">
        <v>184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82</v>
      </c>
      <c r="BK276" s="143">
        <f>ROUND(I276*H276,2)</f>
        <v>0</v>
      </c>
      <c r="BL276" s="17" t="s">
        <v>191</v>
      </c>
      <c r="BM276" s="142" t="s">
        <v>2005</v>
      </c>
    </row>
    <row r="277" spans="2:65" s="12" customFormat="1">
      <c r="B277" s="158"/>
      <c r="D277" s="154" t="s">
        <v>907</v>
      </c>
      <c r="E277" s="159" t="s">
        <v>1</v>
      </c>
      <c r="F277" s="160" t="s">
        <v>2006</v>
      </c>
      <c r="H277" s="161">
        <v>5</v>
      </c>
      <c r="L277" s="158"/>
      <c r="M277" s="163"/>
      <c r="T277" s="164"/>
      <c r="AT277" s="159" t="s">
        <v>907</v>
      </c>
      <c r="AU277" s="159" t="s">
        <v>84</v>
      </c>
      <c r="AV277" s="12" t="s">
        <v>84</v>
      </c>
      <c r="AW277" s="12" t="s">
        <v>32</v>
      </c>
      <c r="AX277" s="12" t="s">
        <v>75</v>
      </c>
      <c r="AY277" s="159" t="s">
        <v>184</v>
      </c>
    </row>
    <row r="278" spans="2:65" s="12" customFormat="1">
      <c r="B278" s="158"/>
      <c r="D278" s="154" t="s">
        <v>907</v>
      </c>
      <c r="E278" s="159" t="s">
        <v>1</v>
      </c>
      <c r="F278" s="160" t="s">
        <v>2007</v>
      </c>
      <c r="H278" s="161">
        <v>6</v>
      </c>
      <c r="L278" s="158"/>
      <c r="M278" s="163"/>
      <c r="T278" s="164"/>
      <c r="AT278" s="159" t="s">
        <v>907</v>
      </c>
      <c r="AU278" s="159" t="s">
        <v>84</v>
      </c>
      <c r="AV278" s="12" t="s">
        <v>84</v>
      </c>
      <c r="AW278" s="12" t="s">
        <v>32</v>
      </c>
      <c r="AX278" s="12" t="s">
        <v>75</v>
      </c>
      <c r="AY278" s="159" t="s">
        <v>184</v>
      </c>
    </row>
    <row r="279" spans="2:65" s="12" customFormat="1">
      <c r="B279" s="158"/>
      <c r="D279" s="154" t="s">
        <v>907</v>
      </c>
      <c r="E279" s="159" t="s">
        <v>1</v>
      </c>
      <c r="F279" s="160" t="s">
        <v>1118</v>
      </c>
      <c r="H279" s="161">
        <v>8</v>
      </c>
      <c r="L279" s="158"/>
      <c r="M279" s="163"/>
      <c r="T279" s="164"/>
      <c r="AT279" s="159" t="s">
        <v>907</v>
      </c>
      <c r="AU279" s="159" t="s">
        <v>84</v>
      </c>
      <c r="AV279" s="12" t="s">
        <v>84</v>
      </c>
      <c r="AW279" s="12" t="s">
        <v>32</v>
      </c>
      <c r="AX279" s="12" t="s">
        <v>75</v>
      </c>
      <c r="AY279" s="159" t="s">
        <v>184</v>
      </c>
    </row>
    <row r="280" spans="2:65" s="12" customFormat="1">
      <c r="B280" s="158"/>
      <c r="D280" s="154" t="s">
        <v>907</v>
      </c>
      <c r="E280" s="159" t="s">
        <v>1</v>
      </c>
      <c r="F280" s="160" t="s">
        <v>1119</v>
      </c>
      <c r="H280" s="161">
        <v>8</v>
      </c>
      <c r="L280" s="158"/>
      <c r="M280" s="163"/>
      <c r="T280" s="164"/>
      <c r="AT280" s="159" t="s">
        <v>907</v>
      </c>
      <c r="AU280" s="159" t="s">
        <v>84</v>
      </c>
      <c r="AV280" s="12" t="s">
        <v>84</v>
      </c>
      <c r="AW280" s="12" t="s">
        <v>32</v>
      </c>
      <c r="AX280" s="12" t="s">
        <v>75</v>
      </c>
      <c r="AY280" s="159" t="s">
        <v>184</v>
      </c>
    </row>
    <row r="281" spans="2:65" s="13" customFormat="1">
      <c r="B281" s="165"/>
      <c r="D281" s="154" t="s">
        <v>907</v>
      </c>
      <c r="E281" s="166" t="s">
        <v>1</v>
      </c>
      <c r="F281" s="167" t="s">
        <v>1120</v>
      </c>
      <c r="H281" s="168">
        <v>27</v>
      </c>
      <c r="L281" s="165"/>
      <c r="M281" s="170"/>
      <c r="T281" s="171"/>
      <c r="AT281" s="166" t="s">
        <v>907</v>
      </c>
      <c r="AU281" s="166" t="s">
        <v>84</v>
      </c>
      <c r="AV281" s="13" t="s">
        <v>197</v>
      </c>
      <c r="AW281" s="13" t="s">
        <v>32</v>
      </c>
      <c r="AX281" s="13" t="s">
        <v>82</v>
      </c>
      <c r="AY281" s="166" t="s">
        <v>184</v>
      </c>
    </row>
    <row r="282" spans="2:65" s="1" customFormat="1" ht="24.15" customHeight="1">
      <c r="B282" s="136"/>
      <c r="C282" s="191" t="s">
        <v>291</v>
      </c>
      <c r="D282" s="191" t="s">
        <v>187</v>
      </c>
      <c r="E282" s="192" t="s">
        <v>1121</v>
      </c>
      <c r="F282" s="193" t="s">
        <v>1122</v>
      </c>
      <c r="G282" s="194" t="s">
        <v>248</v>
      </c>
      <c r="H282" s="195">
        <v>11</v>
      </c>
      <c r="I282" s="137"/>
      <c r="J282" s="196">
        <f>ROUND(I282*H282,2)</f>
        <v>0</v>
      </c>
      <c r="K282" s="193" t="s">
        <v>195</v>
      </c>
      <c r="L282" s="32"/>
      <c r="M282" s="138" t="s">
        <v>1</v>
      </c>
      <c r="N282" s="139" t="s">
        <v>40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191</v>
      </c>
      <c r="AT282" s="142" t="s">
        <v>187</v>
      </c>
      <c r="AU282" s="142" t="s">
        <v>84</v>
      </c>
      <c r="AY282" s="17" t="s">
        <v>184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82</v>
      </c>
      <c r="BK282" s="143">
        <f>ROUND(I282*H282,2)</f>
        <v>0</v>
      </c>
      <c r="BL282" s="17" t="s">
        <v>191</v>
      </c>
      <c r="BM282" s="142" t="s">
        <v>2008</v>
      </c>
    </row>
    <row r="283" spans="2:65" s="12" customFormat="1">
      <c r="B283" s="158"/>
      <c r="D283" s="154" t="s">
        <v>907</v>
      </c>
      <c r="E283" s="159" t="s">
        <v>1</v>
      </c>
      <c r="F283" s="160" t="s">
        <v>1124</v>
      </c>
      <c r="H283" s="161">
        <v>11</v>
      </c>
      <c r="L283" s="158"/>
      <c r="M283" s="163"/>
      <c r="T283" s="164"/>
      <c r="AT283" s="159" t="s">
        <v>907</v>
      </c>
      <c r="AU283" s="159" t="s">
        <v>84</v>
      </c>
      <c r="AV283" s="12" t="s">
        <v>84</v>
      </c>
      <c r="AW283" s="12" t="s">
        <v>32</v>
      </c>
      <c r="AX283" s="12" t="s">
        <v>82</v>
      </c>
      <c r="AY283" s="159" t="s">
        <v>184</v>
      </c>
    </row>
    <row r="284" spans="2:65" s="1" customFormat="1" ht="24.15" customHeight="1">
      <c r="B284" s="136"/>
      <c r="C284" s="197" t="s">
        <v>393</v>
      </c>
      <c r="D284" s="197" t="s">
        <v>192</v>
      </c>
      <c r="E284" s="198" t="s">
        <v>1125</v>
      </c>
      <c r="F284" s="199" t="s">
        <v>1126</v>
      </c>
      <c r="G284" s="200" t="s">
        <v>248</v>
      </c>
      <c r="H284" s="201">
        <v>11</v>
      </c>
      <c r="I284" s="144"/>
      <c r="J284" s="202">
        <f>ROUND(I284*H284,2)</f>
        <v>0</v>
      </c>
      <c r="K284" s="199" t="s">
        <v>195</v>
      </c>
      <c r="L284" s="145"/>
      <c r="M284" s="146" t="s">
        <v>1</v>
      </c>
      <c r="N284" s="147" t="s">
        <v>40</v>
      </c>
      <c r="P284" s="140">
        <f>O284*H284</f>
        <v>0</v>
      </c>
      <c r="Q284" s="140">
        <v>1.8500000000000001E-3</v>
      </c>
      <c r="R284" s="140">
        <f>Q284*H284</f>
        <v>2.035E-2</v>
      </c>
      <c r="S284" s="140">
        <v>0</v>
      </c>
      <c r="T284" s="141">
        <f>S284*H284</f>
        <v>0</v>
      </c>
      <c r="AR284" s="142" t="s">
        <v>196</v>
      </c>
      <c r="AT284" s="142" t="s">
        <v>192</v>
      </c>
      <c r="AU284" s="142" t="s">
        <v>84</v>
      </c>
      <c r="AY284" s="17" t="s">
        <v>184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82</v>
      </c>
      <c r="BK284" s="143">
        <f>ROUND(I284*H284,2)</f>
        <v>0</v>
      </c>
      <c r="BL284" s="17" t="s">
        <v>191</v>
      </c>
      <c r="BM284" s="142" t="s">
        <v>2009</v>
      </c>
    </row>
    <row r="285" spans="2:65" s="1" customFormat="1" ht="55.55" customHeight="1">
      <c r="B285" s="136"/>
      <c r="C285" s="191" t="s">
        <v>295</v>
      </c>
      <c r="D285" s="191" t="s">
        <v>187</v>
      </c>
      <c r="E285" s="192" t="s">
        <v>1128</v>
      </c>
      <c r="F285" s="193" t="s">
        <v>1129</v>
      </c>
      <c r="G285" s="194" t="s">
        <v>351</v>
      </c>
      <c r="H285" s="195">
        <v>0.83299999999999996</v>
      </c>
      <c r="I285" s="137"/>
      <c r="J285" s="196">
        <f>ROUND(I285*H285,2)</f>
        <v>0</v>
      </c>
      <c r="K285" s="193" t="s">
        <v>195</v>
      </c>
      <c r="L285" s="32"/>
      <c r="M285" s="138" t="s">
        <v>1</v>
      </c>
      <c r="N285" s="139" t="s">
        <v>40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191</v>
      </c>
      <c r="AT285" s="142" t="s">
        <v>187</v>
      </c>
      <c r="AU285" s="142" t="s">
        <v>84</v>
      </c>
      <c r="AY285" s="17" t="s">
        <v>184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7" t="s">
        <v>82</v>
      </c>
      <c r="BK285" s="143">
        <f>ROUND(I285*H285,2)</f>
        <v>0</v>
      </c>
      <c r="BL285" s="17" t="s">
        <v>191</v>
      </c>
      <c r="BM285" s="142" t="s">
        <v>2010</v>
      </c>
    </row>
    <row r="286" spans="2:65" s="11" customFormat="1" ht="22.95" customHeight="1">
      <c r="B286" s="124"/>
      <c r="D286" s="125" t="s">
        <v>74</v>
      </c>
      <c r="E286" s="134" t="s">
        <v>486</v>
      </c>
      <c r="F286" s="134" t="s">
        <v>487</v>
      </c>
      <c r="J286" s="135">
        <f>BK286</f>
        <v>0</v>
      </c>
      <c r="L286" s="124"/>
      <c r="M286" s="129"/>
      <c r="P286" s="130">
        <f>SUM(P287:P292)</f>
        <v>0</v>
      </c>
      <c r="R286" s="130">
        <f>SUM(R287:R292)</f>
        <v>1.0500000000000001E-2</v>
      </c>
      <c r="T286" s="131">
        <f>SUM(T287:T292)</f>
        <v>0</v>
      </c>
      <c r="AR286" s="125" t="s">
        <v>84</v>
      </c>
      <c r="AT286" s="132" t="s">
        <v>74</v>
      </c>
      <c r="AU286" s="132" t="s">
        <v>82</v>
      </c>
      <c r="AY286" s="125" t="s">
        <v>184</v>
      </c>
      <c r="BK286" s="133">
        <f>SUM(BK287:BK292)</f>
        <v>0</v>
      </c>
    </row>
    <row r="287" spans="2:65" s="1" customFormat="1" ht="32.950000000000003" customHeight="1">
      <c r="B287" s="136"/>
      <c r="C287" s="191" t="s">
        <v>400</v>
      </c>
      <c r="D287" s="191" t="s">
        <v>187</v>
      </c>
      <c r="E287" s="192" t="s">
        <v>1131</v>
      </c>
      <c r="F287" s="193" t="s">
        <v>1132</v>
      </c>
      <c r="G287" s="194" t="s">
        <v>470</v>
      </c>
      <c r="H287" s="195">
        <v>6.66</v>
      </c>
      <c r="I287" s="137"/>
      <c r="J287" s="196">
        <f>ROUND(I287*H287,2)</f>
        <v>0</v>
      </c>
      <c r="K287" s="193" t="s">
        <v>195</v>
      </c>
      <c r="L287" s="32"/>
      <c r="M287" s="138" t="s">
        <v>1</v>
      </c>
      <c r="N287" s="139" t="s">
        <v>40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191</v>
      </c>
      <c r="AT287" s="142" t="s">
        <v>187</v>
      </c>
      <c r="AU287" s="142" t="s">
        <v>84</v>
      </c>
      <c r="AY287" s="17" t="s">
        <v>184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82</v>
      </c>
      <c r="BK287" s="143">
        <f>ROUND(I287*H287,2)</f>
        <v>0</v>
      </c>
      <c r="BL287" s="17" t="s">
        <v>191</v>
      </c>
      <c r="BM287" s="142" t="s">
        <v>2011</v>
      </c>
    </row>
    <row r="288" spans="2:65" s="12" customFormat="1">
      <c r="B288" s="158"/>
      <c r="D288" s="154" t="s">
        <v>907</v>
      </c>
      <c r="E288" s="159" t="s">
        <v>1</v>
      </c>
      <c r="F288" s="160" t="s">
        <v>2012</v>
      </c>
      <c r="H288" s="161">
        <v>6.66</v>
      </c>
      <c r="L288" s="158"/>
      <c r="M288" s="163"/>
      <c r="T288" s="164"/>
      <c r="AT288" s="159" t="s">
        <v>907</v>
      </c>
      <c r="AU288" s="159" t="s">
        <v>84</v>
      </c>
      <c r="AV288" s="12" t="s">
        <v>84</v>
      </c>
      <c r="AW288" s="12" t="s">
        <v>32</v>
      </c>
      <c r="AX288" s="12" t="s">
        <v>82</v>
      </c>
      <c r="AY288" s="159" t="s">
        <v>184</v>
      </c>
    </row>
    <row r="289" spans="2:65" s="1" customFormat="1" ht="32.950000000000003" customHeight="1">
      <c r="B289" s="136"/>
      <c r="C289" s="191" t="s">
        <v>298</v>
      </c>
      <c r="D289" s="191" t="s">
        <v>187</v>
      </c>
      <c r="E289" s="192" t="s">
        <v>1135</v>
      </c>
      <c r="F289" s="193" t="s">
        <v>1136</v>
      </c>
      <c r="G289" s="194" t="s">
        <v>248</v>
      </c>
      <c r="H289" s="195">
        <v>2</v>
      </c>
      <c r="I289" s="137"/>
      <c r="J289" s="196">
        <f>ROUND(I289*H289,2)</f>
        <v>0</v>
      </c>
      <c r="K289" s="193" t="s">
        <v>195</v>
      </c>
      <c r="L289" s="32"/>
      <c r="M289" s="138" t="s">
        <v>1</v>
      </c>
      <c r="N289" s="139" t="s">
        <v>40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191</v>
      </c>
      <c r="AT289" s="142" t="s">
        <v>187</v>
      </c>
      <c r="AU289" s="142" t="s">
        <v>84</v>
      </c>
      <c r="AY289" s="17" t="s">
        <v>184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82</v>
      </c>
      <c r="BK289" s="143">
        <f>ROUND(I289*H289,2)</f>
        <v>0</v>
      </c>
      <c r="BL289" s="17" t="s">
        <v>191</v>
      </c>
      <c r="BM289" s="142" t="s">
        <v>2013</v>
      </c>
    </row>
    <row r="290" spans="2:65" s="1" customFormat="1" ht="24.15" customHeight="1">
      <c r="B290" s="136"/>
      <c r="C290" s="191" t="s">
        <v>407</v>
      </c>
      <c r="D290" s="191" t="s">
        <v>187</v>
      </c>
      <c r="E290" s="192" t="s">
        <v>1138</v>
      </c>
      <c r="F290" s="193" t="s">
        <v>1139</v>
      </c>
      <c r="G290" s="194" t="s">
        <v>248</v>
      </c>
      <c r="H290" s="195">
        <v>7</v>
      </c>
      <c r="I290" s="137"/>
      <c r="J290" s="196">
        <f>ROUND(I290*H290,2)</f>
        <v>0</v>
      </c>
      <c r="K290" s="193" t="s">
        <v>195</v>
      </c>
      <c r="L290" s="32"/>
      <c r="M290" s="138" t="s">
        <v>1</v>
      </c>
      <c r="N290" s="139" t="s">
        <v>40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191</v>
      </c>
      <c r="AT290" s="142" t="s">
        <v>187</v>
      </c>
      <c r="AU290" s="142" t="s">
        <v>84</v>
      </c>
      <c r="AY290" s="17" t="s">
        <v>184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7" t="s">
        <v>82</v>
      </c>
      <c r="BK290" s="143">
        <f>ROUND(I290*H290,2)</f>
        <v>0</v>
      </c>
      <c r="BL290" s="17" t="s">
        <v>191</v>
      </c>
      <c r="BM290" s="142" t="s">
        <v>2014</v>
      </c>
    </row>
    <row r="291" spans="2:65" s="1" customFormat="1" ht="16.5" customHeight="1">
      <c r="B291" s="136"/>
      <c r="C291" s="197" t="s">
        <v>302</v>
      </c>
      <c r="D291" s="197" t="s">
        <v>192</v>
      </c>
      <c r="E291" s="198" t="s">
        <v>1142</v>
      </c>
      <c r="F291" s="199" t="s">
        <v>1143</v>
      </c>
      <c r="G291" s="200" t="s">
        <v>248</v>
      </c>
      <c r="H291" s="201">
        <v>7</v>
      </c>
      <c r="I291" s="144"/>
      <c r="J291" s="202">
        <f>ROUND(I291*H291,2)</f>
        <v>0</v>
      </c>
      <c r="K291" s="199" t="s">
        <v>1</v>
      </c>
      <c r="L291" s="145"/>
      <c r="M291" s="146" t="s">
        <v>1</v>
      </c>
      <c r="N291" s="147" t="s">
        <v>40</v>
      </c>
      <c r="P291" s="140">
        <f>O291*H291</f>
        <v>0</v>
      </c>
      <c r="Q291" s="140">
        <v>1.5E-3</v>
      </c>
      <c r="R291" s="140">
        <f>Q291*H291</f>
        <v>1.0500000000000001E-2</v>
      </c>
      <c r="S291" s="140">
        <v>0</v>
      </c>
      <c r="T291" s="141">
        <f>S291*H291</f>
        <v>0</v>
      </c>
      <c r="AR291" s="142" t="s">
        <v>196</v>
      </c>
      <c r="AT291" s="142" t="s">
        <v>192</v>
      </c>
      <c r="AU291" s="142" t="s">
        <v>84</v>
      </c>
      <c r="AY291" s="17" t="s">
        <v>184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7" t="s">
        <v>82</v>
      </c>
      <c r="BK291" s="143">
        <f>ROUND(I291*H291,2)</f>
        <v>0</v>
      </c>
      <c r="BL291" s="17" t="s">
        <v>191</v>
      </c>
      <c r="BM291" s="142" t="s">
        <v>2015</v>
      </c>
    </row>
    <row r="292" spans="2:65" s="1" customFormat="1" ht="55.55" customHeight="1">
      <c r="B292" s="136"/>
      <c r="C292" s="191" t="s">
        <v>416</v>
      </c>
      <c r="D292" s="191" t="s">
        <v>187</v>
      </c>
      <c r="E292" s="192" t="s">
        <v>1145</v>
      </c>
      <c r="F292" s="193" t="s">
        <v>1146</v>
      </c>
      <c r="G292" s="194" t="s">
        <v>351</v>
      </c>
      <c r="H292" s="195">
        <v>1.0999999999999999E-2</v>
      </c>
      <c r="I292" s="137"/>
      <c r="J292" s="196">
        <f>ROUND(I292*H292,2)</f>
        <v>0</v>
      </c>
      <c r="K292" s="193" t="s">
        <v>195</v>
      </c>
      <c r="L292" s="32"/>
      <c r="M292" s="138" t="s">
        <v>1</v>
      </c>
      <c r="N292" s="139" t="s">
        <v>40</v>
      </c>
      <c r="P292" s="140">
        <f>O292*H292</f>
        <v>0</v>
      </c>
      <c r="Q292" s="140">
        <v>0</v>
      </c>
      <c r="R292" s="140">
        <f>Q292*H292</f>
        <v>0</v>
      </c>
      <c r="S292" s="140">
        <v>0</v>
      </c>
      <c r="T292" s="141">
        <f>S292*H292</f>
        <v>0</v>
      </c>
      <c r="AR292" s="142" t="s">
        <v>191</v>
      </c>
      <c r="AT292" s="142" t="s">
        <v>187</v>
      </c>
      <c r="AU292" s="142" t="s">
        <v>84</v>
      </c>
      <c r="AY292" s="17" t="s">
        <v>184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82</v>
      </c>
      <c r="BK292" s="143">
        <f>ROUND(I292*H292,2)</f>
        <v>0</v>
      </c>
      <c r="BL292" s="17" t="s">
        <v>191</v>
      </c>
      <c r="BM292" s="142" t="s">
        <v>2016</v>
      </c>
    </row>
    <row r="293" spans="2:65" s="11" customFormat="1" ht="22.95" customHeight="1">
      <c r="B293" s="124"/>
      <c r="D293" s="125" t="s">
        <v>74</v>
      </c>
      <c r="E293" s="134" t="s">
        <v>1148</v>
      </c>
      <c r="F293" s="134" t="s">
        <v>1149</v>
      </c>
      <c r="J293" s="135">
        <f>BK293</f>
        <v>0</v>
      </c>
      <c r="L293" s="124"/>
      <c r="M293" s="129"/>
      <c r="P293" s="130">
        <f>SUM(P294:P332)</f>
        <v>0</v>
      </c>
      <c r="R293" s="130">
        <f>SUM(R294:R332)</f>
        <v>3.9493416799999994</v>
      </c>
      <c r="T293" s="131">
        <f>SUM(T294:T332)</f>
        <v>3.3236545</v>
      </c>
      <c r="AR293" s="125" t="s">
        <v>84</v>
      </c>
      <c r="AT293" s="132" t="s">
        <v>74</v>
      </c>
      <c r="AU293" s="132" t="s">
        <v>82</v>
      </c>
      <c r="AY293" s="125" t="s">
        <v>184</v>
      </c>
      <c r="BK293" s="133">
        <f>SUM(BK294:BK332)</f>
        <v>0</v>
      </c>
    </row>
    <row r="294" spans="2:65" s="1" customFormat="1" ht="24.15" customHeight="1">
      <c r="B294" s="136"/>
      <c r="C294" s="191" t="s">
        <v>305</v>
      </c>
      <c r="D294" s="191" t="s">
        <v>187</v>
      </c>
      <c r="E294" s="192" t="s">
        <v>1150</v>
      </c>
      <c r="F294" s="193" t="s">
        <v>1151</v>
      </c>
      <c r="G294" s="194" t="s">
        <v>470</v>
      </c>
      <c r="H294" s="195">
        <v>93.32</v>
      </c>
      <c r="I294" s="137"/>
      <c r="J294" s="196">
        <f>ROUND(I294*H294,2)</f>
        <v>0</v>
      </c>
      <c r="K294" s="193" t="s">
        <v>195</v>
      </c>
      <c r="L294" s="32"/>
      <c r="M294" s="138" t="s">
        <v>1</v>
      </c>
      <c r="N294" s="139" t="s">
        <v>40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191</v>
      </c>
      <c r="AT294" s="142" t="s">
        <v>187</v>
      </c>
      <c r="AU294" s="142" t="s">
        <v>84</v>
      </c>
      <c r="AY294" s="17" t="s">
        <v>184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7" t="s">
        <v>82</v>
      </c>
      <c r="BK294" s="143">
        <f>ROUND(I294*H294,2)</f>
        <v>0</v>
      </c>
      <c r="BL294" s="17" t="s">
        <v>191</v>
      </c>
      <c r="BM294" s="142" t="s">
        <v>2017</v>
      </c>
    </row>
    <row r="295" spans="2:65" s="1" customFormat="1" ht="24.15" customHeight="1">
      <c r="B295" s="136"/>
      <c r="C295" s="191" t="s">
        <v>423</v>
      </c>
      <c r="D295" s="191" t="s">
        <v>187</v>
      </c>
      <c r="E295" s="192" t="s">
        <v>1153</v>
      </c>
      <c r="F295" s="193" t="s">
        <v>1154</v>
      </c>
      <c r="G295" s="194" t="s">
        <v>470</v>
      </c>
      <c r="H295" s="195">
        <v>93.32</v>
      </c>
      <c r="I295" s="137"/>
      <c r="J295" s="196">
        <f>ROUND(I295*H295,2)</f>
        <v>0</v>
      </c>
      <c r="K295" s="193" t="s">
        <v>195</v>
      </c>
      <c r="L295" s="32"/>
      <c r="M295" s="138" t="s">
        <v>1</v>
      </c>
      <c r="N295" s="139" t="s">
        <v>40</v>
      </c>
      <c r="P295" s="140">
        <f>O295*H295</f>
        <v>0</v>
      </c>
      <c r="Q295" s="140">
        <v>2.9999999999999997E-4</v>
      </c>
      <c r="R295" s="140">
        <f>Q295*H295</f>
        <v>2.7995999999999997E-2</v>
      </c>
      <c r="S295" s="140">
        <v>0</v>
      </c>
      <c r="T295" s="141">
        <f>S295*H295</f>
        <v>0</v>
      </c>
      <c r="AR295" s="142" t="s">
        <v>191</v>
      </c>
      <c r="AT295" s="142" t="s">
        <v>187</v>
      </c>
      <c r="AU295" s="142" t="s">
        <v>84</v>
      </c>
      <c r="AY295" s="17" t="s">
        <v>184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7" t="s">
        <v>82</v>
      </c>
      <c r="BK295" s="143">
        <f>ROUND(I295*H295,2)</f>
        <v>0</v>
      </c>
      <c r="BL295" s="17" t="s">
        <v>191</v>
      </c>
      <c r="BM295" s="142" t="s">
        <v>2018</v>
      </c>
    </row>
    <row r="296" spans="2:65" s="1" customFormat="1" ht="37.9" customHeight="1">
      <c r="B296" s="136"/>
      <c r="C296" s="191" t="s">
        <v>309</v>
      </c>
      <c r="D296" s="191" t="s">
        <v>187</v>
      </c>
      <c r="E296" s="192" t="s">
        <v>1156</v>
      </c>
      <c r="F296" s="193" t="s">
        <v>1157</v>
      </c>
      <c r="G296" s="194" t="s">
        <v>470</v>
      </c>
      <c r="H296" s="195">
        <v>93.32</v>
      </c>
      <c r="I296" s="137"/>
      <c r="J296" s="196">
        <f>ROUND(I296*H296,2)</f>
        <v>0</v>
      </c>
      <c r="K296" s="193" t="s">
        <v>195</v>
      </c>
      <c r="L296" s="32"/>
      <c r="M296" s="138" t="s">
        <v>1</v>
      </c>
      <c r="N296" s="139" t="s">
        <v>40</v>
      </c>
      <c r="P296" s="140">
        <f>O296*H296</f>
        <v>0</v>
      </c>
      <c r="Q296" s="140">
        <v>4.4999999999999997E-3</v>
      </c>
      <c r="R296" s="140">
        <f>Q296*H296</f>
        <v>0.41993999999999992</v>
      </c>
      <c r="S296" s="140">
        <v>0</v>
      </c>
      <c r="T296" s="141">
        <f>S296*H296</f>
        <v>0</v>
      </c>
      <c r="AR296" s="142" t="s">
        <v>191</v>
      </c>
      <c r="AT296" s="142" t="s">
        <v>187</v>
      </c>
      <c r="AU296" s="142" t="s">
        <v>84</v>
      </c>
      <c r="AY296" s="17" t="s">
        <v>184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82</v>
      </c>
      <c r="BK296" s="143">
        <f>ROUND(I296*H296,2)</f>
        <v>0</v>
      </c>
      <c r="BL296" s="17" t="s">
        <v>191</v>
      </c>
      <c r="BM296" s="142" t="s">
        <v>2019</v>
      </c>
    </row>
    <row r="297" spans="2:65" s="1" customFormat="1" ht="24.15" customHeight="1">
      <c r="B297" s="136"/>
      <c r="C297" s="191" t="s">
        <v>430</v>
      </c>
      <c r="D297" s="191" t="s">
        <v>187</v>
      </c>
      <c r="E297" s="192" t="s">
        <v>1159</v>
      </c>
      <c r="F297" s="193" t="s">
        <v>1160</v>
      </c>
      <c r="G297" s="194" t="s">
        <v>190</v>
      </c>
      <c r="H297" s="195">
        <v>23.51</v>
      </c>
      <c r="I297" s="137"/>
      <c r="J297" s="196">
        <f>ROUND(I297*H297,2)</f>
        <v>0</v>
      </c>
      <c r="K297" s="193" t="s">
        <v>195</v>
      </c>
      <c r="L297" s="32"/>
      <c r="M297" s="138" t="s">
        <v>1</v>
      </c>
      <c r="N297" s="139" t="s">
        <v>40</v>
      </c>
      <c r="P297" s="140">
        <f>O297*H297</f>
        <v>0</v>
      </c>
      <c r="Q297" s="140">
        <v>0</v>
      </c>
      <c r="R297" s="140">
        <f>Q297*H297</f>
        <v>0</v>
      </c>
      <c r="S297" s="140">
        <v>3.2499999999999999E-3</v>
      </c>
      <c r="T297" s="141">
        <f>S297*H297</f>
        <v>7.6407500000000003E-2</v>
      </c>
      <c r="AR297" s="142" t="s">
        <v>191</v>
      </c>
      <c r="AT297" s="142" t="s">
        <v>187</v>
      </c>
      <c r="AU297" s="142" t="s">
        <v>84</v>
      </c>
      <c r="AY297" s="17" t="s">
        <v>184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82</v>
      </c>
      <c r="BK297" s="143">
        <f>ROUND(I297*H297,2)</f>
        <v>0</v>
      </c>
      <c r="BL297" s="17" t="s">
        <v>191</v>
      </c>
      <c r="BM297" s="142" t="s">
        <v>2020</v>
      </c>
    </row>
    <row r="298" spans="2:65" s="12" customFormat="1">
      <c r="B298" s="158"/>
      <c r="D298" s="154" t="s">
        <v>907</v>
      </c>
      <c r="E298" s="159" t="s">
        <v>1</v>
      </c>
      <c r="F298" s="160" t="s">
        <v>2021</v>
      </c>
      <c r="H298" s="161">
        <v>5.19</v>
      </c>
      <c r="L298" s="158"/>
      <c r="M298" s="163"/>
      <c r="T298" s="164"/>
      <c r="AT298" s="159" t="s">
        <v>907</v>
      </c>
      <c r="AU298" s="159" t="s">
        <v>84</v>
      </c>
      <c r="AV298" s="12" t="s">
        <v>84</v>
      </c>
      <c r="AW298" s="12" t="s">
        <v>32</v>
      </c>
      <c r="AX298" s="12" t="s">
        <v>75</v>
      </c>
      <c r="AY298" s="159" t="s">
        <v>184</v>
      </c>
    </row>
    <row r="299" spans="2:65" s="12" customFormat="1">
      <c r="B299" s="158"/>
      <c r="D299" s="154" t="s">
        <v>907</v>
      </c>
      <c r="E299" s="159" t="s">
        <v>1</v>
      </c>
      <c r="F299" s="160" t="s">
        <v>2022</v>
      </c>
      <c r="H299" s="161">
        <v>7.76</v>
      </c>
      <c r="L299" s="158"/>
      <c r="M299" s="163"/>
      <c r="T299" s="164"/>
      <c r="AT299" s="159" t="s">
        <v>907</v>
      </c>
      <c r="AU299" s="159" t="s">
        <v>84</v>
      </c>
      <c r="AV299" s="12" t="s">
        <v>84</v>
      </c>
      <c r="AW299" s="12" t="s">
        <v>32</v>
      </c>
      <c r="AX299" s="12" t="s">
        <v>75</v>
      </c>
      <c r="AY299" s="159" t="s">
        <v>184</v>
      </c>
    </row>
    <row r="300" spans="2:65" s="12" customFormat="1">
      <c r="B300" s="158"/>
      <c r="D300" s="154" t="s">
        <v>907</v>
      </c>
      <c r="E300" s="159" t="s">
        <v>1</v>
      </c>
      <c r="F300" s="160" t="s">
        <v>2023</v>
      </c>
      <c r="H300" s="161">
        <v>5.34</v>
      </c>
      <c r="L300" s="158"/>
      <c r="M300" s="163"/>
      <c r="T300" s="164"/>
      <c r="AT300" s="159" t="s">
        <v>907</v>
      </c>
      <c r="AU300" s="159" t="s">
        <v>84</v>
      </c>
      <c r="AV300" s="12" t="s">
        <v>84</v>
      </c>
      <c r="AW300" s="12" t="s">
        <v>32</v>
      </c>
      <c r="AX300" s="12" t="s">
        <v>75</v>
      </c>
      <c r="AY300" s="159" t="s">
        <v>184</v>
      </c>
    </row>
    <row r="301" spans="2:65" s="12" customFormat="1">
      <c r="B301" s="158"/>
      <c r="D301" s="154" t="s">
        <v>907</v>
      </c>
      <c r="E301" s="159" t="s">
        <v>1</v>
      </c>
      <c r="F301" s="160" t="s">
        <v>2024</v>
      </c>
      <c r="H301" s="161">
        <v>5.22</v>
      </c>
      <c r="L301" s="158"/>
      <c r="M301" s="163"/>
      <c r="T301" s="164"/>
      <c r="AT301" s="159" t="s">
        <v>907</v>
      </c>
      <c r="AU301" s="159" t="s">
        <v>84</v>
      </c>
      <c r="AV301" s="12" t="s">
        <v>84</v>
      </c>
      <c r="AW301" s="12" t="s">
        <v>32</v>
      </c>
      <c r="AX301" s="12" t="s">
        <v>75</v>
      </c>
      <c r="AY301" s="159" t="s">
        <v>184</v>
      </c>
    </row>
    <row r="302" spans="2:65" s="13" customFormat="1">
      <c r="B302" s="165"/>
      <c r="D302" s="154" t="s">
        <v>907</v>
      </c>
      <c r="E302" s="166" t="s">
        <v>1</v>
      </c>
      <c r="F302" s="167" t="s">
        <v>921</v>
      </c>
      <c r="H302" s="168">
        <v>23.51</v>
      </c>
      <c r="L302" s="165"/>
      <c r="M302" s="170"/>
      <c r="T302" s="171"/>
      <c r="AT302" s="166" t="s">
        <v>907</v>
      </c>
      <c r="AU302" s="166" t="s">
        <v>84</v>
      </c>
      <c r="AV302" s="13" t="s">
        <v>197</v>
      </c>
      <c r="AW302" s="13" t="s">
        <v>32</v>
      </c>
      <c r="AX302" s="13" t="s">
        <v>82</v>
      </c>
      <c r="AY302" s="166" t="s">
        <v>184</v>
      </c>
    </row>
    <row r="303" spans="2:65" s="1" customFormat="1" ht="32.950000000000003" customHeight="1">
      <c r="B303" s="136"/>
      <c r="C303" s="191" t="s">
        <v>312</v>
      </c>
      <c r="D303" s="191" t="s">
        <v>187</v>
      </c>
      <c r="E303" s="192" t="s">
        <v>1165</v>
      </c>
      <c r="F303" s="193" t="s">
        <v>1166</v>
      </c>
      <c r="G303" s="194" t="s">
        <v>190</v>
      </c>
      <c r="H303" s="195">
        <v>40.06</v>
      </c>
      <c r="I303" s="137"/>
      <c r="J303" s="196">
        <f>ROUND(I303*H303,2)</f>
        <v>0</v>
      </c>
      <c r="K303" s="193" t="s">
        <v>195</v>
      </c>
      <c r="L303" s="32"/>
      <c r="M303" s="138" t="s">
        <v>1</v>
      </c>
      <c r="N303" s="139" t="s">
        <v>40</v>
      </c>
      <c r="P303" s="140">
        <f>O303*H303</f>
        <v>0</v>
      </c>
      <c r="Q303" s="140">
        <v>4.2999999999999999E-4</v>
      </c>
      <c r="R303" s="140">
        <f>Q303*H303</f>
        <v>1.7225799999999999E-2</v>
      </c>
      <c r="S303" s="140">
        <v>0</v>
      </c>
      <c r="T303" s="141">
        <f>S303*H303</f>
        <v>0</v>
      </c>
      <c r="AR303" s="142" t="s">
        <v>191</v>
      </c>
      <c r="AT303" s="142" t="s">
        <v>187</v>
      </c>
      <c r="AU303" s="142" t="s">
        <v>84</v>
      </c>
      <c r="AY303" s="17" t="s">
        <v>184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7" t="s">
        <v>82</v>
      </c>
      <c r="BK303" s="143">
        <f>ROUND(I303*H303,2)</f>
        <v>0</v>
      </c>
      <c r="BL303" s="17" t="s">
        <v>191</v>
      </c>
      <c r="BM303" s="142" t="s">
        <v>2025</v>
      </c>
    </row>
    <row r="304" spans="2:65" s="12" customFormat="1">
      <c r="B304" s="158"/>
      <c r="D304" s="154" t="s">
        <v>907</v>
      </c>
      <c r="E304" s="159" t="s">
        <v>1</v>
      </c>
      <c r="F304" s="160" t="s">
        <v>2026</v>
      </c>
      <c r="H304" s="161">
        <v>24.6</v>
      </c>
      <c r="L304" s="158"/>
      <c r="M304" s="163"/>
      <c r="T304" s="164"/>
      <c r="AT304" s="159" t="s">
        <v>907</v>
      </c>
      <c r="AU304" s="159" t="s">
        <v>84</v>
      </c>
      <c r="AV304" s="12" t="s">
        <v>84</v>
      </c>
      <c r="AW304" s="12" t="s">
        <v>32</v>
      </c>
      <c r="AX304" s="12" t="s">
        <v>75</v>
      </c>
      <c r="AY304" s="159" t="s">
        <v>184</v>
      </c>
    </row>
    <row r="305" spans="2:65" s="12" customFormat="1">
      <c r="B305" s="158"/>
      <c r="D305" s="154" t="s">
        <v>907</v>
      </c>
      <c r="E305" s="159" t="s">
        <v>1</v>
      </c>
      <c r="F305" s="160" t="s">
        <v>2027</v>
      </c>
      <c r="H305" s="161">
        <v>7.82</v>
      </c>
      <c r="L305" s="158"/>
      <c r="M305" s="163"/>
      <c r="T305" s="164"/>
      <c r="AT305" s="159" t="s">
        <v>907</v>
      </c>
      <c r="AU305" s="159" t="s">
        <v>84</v>
      </c>
      <c r="AV305" s="12" t="s">
        <v>84</v>
      </c>
      <c r="AW305" s="12" t="s">
        <v>32</v>
      </c>
      <c r="AX305" s="12" t="s">
        <v>75</v>
      </c>
      <c r="AY305" s="159" t="s">
        <v>184</v>
      </c>
    </row>
    <row r="306" spans="2:65" s="12" customFormat="1">
      <c r="B306" s="158"/>
      <c r="D306" s="154" t="s">
        <v>907</v>
      </c>
      <c r="E306" s="159" t="s">
        <v>1</v>
      </c>
      <c r="F306" s="160" t="s">
        <v>2028</v>
      </c>
      <c r="H306" s="161">
        <v>3.85</v>
      </c>
      <c r="L306" s="158"/>
      <c r="M306" s="163"/>
      <c r="T306" s="164"/>
      <c r="AT306" s="159" t="s">
        <v>907</v>
      </c>
      <c r="AU306" s="159" t="s">
        <v>84</v>
      </c>
      <c r="AV306" s="12" t="s">
        <v>84</v>
      </c>
      <c r="AW306" s="12" t="s">
        <v>32</v>
      </c>
      <c r="AX306" s="12" t="s">
        <v>75</v>
      </c>
      <c r="AY306" s="159" t="s">
        <v>184</v>
      </c>
    </row>
    <row r="307" spans="2:65" s="12" customFormat="1">
      <c r="B307" s="158"/>
      <c r="D307" s="154" t="s">
        <v>907</v>
      </c>
      <c r="E307" s="159" t="s">
        <v>1</v>
      </c>
      <c r="F307" s="160" t="s">
        <v>2029</v>
      </c>
      <c r="H307" s="161">
        <v>3.79</v>
      </c>
      <c r="L307" s="158"/>
      <c r="M307" s="163"/>
      <c r="T307" s="164"/>
      <c r="AT307" s="159" t="s">
        <v>907</v>
      </c>
      <c r="AU307" s="159" t="s">
        <v>84</v>
      </c>
      <c r="AV307" s="12" t="s">
        <v>84</v>
      </c>
      <c r="AW307" s="12" t="s">
        <v>32</v>
      </c>
      <c r="AX307" s="12" t="s">
        <v>75</v>
      </c>
      <c r="AY307" s="159" t="s">
        <v>184</v>
      </c>
    </row>
    <row r="308" spans="2:65" s="13" customFormat="1">
      <c r="B308" s="165"/>
      <c r="D308" s="154" t="s">
        <v>907</v>
      </c>
      <c r="E308" s="166" t="s">
        <v>1</v>
      </c>
      <c r="F308" s="167" t="s">
        <v>921</v>
      </c>
      <c r="H308" s="168">
        <v>40.06</v>
      </c>
      <c r="L308" s="165"/>
      <c r="M308" s="170"/>
      <c r="T308" s="171"/>
      <c r="AT308" s="166" t="s">
        <v>907</v>
      </c>
      <c r="AU308" s="166" t="s">
        <v>84</v>
      </c>
      <c r="AV308" s="13" t="s">
        <v>197</v>
      </c>
      <c r="AW308" s="13" t="s">
        <v>32</v>
      </c>
      <c r="AX308" s="13" t="s">
        <v>82</v>
      </c>
      <c r="AY308" s="166" t="s">
        <v>184</v>
      </c>
    </row>
    <row r="309" spans="2:65" s="1" customFormat="1" ht="24.15" customHeight="1">
      <c r="B309" s="136"/>
      <c r="C309" s="197" t="s">
        <v>437</v>
      </c>
      <c r="D309" s="197" t="s">
        <v>192</v>
      </c>
      <c r="E309" s="198" t="s">
        <v>1171</v>
      </c>
      <c r="F309" s="199" t="s">
        <v>1172</v>
      </c>
      <c r="G309" s="200" t="s">
        <v>190</v>
      </c>
      <c r="H309" s="201">
        <v>44.066000000000003</v>
      </c>
      <c r="I309" s="144"/>
      <c r="J309" s="202">
        <f>ROUND(I309*H309,2)</f>
        <v>0</v>
      </c>
      <c r="K309" s="199" t="s">
        <v>195</v>
      </c>
      <c r="L309" s="145"/>
      <c r="M309" s="146" t="s">
        <v>1</v>
      </c>
      <c r="N309" s="147" t="s">
        <v>40</v>
      </c>
      <c r="P309" s="140">
        <f>O309*H309</f>
        <v>0</v>
      </c>
      <c r="Q309" s="140">
        <v>1.98E-3</v>
      </c>
      <c r="R309" s="140">
        <f>Q309*H309</f>
        <v>8.7250680000000011E-2</v>
      </c>
      <c r="S309" s="140">
        <v>0</v>
      </c>
      <c r="T309" s="141">
        <f>S309*H309</f>
        <v>0</v>
      </c>
      <c r="AR309" s="142" t="s">
        <v>196</v>
      </c>
      <c r="AT309" s="142" t="s">
        <v>192</v>
      </c>
      <c r="AU309" s="142" t="s">
        <v>84</v>
      </c>
      <c r="AY309" s="17" t="s">
        <v>184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82</v>
      </c>
      <c r="BK309" s="143">
        <f>ROUND(I309*H309,2)</f>
        <v>0</v>
      </c>
      <c r="BL309" s="17" t="s">
        <v>191</v>
      </c>
      <c r="BM309" s="142" t="s">
        <v>2030</v>
      </c>
    </row>
    <row r="310" spans="2:65" s="12" customFormat="1">
      <c r="B310" s="158"/>
      <c r="D310" s="154" t="s">
        <v>907</v>
      </c>
      <c r="F310" s="160" t="s">
        <v>2031</v>
      </c>
      <c r="H310" s="161">
        <v>44.066000000000003</v>
      </c>
      <c r="L310" s="158"/>
      <c r="M310" s="163"/>
      <c r="T310" s="164"/>
      <c r="AT310" s="159" t="s">
        <v>907</v>
      </c>
      <c r="AU310" s="159" t="s">
        <v>84</v>
      </c>
      <c r="AV310" s="12" t="s">
        <v>84</v>
      </c>
      <c r="AW310" s="12" t="s">
        <v>3</v>
      </c>
      <c r="AX310" s="12" t="s">
        <v>82</v>
      </c>
      <c r="AY310" s="159" t="s">
        <v>184</v>
      </c>
    </row>
    <row r="311" spans="2:65" s="1" customFormat="1" ht="16.5" customHeight="1">
      <c r="B311" s="136"/>
      <c r="C311" s="191" t="s">
        <v>316</v>
      </c>
      <c r="D311" s="191" t="s">
        <v>187</v>
      </c>
      <c r="E311" s="192" t="s">
        <v>1175</v>
      </c>
      <c r="F311" s="193" t="s">
        <v>1176</v>
      </c>
      <c r="G311" s="194" t="s">
        <v>470</v>
      </c>
      <c r="H311" s="195">
        <v>91.99</v>
      </c>
      <c r="I311" s="137"/>
      <c r="J311" s="196">
        <f>ROUND(I311*H311,2)</f>
        <v>0</v>
      </c>
      <c r="K311" s="193" t="s">
        <v>195</v>
      </c>
      <c r="L311" s="32"/>
      <c r="M311" s="138" t="s">
        <v>1</v>
      </c>
      <c r="N311" s="139" t="s">
        <v>40</v>
      </c>
      <c r="P311" s="140">
        <f>O311*H311</f>
        <v>0</v>
      </c>
      <c r="Q311" s="140">
        <v>0</v>
      </c>
      <c r="R311" s="140">
        <f>Q311*H311</f>
        <v>0</v>
      </c>
      <c r="S311" s="140">
        <v>3.5299999999999998E-2</v>
      </c>
      <c r="T311" s="141">
        <f>S311*H311</f>
        <v>3.2472469999999998</v>
      </c>
      <c r="AR311" s="142" t="s">
        <v>191</v>
      </c>
      <c r="AT311" s="142" t="s">
        <v>187</v>
      </c>
      <c r="AU311" s="142" t="s">
        <v>84</v>
      </c>
      <c r="AY311" s="17" t="s">
        <v>184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82</v>
      </c>
      <c r="BK311" s="143">
        <f>ROUND(I311*H311,2)</f>
        <v>0</v>
      </c>
      <c r="BL311" s="17" t="s">
        <v>191</v>
      </c>
      <c r="BM311" s="142" t="s">
        <v>2032</v>
      </c>
    </row>
    <row r="312" spans="2:65" s="12" customFormat="1">
      <c r="B312" s="158"/>
      <c r="D312" s="154" t="s">
        <v>907</v>
      </c>
      <c r="E312" s="159" t="s">
        <v>1</v>
      </c>
      <c r="F312" s="160" t="s">
        <v>2033</v>
      </c>
      <c r="H312" s="161">
        <v>19.27</v>
      </c>
      <c r="L312" s="158"/>
      <c r="M312" s="163"/>
      <c r="T312" s="164"/>
      <c r="AT312" s="159" t="s">
        <v>907</v>
      </c>
      <c r="AU312" s="159" t="s">
        <v>84</v>
      </c>
      <c r="AV312" s="12" t="s">
        <v>84</v>
      </c>
      <c r="AW312" s="12" t="s">
        <v>32</v>
      </c>
      <c r="AX312" s="12" t="s">
        <v>75</v>
      </c>
      <c r="AY312" s="159" t="s">
        <v>184</v>
      </c>
    </row>
    <row r="313" spans="2:65" s="12" customFormat="1">
      <c r="B313" s="158"/>
      <c r="D313" s="154" t="s">
        <v>907</v>
      </c>
      <c r="E313" s="159" t="s">
        <v>1</v>
      </c>
      <c r="F313" s="160" t="s">
        <v>2034</v>
      </c>
      <c r="H313" s="161">
        <v>35.47</v>
      </c>
      <c r="L313" s="158"/>
      <c r="M313" s="163"/>
      <c r="T313" s="164"/>
      <c r="AT313" s="159" t="s">
        <v>907</v>
      </c>
      <c r="AU313" s="159" t="s">
        <v>84</v>
      </c>
      <c r="AV313" s="12" t="s">
        <v>84</v>
      </c>
      <c r="AW313" s="12" t="s">
        <v>32</v>
      </c>
      <c r="AX313" s="12" t="s">
        <v>75</v>
      </c>
      <c r="AY313" s="159" t="s">
        <v>184</v>
      </c>
    </row>
    <row r="314" spans="2:65" s="12" customFormat="1">
      <c r="B314" s="158"/>
      <c r="D314" s="154" t="s">
        <v>907</v>
      </c>
      <c r="E314" s="159" t="s">
        <v>1</v>
      </c>
      <c r="F314" s="160" t="s">
        <v>2035</v>
      </c>
      <c r="H314" s="161">
        <v>18.66</v>
      </c>
      <c r="L314" s="158"/>
      <c r="M314" s="163"/>
      <c r="T314" s="164"/>
      <c r="AT314" s="159" t="s">
        <v>907</v>
      </c>
      <c r="AU314" s="159" t="s">
        <v>84</v>
      </c>
      <c r="AV314" s="12" t="s">
        <v>84</v>
      </c>
      <c r="AW314" s="12" t="s">
        <v>32</v>
      </c>
      <c r="AX314" s="12" t="s">
        <v>75</v>
      </c>
      <c r="AY314" s="159" t="s">
        <v>184</v>
      </c>
    </row>
    <row r="315" spans="2:65" s="12" customFormat="1">
      <c r="B315" s="158"/>
      <c r="D315" s="154" t="s">
        <v>907</v>
      </c>
      <c r="E315" s="159" t="s">
        <v>1</v>
      </c>
      <c r="F315" s="160" t="s">
        <v>2036</v>
      </c>
      <c r="H315" s="161">
        <v>18.59</v>
      </c>
      <c r="L315" s="158"/>
      <c r="M315" s="163"/>
      <c r="T315" s="164"/>
      <c r="AT315" s="159" t="s">
        <v>907</v>
      </c>
      <c r="AU315" s="159" t="s">
        <v>84</v>
      </c>
      <c r="AV315" s="12" t="s">
        <v>84</v>
      </c>
      <c r="AW315" s="12" t="s">
        <v>32</v>
      </c>
      <c r="AX315" s="12" t="s">
        <v>75</v>
      </c>
      <c r="AY315" s="159" t="s">
        <v>184</v>
      </c>
    </row>
    <row r="316" spans="2:65" s="13" customFormat="1">
      <c r="B316" s="165"/>
      <c r="D316" s="154" t="s">
        <v>907</v>
      </c>
      <c r="E316" s="166" t="s">
        <v>1</v>
      </c>
      <c r="F316" s="167" t="s">
        <v>921</v>
      </c>
      <c r="H316" s="168">
        <v>91.99</v>
      </c>
      <c r="L316" s="165"/>
      <c r="M316" s="170"/>
      <c r="T316" s="171"/>
      <c r="AT316" s="166" t="s">
        <v>907</v>
      </c>
      <c r="AU316" s="166" t="s">
        <v>84</v>
      </c>
      <c r="AV316" s="13" t="s">
        <v>197</v>
      </c>
      <c r="AW316" s="13" t="s">
        <v>32</v>
      </c>
      <c r="AX316" s="13" t="s">
        <v>82</v>
      </c>
      <c r="AY316" s="166" t="s">
        <v>184</v>
      </c>
    </row>
    <row r="317" spans="2:65" s="1" customFormat="1" ht="44.35" customHeight="1">
      <c r="B317" s="136"/>
      <c r="C317" s="191" t="s">
        <v>444</v>
      </c>
      <c r="D317" s="191" t="s">
        <v>187</v>
      </c>
      <c r="E317" s="192" t="s">
        <v>1182</v>
      </c>
      <c r="F317" s="193" t="s">
        <v>1183</v>
      </c>
      <c r="G317" s="194" t="s">
        <v>470</v>
      </c>
      <c r="H317" s="195">
        <v>93.32</v>
      </c>
      <c r="I317" s="137"/>
      <c r="J317" s="196">
        <f>ROUND(I317*H317,2)</f>
        <v>0</v>
      </c>
      <c r="K317" s="193" t="s">
        <v>195</v>
      </c>
      <c r="L317" s="32"/>
      <c r="M317" s="138" t="s">
        <v>1</v>
      </c>
      <c r="N317" s="139" t="s">
        <v>40</v>
      </c>
      <c r="P317" s="140">
        <f>O317*H317</f>
        <v>0</v>
      </c>
      <c r="Q317" s="140">
        <v>9.0299999999999998E-3</v>
      </c>
      <c r="R317" s="140">
        <f>Q317*H317</f>
        <v>0.84267959999999997</v>
      </c>
      <c r="S317" s="140">
        <v>0</v>
      </c>
      <c r="T317" s="141">
        <f>S317*H317</f>
        <v>0</v>
      </c>
      <c r="AR317" s="142" t="s">
        <v>191</v>
      </c>
      <c r="AT317" s="142" t="s">
        <v>187</v>
      </c>
      <c r="AU317" s="142" t="s">
        <v>84</v>
      </c>
      <c r="AY317" s="17" t="s">
        <v>184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7" t="s">
        <v>82</v>
      </c>
      <c r="BK317" s="143">
        <f>ROUND(I317*H317,2)</f>
        <v>0</v>
      </c>
      <c r="BL317" s="17" t="s">
        <v>191</v>
      </c>
      <c r="BM317" s="142" t="s">
        <v>2037</v>
      </c>
    </row>
    <row r="318" spans="2:65" s="12" customFormat="1">
      <c r="B318" s="158"/>
      <c r="D318" s="154" t="s">
        <v>907</v>
      </c>
      <c r="E318" s="159" t="s">
        <v>1</v>
      </c>
      <c r="F318" s="160" t="s">
        <v>1924</v>
      </c>
      <c r="H318" s="161">
        <v>20.6</v>
      </c>
      <c r="L318" s="158"/>
      <c r="M318" s="163"/>
      <c r="T318" s="164"/>
      <c r="AT318" s="159" t="s">
        <v>907</v>
      </c>
      <c r="AU318" s="159" t="s">
        <v>84</v>
      </c>
      <c r="AV318" s="12" t="s">
        <v>84</v>
      </c>
      <c r="AW318" s="12" t="s">
        <v>32</v>
      </c>
      <c r="AX318" s="12" t="s">
        <v>75</v>
      </c>
      <c r="AY318" s="159" t="s">
        <v>184</v>
      </c>
    </row>
    <row r="319" spans="2:65" s="12" customFormat="1">
      <c r="B319" s="158"/>
      <c r="D319" s="154" t="s">
        <v>907</v>
      </c>
      <c r="E319" s="159" t="s">
        <v>1</v>
      </c>
      <c r="F319" s="160" t="s">
        <v>2034</v>
      </c>
      <c r="H319" s="161">
        <v>35.47</v>
      </c>
      <c r="L319" s="158"/>
      <c r="M319" s="163"/>
      <c r="T319" s="164"/>
      <c r="AT319" s="159" t="s">
        <v>907</v>
      </c>
      <c r="AU319" s="159" t="s">
        <v>84</v>
      </c>
      <c r="AV319" s="12" t="s">
        <v>84</v>
      </c>
      <c r="AW319" s="12" t="s">
        <v>32</v>
      </c>
      <c r="AX319" s="12" t="s">
        <v>75</v>
      </c>
      <c r="AY319" s="159" t="s">
        <v>184</v>
      </c>
    </row>
    <row r="320" spans="2:65" s="12" customFormat="1">
      <c r="B320" s="158"/>
      <c r="D320" s="154" t="s">
        <v>907</v>
      </c>
      <c r="E320" s="159" t="s">
        <v>1</v>
      </c>
      <c r="F320" s="160" t="s">
        <v>2035</v>
      </c>
      <c r="H320" s="161">
        <v>18.66</v>
      </c>
      <c r="L320" s="158"/>
      <c r="M320" s="163"/>
      <c r="T320" s="164"/>
      <c r="AT320" s="159" t="s">
        <v>907</v>
      </c>
      <c r="AU320" s="159" t="s">
        <v>84</v>
      </c>
      <c r="AV320" s="12" t="s">
        <v>84</v>
      </c>
      <c r="AW320" s="12" t="s">
        <v>32</v>
      </c>
      <c r="AX320" s="12" t="s">
        <v>75</v>
      </c>
      <c r="AY320" s="159" t="s">
        <v>184</v>
      </c>
    </row>
    <row r="321" spans="2:65" s="12" customFormat="1">
      <c r="B321" s="158"/>
      <c r="D321" s="154" t="s">
        <v>907</v>
      </c>
      <c r="E321" s="159" t="s">
        <v>1</v>
      </c>
      <c r="F321" s="160" t="s">
        <v>2036</v>
      </c>
      <c r="H321" s="161">
        <v>18.59</v>
      </c>
      <c r="L321" s="158"/>
      <c r="M321" s="163"/>
      <c r="T321" s="164"/>
      <c r="AT321" s="159" t="s">
        <v>907</v>
      </c>
      <c r="AU321" s="159" t="s">
        <v>84</v>
      </c>
      <c r="AV321" s="12" t="s">
        <v>84</v>
      </c>
      <c r="AW321" s="12" t="s">
        <v>32</v>
      </c>
      <c r="AX321" s="12" t="s">
        <v>75</v>
      </c>
      <c r="AY321" s="159" t="s">
        <v>184</v>
      </c>
    </row>
    <row r="322" spans="2:65" s="13" customFormat="1">
      <c r="B322" s="165"/>
      <c r="D322" s="154" t="s">
        <v>907</v>
      </c>
      <c r="E322" s="166" t="s">
        <v>1</v>
      </c>
      <c r="F322" s="167" t="s">
        <v>921</v>
      </c>
      <c r="H322" s="168">
        <v>93.32</v>
      </c>
      <c r="L322" s="165"/>
      <c r="M322" s="170"/>
      <c r="T322" s="171"/>
      <c r="AT322" s="166" t="s">
        <v>907</v>
      </c>
      <c r="AU322" s="166" t="s">
        <v>84</v>
      </c>
      <c r="AV322" s="13" t="s">
        <v>197</v>
      </c>
      <c r="AW322" s="13" t="s">
        <v>32</v>
      </c>
      <c r="AX322" s="13" t="s">
        <v>82</v>
      </c>
      <c r="AY322" s="166" t="s">
        <v>184</v>
      </c>
    </row>
    <row r="323" spans="2:65" s="1" customFormat="1" ht="32.950000000000003" customHeight="1">
      <c r="B323" s="136"/>
      <c r="C323" s="197" t="s">
        <v>319</v>
      </c>
      <c r="D323" s="197" t="s">
        <v>192</v>
      </c>
      <c r="E323" s="198" t="s">
        <v>1185</v>
      </c>
      <c r="F323" s="199" t="s">
        <v>1186</v>
      </c>
      <c r="G323" s="200" t="s">
        <v>470</v>
      </c>
      <c r="H323" s="201">
        <v>107.318</v>
      </c>
      <c r="I323" s="144"/>
      <c r="J323" s="202">
        <f>ROUND(I323*H323,2)</f>
        <v>0</v>
      </c>
      <c r="K323" s="199" t="s">
        <v>195</v>
      </c>
      <c r="L323" s="145"/>
      <c r="M323" s="146" t="s">
        <v>1</v>
      </c>
      <c r="N323" s="147" t="s">
        <v>40</v>
      </c>
      <c r="P323" s="140">
        <f>O323*H323</f>
        <v>0</v>
      </c>
      <c r="Q323" s="140">
        <v>2.1999999999999999E-2</v>
      </c>
      <c r="R323" s="140">
        <f>Q323*H323</f>
        <v>2.3609959999999997</v>
      </c>
      <c r="S323" s="140">
        <v>0</v>
      </c>
      <c r="T323" s="141">
        <f>S323*H323</f>
        <v>0</v>
      </c>
      <c r="AR323" s="142" t="s">
        <v>196</v>
      </c>
      <c r="AT323" s="142" t="s">
        <v>192</v>
      </c>
      <c r="AU323" s="142" t="s">
        <v>84</v>
      </c>
      <c r="AY323" s="17" t="s">
        <v>184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7" t="s">
        <v>82</v>
      </c>
      <c r="BK323" s="143">
        <f>ROUND(I323*H323,2)</f>
        <v>0</v>
      </c>
      <c r="BL323" s="17" t="s">
        <v>191</v>
      </c>
      <c r="BM323" s="142" t="s">
        <v>2038</v>
      </c>
    </row>
    <row r="324" spans="2:65" s="12" customFormat="1">
      <c r="B324" s="158"/>
      <c r="D324" s="154" t="s">
        <v>907</v>
      </c>
      <c r="F324" s="160" t="s">
        <v>2039</v>
      </c>
      <c r="H324" s="161">
        <v>107.318</v>
      </c>
      <c r="L324" s="158"/>
      <c r="M324" s="163"/>
      <c r="T324" s="164"/>
      <c r="AT324" s="159" t="s">
        <v>907</v>
      </c>
      <c r="AU324" s="159" t="s">
        <v>84</v>
      </c>
      <c r="AV324" s="12" t="s">
        <v>84</v>
      </c>
      <c r="AW324" s="12" t="s">
        <v>3</v>
      </c>
      <c r="AX324" s="12" t="s">
        <v>82</v>
      </c>
      <c r="AY324" s="159" t="s">
        <v>184</v>
      </c>
    </row>
    <row r="325" spans="2:65" s="1" customFormat="1" ht="24.15" customHeight="1">
      <c r="B325" s="136"/>
      <c r="C325" s="191" t="s">
        <v>451</v>
      </c>
      <c r="D325" s="191" t="s">
        <v>187</v>
      </c>
      <c r="E325" s="192" t="s">
        <v>1189</v>
      </c>
      <c r="F325" s="193" t="s">
        <v>1190</v>
      </c>
      <c r="G325" s="194" t="s">
        <v>470</v>
      </c>
      <c r="H325" s="195">
        <v>93.32</v>
      </c>
      <c r="I325" s="137"/>
      <c r="J325" s="196">
        <f>ROUND(I325*H325,2)</f>
        <v>0</v>
      </c>
      <c r="K325" s="193" t="s">
        <v>195</v>
      </c>
      <c r="L325" s="32"/>
      <c r="M325" s="138" t="s">
        <v>1</v>
      </c>
      <c r="N325" s="139" t="s">
        <v>40</v>
      </c>
      <c r="P325" s="140">
        <f>O325*H325</f>
        <v>0</v>
      </c>
      <c r="Q325" s="140">
        <v>1.5E-3</v>
      </c>
      <c r="R325" s="140">
        <f>Q325*H325</f>
        <v>0.13997999999999999</v>
      </c>
      <c r="S325" s="140">
        <v>0</v>
      </c>
      <c r="T325" s="141">
        <f>S325*H325</f>
        <v>0</v>
      </c>
      <c r="AR325" s="142" t="s">
        <v>191</v>
      </c>
      <c r="AT325" s="142" t="s">
        <v>187</v>
      </c>
      <c r="AU325" s="142" t="s">
        <v>84</v>
      </c>
      <c r="AY325" s="17" t="s">
        <v>184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7" t="s">
        <v>82</v>
      </c>
      <c r="BK325" s="143">
        <f>ROUND(I325*H325,2)</f>
        <v>0</v>
      </c>
      <c r="BL325" s="17" t="s">
        <v>191</v>
      </c>
      <c r="BM325" s="142" t="s">
        <v>2040</v>
      </c>
    </row>
    <row r="326" spans="2:65" s="1" customFormat="1" ht="24.15" customHeight="1">
      <c r="B326" s="136"/>
      <c r="C326" s="191" t="s">
        <v>323</v>
      </c>
      <c r="D326" s="191" t="s">
        <v>187</v>
      </c>
      <c r="E326" s="192" t="s">
        <v>1192</v>
      </c>
      <c r="F326" s="193" t="s">
        <v>1193</v>
      </c>
      <c r="G326" s="194" t="s">
        <v>190</v>
      </c>
      <c r="H326" s="195">
        <v>166.48</v>
      </c>
      <c r="I326" s="137"/>
      <c r="J326" s="196">
        <f>ROUND(I326*H326,2)</f>
        <v>0</v>
      </c>
      <c r="K326" s="193" t="s">
        <v>195</v>
      </c>
      <c r="L326" s="32"/>
      <c r="M326" s="138" t="s">
        <v>1</v>
      </c>
      <c r="N326" s="139" t="s">
        <v>40</v>
      </c>
      <c r="P326" s="140">
        <f>O326*H326</f>
        <v>0</v>
      </c>
      <c r="Q326" s="140">
        <v>3.2000000000000003E-4</v>
      </c>
      <c r="R326" s="140">
        <f>Q326*H326</f>
        <v>5.3273600000000004E-2</v>
      </c>
      <c r="S326" s="140">
        <v>0</v>
      </c>
      <c r="T326" s="141">
        <f>S326*H326</f>
        <v>0</v>
      </c>
      <c r="AR326" s="142" t="s">
        <v>191</v>
      </c>
      <c r="AT326" s="142" t="s">
        <v>187</v>
      </c>
      <c r="AU326" s="142" t="s">
        <v>84</v>
      </c>
      <c r="AY326" s="17" t="s">
        <v>184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82</v>
      </c>
      <c r="BK326" s="143">
        <f>ROUND(I326*H326,2)</f>
        <v>0</v>
      </c>
      <c r="BL326" s="17" t="s">
        <v>191</v>
      </c>
      <c r="BM326" s="142" t="s">
        <v>2041</v>
      </c>
    </row>
    <row r="327" spans="2:65" s="12" customFormat="1">
      <c r="B327" s="158"/>
      <c r="D327" s="154" t="s">
        <v>907</v>
      </c>
      <c r="E327" s="159" t="s">
        <v>1</v>
      </c>
      <c r="F327" s="160" t="s">
        <v>2042</v>
      </c>
      <c r="H327" s="161">
        <v>24.6</v>
      </c>
      <c r="L327" s="158"/>
      <c r="M327" s="163"/>
      <c r="T327" s="164"/>
      <c r="AT327" s="159" t="s">
        <v>907</v>
      </c>
      <c r="AU327" s="159" t="s">
        <v>84</v>
      </c>
      <c r="AV327" s="12" t="s">
        <v>84</v>
      </c>
      <c r="AW327" s="12" t="s">
        <v>32</v>
      </c>
      <c r="AX327" s="12" t="s">
        <v>75</v>
      </c>
      <c r="AY327" s="159" t="s">
        <v>184</v>
      </c>
    </row>
    <row r="328" spans="2:65" s="12" customFormat="1">
      <c r="B328" s="158"/>
      <c r="D328" s="154" t="s">
        <v>907</v>
      </c>
      <c r="E328" s="159" t="s">
        <v>1</v>
      </c>
      <c r="F328" s="160" t="s">
        <v>2043</v>
      </c>
      <c r="H328" s="161">
        <v>58.24</v>
      </c>
      <c r="L328" s="158"/>
      <c r="M328" s="163"/>
      <c r="T328" s="164"/>
      <c r="AT328" s="159" t="s">
        <v>907</v>
      </c>
      <c r="AU328" s="159" t="s">
        <v>84</v>
      </c>
      <c r="AV328" s="12" t="s">
        <v>84</v>
      </c>
      <c r="AW328" s="12" t="s">
        <v>32</v>
      </c>
      <c r="AX328" s="12" t="s">
        <v>75</v>
      </c>
      <c r="AY328" s="159" t="s">
        <v>184</v>
      </c>
    </row>
    <row r="329" spans="2:65" s="12" customFormat="1">
      <c r="B329" s="158"/>
      <c r="D329" s="154" t="s">
        <v>907</v>
      </c>
      <c r="E329" s="159" t="s">
        <v>1</v>
      </c>
      <c r="F329" s="160" t="s">
        <v>2044</v>
      </c>
      <c r="H329" s="161">
        <v>41.86</v>
      </c>
      <c r="L329" s="158"/>
      <c r="M329" s="163"/>
      <c r="T329" s="164"/>
      <c r="AT329" s="159" t="s">
        <v>907</v>
      </c>
      <c r="AU329" s="159" t="s">
        <v>84</v>
      </c>
      <c r="AV329" s="12" t="s">
        <v>84</v>
      </c>
      <c r="AW329" s="12" t="s">
        <v>32</v>
      </c>
      <c r="AX329" s="12" t="s">
        <v>75</v>
      </c>
      <c r="AY329" s="159" t="s">
        <v>184</v>
      </c>
    </row>
    <row r="330" spans="2:65" s="12" customFormat="1">
      <c r="B330" s="158"/>
      <c r="D330" s="154" t="s">
        <v>907</v>
      </c>
      <c r="E330" s="159" t="s">
        <v>1</v>
      </c>
      <c r="F330" s="160" t="s">
        <v>2045</v>
      </c>
      <c r="H330" s="161">
        <v>41.78</v>
      </c>
      <c r="L330" s="158"/>
      <c r="M330" s="163"/>
      <c r="T330" s="164"/>
      <c r="AT330" s="159" t="s">
        <v>907</v>
      </c>
      <c r="AU330" s="159" t="s">
        <v>84</v>
      </c>
      <c r="AV330" s="12" t="s">
        <v>84</v>
      </c>
      <c r="AW330" s="12" t="s">
        <v>32</v>
      </c>
      <c r="AX330" s="12" t="s">
        <v>75</v>
      </c>
      <c r="AY330" s="159" t="s">
        <v>184</v>
      </c>
    </row>
    <row r="331" spans="2:65" s="13" customFormat="1">
      <c r="B331" s="165"/>
      <c r="D331" s="154" t="s">
        <v>907</v>
      </c>
      <c r="E331" s="166" t="s">
        <v>1</v>
      </c>
      <c r="F331" s="167" t="s">
        <v>921</v>
      </c>
      <c r="H331" s="168">
        <v>166.48</v>
      </c>
      <c r="L331" s="165"/>
      <c r="M331" s="170"/>
      <c r="T331" s="171"/>
      <c r="AT331" s="166" t="s">
        <v>907</v>
      </c>
      <c r="AU331" s="166" t="s">
        <v>84</v>
      </c>
      <c r="AV331" s="13" t="s">
        <v>197</v>
      </c>
      <c r="AW331" s="13" t="s">
        <v>32</v>
      </c>
      <c r="AX331" s="13" t="s">
        <v>82</v>
      </c>
      <c r="AY331" s="166" t="s">
        <v>184</v>
      </c>
    </row>
    <row r="332" spans="2:65" s="1" customFormat="1" ht="49.25" customHeight="1">
      <c r="B332" s="136"/>
      <c r="C332" s="191" t="s">
        <v>458</v>
      </c>
      <c r="D332" s="191" t="s">
        <v>187</v>
      </c>
      <c r="E332" s="192" t="s">
        <v>1761</v>
      </c>
      <c r="F332" s="193" t="s">
        <v>1762</v>
      </c>
      <c r="G332" s="194" t="s">
        <v>351</v>
      </c>
      <c r="H332" s="195">
        <v>3.9489999999999998</v>
      </c>
      <c r="I332" s="137"/>
      <c r="J332" s="196">
        <f>ROUND(I332*H332,2)</f>
        <v>0</v>
      </c>
      <c r="K332" s="193" t="s">
        <v>195</v>
      </c>
      <c r="L332" s="32"/>
      <c r="M332" s="138" t="s">
        <v>1</v>
      </c>
      <c r="N332" s="139" t="s">
        <v>40</v>
      </c>
      <c r="P332" s="140">
        <f>O332*H332</f>
        <v>0</v>
      </c>
      <c r="Q332" s="140">
        <v>0</v>
      </c>
      <c r="R332" s="140">
        <f>Q332*H332</f>
        <v>0</v>
      </c>
      <c r="S332" s="140">
        <v>0</v>
      </c>
      <c r="T332" s="141">
        <f>S332*H332</f>
        <v>0</v>
      </c>
      <c r="AR332" s="142" t="s">
        <v>191</v>
      </c>
      <c r="AT332" s="142" t="s">
        <v>187</v>
      </c>
      <c r="AU332" s="142" t="s">
        <v>84</v>
      </c>
      <c r="AY332" s="17" t="s">
        <v>184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7" t="s">
        <v>82</v>
      </c>
      <c r="BK332" s="143">
        <f>ROUND(I332*H332,2)</f>
        <v>0</v>
      </c>
      <c r="BL332" s="17" t="s">
        <v>191</v>
      </c>
      <c r="BM332" s="142" t="s">
        <v>2046</v>
      </c>
    </row>
    <row r="333" spans="2:65" s="11" customFormat="1" ht="22.95" customHeight="1">
      <c r="B333" s="124"/>
      <c r="D333" s="125" t="s">
        <v>74</v>
      </c>
      <c r="E333" s="134" t="s">
        <v>1201</v>
      </c>
      <c r="F333" s="134" t="s">
        <v>1202</v>
      </c>
      <c r="J333" s="135">
        <f>BK333</f>
        <v>0</v>
      </c>
      <c r="L333" s="124"/>
      <c r="M333" s="129"/>
      <c r="P333" s="130">
        <f>SUM(P334:P371)</f>
        <v>0</v>
      </c>
      <c r="R333" s="130">
        <f>SUM(R334:R371)</f>
        <v>4.7681841799999996</v>
      </c>
      <c r="T333" s="131">
        <f>SUM(T334:T371)</f>
        <v>0</v>
      </c>
      <c r="AR333" s="125" t="s">
        <v>84</v>
      </c>
      <c r="AT333" s="132" t="s">
        <v>74</v>
      </c>
      <c r="AU333" s="132" t="s">
        <v>82</v>
      </c>
      <c r="AY333" s="125" t="s">
        <v>184</v>
      </c>
      <c r="BK333" s="133">
        <f>SUM(BK334:BK371)</f>
        <v>0</v>
      </c>
    </row>
    <row r="334" spans="2:65" s="1" customFormat="1" ht="24.15" customHeight="1">
      <c r="B334" s="136"/>
      <c r="C334" s="191" t="s">
        <v>326</v>
      </c>
      <c r="D334" s="191" t="s">
        <v>187</v>
      </c>
      <c r="E334" s="192" t="s">
        <v>1203</v>
      </c>
      <c r="F334" s="193" t="s">
        <v>1204</v>
      </c>
      <c r="G334" s="194" t="s">
        <v>470</v>
      </c>
      <c r="H334" s="195">
        <v>237.56</v>
      </c>
      <c r="I334" s="137"/>
      <c r="J334" s="196">
        <f>ROUND(I334*H334,2)</f>
        <v>0</v>
      </c>
      <c r="K334" s="193" t="s">
        <v>195</v>
      </c>
      <c r="L334" s="32"/>
      <c r="M334" s="138" t="s">
        <v>1</v>
      </c>
      <c r="N334" s="139" t="s">
        <v>40</v>
      </c>
      <c r="P334" s="140">
        <f>O334*H334</f>
        <v>0</v>
      </c>
      <c r="Q334" s="140">
        <v>2.9999999999999997E-4</v>
      </c>
      <c r="R334" s="140">
        <f>Q334*H334</f>
        <v>7.1267999999999998E-2</v>
      </c>
      <c r="S334" s="140">
        <v>0</v>
      </c>
      <c r="T334" s="141">
        <f>S334*H334</f>
        <v>0</v>
      </c>
      <c r="AR334" s="142" t="s">
        <v>191</v>
      </c>
      <c r="AT334" s="142" t="s">
        <v>187</v>
      </c>
      <c r="AU334" s="142" t="s">
        <v>84</v>
      </c>
      <c r="AY334" s="17" t="s">
        <v>184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7" t="s">
        <v>82</v>
      </c>
      <c r="BK334" s="143">
        <f>ROUND(I334*H334,2)</f>
        <v>0</v>
      </c>
      <c r="BL334" s="17" t="s">
        <v>191</v>
      </c>
      <c r="BM334" s="142" t="s">
        <v>2047</v>
      </c>
    </row>
    <row r="335" spans="2:65" s="12" customFormat="1">
      <c r="B335" s="158"/>
      <c r="D335" s="154" t="s">
        <v>907</v>
      </c>
      <c r="E335" s="159" t="s">
        <v>1</v>
      </c>
      <c r="F335" s="160" t="s">
        <v>2048</v>
      </c>
      <c r="H335" s="161">
        <v>237.56</v>
      </c>
      <c r="L335" s="158"/>
      <c r="M335" s="163"/>
      <c r="T335" s="164"/>
      <c r="AT335" s="159" t="s">
        <v>907</v>
      </c>
      <c r="AU335" s="159" t="s">
        <v>84</v>
      </c>
      <c r="AV335" s="12" t="s">
        <v>84</v>
      </c>
      <c r="AW335" s="12" t="s">
        <v>32</v>
      </c>
      <c r="AX335" s="12" t="s">
        <v>82</v>
      </c>
      <c r="AY335" s="159" t="s">
        <v>184</v>
      </c>
    </row>
    <row r="336" spans="2:65" s="1" customFormat="1" ht="24.15" customHeight="1">
      <c r="B336" s="136"/>
      <c r="C336" s="191" t="s">
        <v>467</v>
      </c>
      <c r="D336" s="191" t="s">
        <v>187</v>
      </c>
      <c r="E336" s="192" t="s">
        <v>1207</v>
      </c>
      <c r="F336" s="193" t="s">
        <v>1208</v>
      </c>
      <c r="G336" s="194" t="s">
        <v>470</v>
      </c>
      <c r="H336" s="195">
        <v>85.918999999999997</v>
      </c>
      <c r="I336" s="137"/>
      <c r="J336" s="196">
        <f>ROUND(I336*H336,2)</f>
        <v>0</v>
      </c>
      <c r="K336" s="193" t="s">
        <v>195</v>
      </c>
      <c r="L336" s="32"/>
      <c r="M336" s="138" t="s">
        <v>1</v>
      </c>
      <c r="N336" s="139" t="s">
        <v>40</v>
      </c>
      <c r="P336" s="140">
        <f>O336*H336</f>
        <v>0</v>
      </c>
      <c r="Q336" s="140">
        <v>1.5E-3</v>
      </c>
      <c r="R336" s="140">
        <f>Q336*H336</f>
        <v>0.12887850000000001</v>
      </c>
      <c r="S336" s="140">
        <v>0</v>
      </c>
      <c r="T336" s="141">
        <f>S336*H336</f>
        <v>0</v>
      </c>
      <c r="AR336" s="142" t="s">
        <v>191</v>
      </c>
      <c r="AT336" s="142" t="s">
        <v>187</v>
      </c>
      <c r="AU336" s="142" t="s">
        <v>84</v>
      </c>
      <c r="AY336" s="17" t="s">
        <v>184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7" t="s">
        <v>82</v>
      </c>
      <c r="BK336" s="143">
        <f>ROUND(I336*H336,2)</f>
        <v>0</v>
      </c>
      <c r="BL336" s="17" t="s">
        <v>191</v>
      </c>
      <c r="BM336" s="142" t="s">
        <v>2049</v>
      </c>
    </row>
    <row r="337" spans="2:65" s="12" customFormat="1" ht="21.75">
      <c r="B337" s="158"/>
      <c r="D337" s="154" t="s">
        <v>907</v>
      </c>
      <c r="E337" s="159" t="s">
        <v>1</v>
      </c>
      <c r="F337" s="160" t="s">
        <v>2050</v>
      </c>
      <c r="H337" s="161">
        <v>7.3890000000000002</v>
      </c>
      <c r="L337" s="158"/>
      <c r="M337" s="163"/>
      <c r="T337" s="164"/>
      <c r="AT337" s="159" t="s">
        <v>907</v>
      </c>
      <c r="AU337" s="159" t="s">
        <v>84</v>
      </c>
      <c r="AV337" s="12" t="s">
        <v>84</v>
      </c>
      <c r="AW337" s="12" t="s">
        <v>32</v>
      </c>
      <c r="AX337" s="12" t="s">
        <v>75</v>
      </c>
      <c r="AY337" s="159" t="s">
        <v>184</v>
      </c>
    </row>
    <row r="338" spans="2:65" s="12" customFormat="1" ht="21.75">
      <c r="B338" s="158"/>
      <c r="D338" s="154" t="s">
        <v>907</v>
      </c>
      <c r="E338" s="159" t="s">
        <v>1</v>
      </c>
      <c r="F338" s="160" t="s">
        <v>2051</v>
      </c>
      <c r="H338" s="161">
        <v>5.2729999999999997</v>
      </c>
      <c r="L338" s="158"/>
      <c r="M338" s="163"/>
      <c r="T338" s="164"/>
      <c r="AT338" s="159" t="s">
        <v>907</v>
      </c>
      <c r="AU338" s="159" t="s">
        <v>84</v>
      </c>
      <c r="AV338" s="12" t="s">
        <v>84</v>
      </c>
      <c r="AW338" s="12" t="s">
        <v>32</v>
      </c>
      <c r="AX338" s="12" t="s">
        <v>75</v>
      </c>
      <c r="AY338" s="159" t="s">
        <v>184</v>
      </c>
    </row>
    <row r="339" spans="2:65" s="12" customFormat="1" ht="21.75">
      <c r="B339" s="158"/>
      <c r="D339" s="154" t="s">
        <v>907</v>
      </c>
      <c r="E339" s="159" t="s">
        <v>1</v>
      </c>
      <c r="F339" s="160" t="s">
        <v>2052</v>
      </c>
      <c r="H339" s="161">
        <v>5.27</v>
      </c>
      <c r="L339" s="158"/>
      <c r="M339" s="163"/>
      <c r="T339" s="164"/>
      <c r="AT339" s="159" t="s">
        <v>907</v>
      </c>
      <c r="AU339" s="159" t="s">
        <v>84</v>
      </c>
      <c r="AV339" s="12" t="s">
        <v>84</v>
      </c>
      <c r="AW339" s="12" t="s">
        <v>32</v>
      </c>
      <c r="AX339" s="12" t="s">
        <v>75</v>
      </c>
      <c r="AY339" s="159" t="s">
        <v>184</v>
      </c>
    </row>
    <row r="340" spans="2:65" s="14" customFormat="1">
      <c r="B340" s="172"/>
      <c r="D340" s="154" t="s">
        <v>907</v>
      </c>
      <c r="E340" s="173" t="s">
        <v>1</v>
      </c>
      <c r="F340" s="174" t="s">
        <v>1213</v>
      </c>
      <c r="H340" s="175">
        <v>17.931999999999999</v>
      </c>
      <c r="L340" s="172"/>
      <c r="M340" s="176"/>
      <c r="T340" s="177"/>
      <c r="AT340" s="173" t="s">
        <v>907</v>
      </c>
      <c r="AU340" s="173" t="s">
        <v>84</v>
      </c>
      <c r="AV340" s="14" t="s">
        <v>99</v>
      </c>
      <c r="AW340" s="14" t="s">
        <v>32</v>
      </c>
      <c r="AX340" s="14" t="s">
        <v>75</v>
      </c>
      <c r="AY340" s="173" t="s">
        <v>184</v>
      </c>
    </row>
    <row r="341" spans="2:65" s="12" customFormat="1" ht="21.75">
      <c r="B341" s="158"/>
      <c r="D341" s="154" t="s">
        <v>907</v>
      </c>
      <c r="E341" s="159" t="s">
        <v>1</v>
      </c>
      <c r="F341" s="160" t="s">
        <v>2053</v>
      </c>
      <c r="H341" s="161">
        <v>30.219000000000001</v>
      </c>
      <c r="L341" s="158"/>
      <c r="M341" s="163"/>
      <c r="T341" s="164"/>
      <c r="AT341" s="159" t="s">
        <v>907</v>
      </c>
      <c r="AU341" s="159" t="s">
        <v>84</v>
      </c>
      <c r="AV341" s="12" t="s">
        <v>84</v>
      </c>
      <c r="AW341" s="12" t="s">
        <v>32</v>
      </c>
      <c r="AX341" s="12" t="s">
        <v>75</v>
      </c>
      <c r="AY341" s="159" t="s">
        <v>184</v>
      </c>
    </row>
    <row r="342" spans="2:65" s="12" customFormat="1" ht="21.75">
      <c r="B342" s="158"/>
      <c r="D342" s="154" t="s">
        <v>907</v>
      </c>
      <c r="E342" s="159" t="s">
        <v>1</v>
      </c>
      <c r="F342" s="160" t="s">
        <v>2054</v>
      </c>
      <c r="H342" s="161">
        <v>18.905999999999999</v>
      </c>
      <c r="L342" s="158"/>
      <c r="M342" s="163"/>
      <c r="T342" s="164"/>
      <c r="AT342" s="159" t="s">
        <v>907</v>
      </c>
      <c r="AU342" s="159" t="s">
        <v>84</v>
      </c>
      <c r="AV342" s="12" t="s">
        <v>84</v>
      </c>
      <c r="AW342" s="12" t="s">
        <v>32</v>
      </c>
      <c r="AX342" s="12" t="s">
        <v>75</v>
      </c>
      <c r="AY342" s="159" t="s">
        <v>184</v>
      </c>
    </row>
    <row r="343" spans="2:65" s="12" customFormat="1" ht="21.75">
      <c r="B343" s="158"/>
      <c r="D343" s="154" t="s">
        <v>907</v>
      </c>
      <c r="E343" s="159" t="s">
        <v>1</v>
      </c>
      <c r="F343" s="160" t="s">
        <v>2055</v>
      </c>
      <c r="H343" s="161">
        <v>18.861999999999998</v>
      </c>
      <c r="L343" s="158"/>
      <c r="M343" s="163"/>
      <c r="T343" s="164"/>
      <c r="AT343" s="159" t="s">
        <v>907</v>
      </c>
      <c r="AU343" s="159" t="s">
        <v>84</v>
      </c>
      <c r="AV343" s="12" t="s">
        <v>84</v>
      </c>
      <c r="AW343" s="12" t="s">
        <v>32</v>
      </c>
      <c r="AX343" s="12" t="s">
        <v>75</v>
      </c>
      <c r="AY343" s="159" t="s">
        <v>184</v>
      </c>
    </row>
    <row r="344" spans="2:65" s="14" customFormat="1">
      <c r="B344" s="172"/>
      <c r="D344" s="154" t="s">
        <v>907</v>
      </c>
      <c r="E344" s="173" t="s">
        <v>1</v>
      </c>
      <c r="F344" s="174" t="s">
        <v>1217</v>
      </c>
      <c r="H344" s="175">
        <v>67.986999999999995</v>
      </c>
      <c r="L344" s="172"/>
      <c r="M344" s="176"/>
      <c r="T344" s="177"/>
      <c r="AT344" s="173" t="s">
        <v>907</v>
      </c>
      <c r="AU344" s="173" t="s">
        <v>84</v>
      </c>
      <c r="AV344" s="14" t="s">
        <v>99</v>
      </c>
      <c r="AW344" s="14" t="s">
        <v>32</v>
      </c>
      <c r="AX344" s="14" t="s">
        <v>75</v>
      </c>
      <c r="AY344" s="173" t="s">
        <v>184</v>
      </c>
    </row>
    <row r="345" spans="2:65" s="13" customFormat="1">
      <c r="B345" s="165"/>
      <c r="D345" s="154" t="s">
        <v>907</v>
      </c>
      <c r="E345" s="166" t="s">
        <v>1</v>
      </c>
      <c r="F345" s="167" t="s">
        <v>921</v>
      </c>
      <c r="H345" s="168">
        <v>85.918999999999997</v>
      </c>
      <c r="L345" s="165"/>
      <c r="M345" s="170"/>
      <c r="T345" s="171"/>
      <c r="AT345" s="166" t="s">
        <v>907</v>
      </c>
      <c r="AU345" s="166" t="s">
        <v>84</v>
      </c>
      <c r="AV345" s="13" t="s">
        <v>197</v>
      </c>
      <c r="AW345" s="13" t="s">
        <v>32</v>
      </c>
      <c r="AX345" s="13" t="s">
        <v>82</v>
      </c>
      <c r="AY345" s="166" t="s">
        <v>184</v>
      </c>
    </row>
    <row r="346" spans="2:65" s="1" customFormat="1" ht="24.15" customHeight="1">
      <c r="B346" s="136"/>
      <c r="C346" s="191" t="s">
        <v>330</v>
      </c>
      <c r="D346" s="191" t="s">
        <v>187</v>
      </c>
      <c r="E346" s="192" t="s">
        <v>1218</v>
      </c>
      <c r="F346" s="193" t="s">
        <v>1219</v>
      </c>
      <c r="G346" s="194" t="s">
        <v>190</v>
      </c>
      <c r="H346" s="195">
        <v>58.05</v>
      </c>
      <c r="I346" s="137"/>
      <c r="J346" s="196">
        <f>ROUND(I346*H346,2)</f>
        <v>0</v>
      </c>
      <c r="K346" s="193" t="s">
        <v>195</v>
      </c>
      <c r="L346" s="32"/>
      <c r="M346" s="138" t="s">
        <v>1</v>
      </c>
      <c r="N346" s="139" t="s">
        <v>40</v>
      </c>
      <c r="P346" s="140">
        <f>O346*H346</f>
        <v>0</v>
      </c>
      <c r="Q346" s="140">
        <v>2.7999999999999998E-4</v>
      </c>
      <c r="R346" s="140">
        <f>Q346*H346</f>
        <v>1.6253999999999998E-2</v>
      </c>
      <c r="S346" s="140">
        <v>0</v>
      </c>
      <c r="T346" s="141">
        <f>S346*H346</f>
        <v>0</v>
      </c>
      <c r="AR346" s="142" t="s">
        <v>191</v>
      </c>
      <c r="AT346" s="142" t="s">
        <v>187</v>
      </c>
      <c r="AU346" s="142" t="s">
        <v>84</v>
      </c>
      <c r="AY346" s="17" t="s">
        <v>184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7" t="s">
        <v>82</v>
      </c>
      <c r="BK346" s="143">
        <f>ROUND(I346*H346,2)</f>
        <v>0</v>
      </c>
      <c r="BL346" s="17" t="s">
        <v>191</v>
      </c>
      <c r="BM346" s="142" t="s">
        <v>2056</v>
      </c>
    </row>
    <row r="347" spans="2:65" s="12" customFormat="1">
      <c r="B347" s="158"/>
      <c r="D347" s="154" t="s">
        <v>907</v>
      </c>
      <c r="E347" s="159" t="s">
        <v>1</v>
      </c>
      <c r="F347" s="160" t="s">
        <v>2057</v>
      </c>
      <c r="H347" s="161">
        <v>22.05</v>
      </c>
      <c r="L347" s="158"/>
      <c r="M347" s="163"/>
      <c r="T347" s="164"/>
      <c r="AT347" s="159" t="s">
        <v>907</v>
      </c>
      <c r="AU347" s="159" t="s">
        <v>84</v>
      </c>
      <c r="AV347" s="12" t="s">
        <v>84</v>
      </c>
      <c r="AW347" s="12" t="s">
        <v>32</v>
      </c>
      <c r="AX347" s="12" t="s">
        <v>75</v>
      </c>
      <c r="AY347" s="159" t="s">
        <v>184</v>
      </c>
    </row>
    <row r="348" spans="2:65" s="12" customFormat="1">
      <c r="B348" s="158"/>
      <c r="D348" s="154" t="s">
        <v>907</v>
      </c>
      <c r="E348" s="159" t="s">
        <v>1</v>
      </c>
      <c r="F348" s="160" t="s">
        <v>1222</v>
      </c>
      <c r="H348" s="161">
        <v>18</v>
      </c>
      <c r="L348" s="158"/>
      <c r="M348" s="163"/>
      <c r="T348" s="164"/>
      <c r="AT348" s="159" t="s">
        <v>907</v>
      </c>
      <c r="AU348" s="159" t="s">
        <v>84</v>
      </c>
      <c r="AV348" s="12" t="s">
        <v>84</v>
      </c>
      <c r="AW348" s="12" t="s">
        <v>32</v>
      </c>
      <c r="AX348" s="12" t="s">
        <v>75</v>
      </c>
      <c r="AY348" s="159" t="s">
        <v>184</v>
      </c>
    </row>
    <row r="349" spans="2:65" s="12" customFormat="1">
      <c r="B349" s="158"/>
      <c r="D349" s="154" t="s">
        <v>907</v>
      </c>
      <c r="E349" s="159" t="s">
        <v>1</v>
      </c>
      <c r="F349" s="160" t="s">
        <v>1223</v>
      </c>
      <c r="H349" s="161">
        <v>18</v>
      </c>
      <c r="L349" s="158"/>
      <c r="M349" s="163"/>
      <c r="T349" s="164"/>
      <c r="AT349" s="159" t="s">
        <v>907</v>
      </c>
      <c r="AU349" s="159" t="s">
        <v>84</v>
      </c>
      <c r="AV349" s="12" t="s">
        <v>84</v>
      </c>
      <c r="AW349" s="12" t="s">
        <v>32</v>
      </c>
      <c r="AX349" s="12" t="s">
        <v>75</v>
      </c>
      <c r="AY349" s="159" t="s">
        <v>184</v>
      </c>
    </row>
    <row r="350" spans="2:65" s="13" customFormat="1">
      <c r="B350" s="165"/>
      <c r="D350" s="154" t="s">
        <v>907</v>
      </c>
      <c r="E350" s="166" t="s">
        <v>1</v>
      </c>
      <c r="F350" s="167" t="s">
        <v>921</v>
      </c>
      <c r="H350" s="168">
        <v>58.05</v>
      </c>
      <c r="L350" s="165"/>
      <c r="M350" s="170"/>
      <c r="T350" s="171"/>
      <c r="AT350" s="166" t="s">
        <v>907</v>
      </c>
      <c r="AU350" s="166" t="s">
        <v>84</v>
      </c>
      <c r="AV350" s="13" t="s">
        <v>197</v>
      </c>
      <c r="AW350" s="13" t="s">
        <v>32</v>
      </c>
      <c r="AX350" s="13" t="s">
        <v>82</v>
      </c>
      <c r="AY350" s="166" t="s">
        <v>184</v>
      </c>
    </row>
    <row r="351" spans="2:65" s="1" customFormat="1" ht="37.9" customHeight="1">
      <c r="B351" s="136"/>
      <c r="C351" s="191" t="s">
        <v>475</v>
      </c>
      <c r="D351" s="191" t="s">
        <v>187</v>
      </c>
      <c r="E351" s="192" t="s">
        <v>1224</v>
      </c>
      <c r="F351" s="193" t="s">
        <v>1225</v>
      </c>
      <c r="G351" s="194" t="s">
        <v>470</v>
      </c>
      <c r="H351" s="195">
        <v>237.56</v>
      </c>
      <c r="I351" s="137"/>
      <c r="J351" s="196">
        <f>ROUND(I351*H351,2)</f>
        <v>0</v>
      </c>
      <c r="K351" s="193" t="s">
        <v>195</v>
      </c>
      <c r="L351" s="32"/>
      <c r="M351" s="138" t="s">
        <v>1</v>
      </c>
      <c r="N351" s="139" t="s">
        <v>40</v>
      </c>
      <c r="P351" s="140">
        <f>O351*H351</f>
        <v>0</v>
      </c>
      <c r="Q351" s="140">
        <v>5.3E-3</v>
      </c>
      <c r="R351" s="140">
        <f>Q351*H351</f>
        <v>1.2590680000000001</v>
      </c>
      <c r="S351" s="140">
        <v>0</v>
      </c>
      <c r="T351" s="141">
        <f>S351*H351</f>
        <v>0</v>
      </c>
      <c r="AR351" s="142" t="s">
        <v>191</v>
      </c>
      <c r="AT351" s="142" t="s">
        <v>187</v>
      </c>
      <c r="AU351" s="142" t="s">
        <v>84</v>
      </c>
      <c r="AY351" s="17" t="s">
        <v>184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7" t="s">
        <v>82</v>
      </c>
      <c r="BK351" s="143">
        <f>ROUND(I351*H351,2)</f>
        <v>0</v>
      </c>
      <c r="BL351" s="17" t="s">
        <v>191</v>
      </c>
      <c r="BM351" s="142" t="s">
        <v>2058</v>
      </c>
    </row>
    <row r="352" spans="2:65" s="12" customFormat="1">
      <c r="B352" s="158"/>
      <c r="D352" s="154" t="s">
        <v>907</v>
      </c>
      <c r="E352" s="159" t="s">
        <v>1</v>
      </c>
      <c r="F352" s="160" t="s">
        <v>1963</v>
      </c>
      <c r="H352" s="161">
        <v>98.52</v>
      </c>
      <c r="L352" s="158"/>
      <c r="M352" s="163"/>
      <c r="T352" s="164"/>
      <c r="AT352" s="159" t="s">
        <v>907</v>
      </c>
      <c r="AU352" s="159" t="s">
        <v>84</v>
      </c>
      <c r="AV352" s="12" t="s">
        <v>84</v>
      </c>
      <c r="AW352" s="12" t="s">
        <v>32</v>
      </c>
      <c r="AX352" s="12" t="s">
        <v>75</v>
      </c>
      <c r="AY352" s="159" t="s">
        <v>184</v>
      </c>
    </row>
    <row r="353" spans="2:65" s="12" customFormat="1" ht="21.75">
      <c r="B353" s="158"/>
      <c r="D353" s="154" t="s">
        <v>907</v>
      </c>
      <c r="E353" s="159" t="s">
        <v>1</v>
      </c>
      <c r="F353" s="160" t="s">
        <v>2059</v>
      </c>
      <c r="H353" s="161">
        <v>69.525000000000006</v>
      </c>
      <c r="L353" s="158"/>
      <c r="M353" s="163"/>
      <c r="T353" s="164"/>
      <c r="AT353" s="159" t="s">
        <v>907</v>
      </c>
      <c r="AU353" s="159" t="s">
        <v>84</v>
      </c>
      <c r="AV353" s="12" t="s">
        <v>84</v>
      </c>
      <c r="AW353" s="12" t="s">
        <v>32</v>
      </c>
      <c r="AX353" s="12" t="s">
        <v>75</v>
      </c>
      <c r="AY353" s="159" t="s">
        <v>184</v>
      </c>
    </row>
    <row r="354" spans="2:65" s="12" customFormat="1" ht="21.75">
      <c r="B354" s="158"/>
      <c r="D354" s="154" t="s">
        <v>907</v>
      </c>
      <c r="E354" s="159" t="s">
        <v>1</v>
      </c>
      <c r="F354" s="160" t="s">
        <v>2060</v>
      </c>
      <c r="H354" s="161">
        <v>69.515000000000001</v>
      </c>
      <c r="L354" s="158"/>
      <c r="M354" s="163"/>
      <c r="T354" s="164"/>
      <c r="AT354" s="159" t="s">
        <v>907</v>
      </c>
      <c r="AU354" s="159" t="s">
        <v>84</v>
      </c>
      <c r="AV354" s="12" t="s">
        <v>84</v>
      </c>
      <c r="AW354" s="12" t="s">
        <v>32</v>
      </c>
      <c r="AX354" s="12" t="s">
        <v>75</v>
      </c>
      <c r="AY354" s="159" t="s">
        <v>184</v>
      </c>
    </row>
    <row r="355" spans="2:65" s="13" customFormat="1">
      <c r="B355" s="165"/>
      <c r="D355" s="154" t="s">
        <v>907</v>
      </c>
      <c r="E355" s="166" t="s">
        <v>1</v>
      </c>
      <c r="F355" s="167" t="s">
        <v>921</v>
      </c>
      <c r="H355" s="168">
        <v>237.56</v>
      </c>
      <c r="L355" s="165"/>
      <c r="M355" s="170"/>
      <c r="T355" s="171"/>
      <c r="AT355" s="166" t="s">
        <v>907</v>
      </c>
      <c r="AU355" s="166" t="s">
        <v>84</v>
      </c>
      <c r="AV355" s="13" t="s">
        <v>197</v>
      </c>
      <c r="AW355" s="13" t="s">
        <v>32</v>
      </c>
      <c r="AX355" s="13" t="s">
        <v>82</v>
      </c>
      <c r="AY355" s="166" t="s">
        <v>184</v>
      </c>
    </row>
    <row r="356" spans="2:65" s="1" customFormat="1" ht="24.15" customHeight="1">
      <c r="B356" s="136"/>
      <c r="C356" s="197" t="s">
        <v>333</v>
      </c>
      <c r="D356" s="197" t="s">
        <v>192</v>
      </c>
      <c r="E356" s="198" t="s">
        <v>1229</v>
      </c>
      <c r="F356" s="199" t="s">
        <v>1230</v>
      </c>
      <c r="G356" s="200" t="s">
        <v>470</v>
      </c>
      <c r="H356" s="201">
        <v>261.31599999999997</v>
      </c>
      <c r="I356" s="144"/>
      <c r="J356" s="202">
        <f>ROUND(I356*H356,2)</f>
        <v>0</v>
      </c>
      <c r="K356" s="199" t="s">
        <v>195</v>
      </c>
      <c r="L356" s="145"/>
      <c r="M356" s="146" t="s">
        <v>1</v>
      </c>
      <c r="N356" s="147" t="s">
        <v>40</v>
      </c>
      <c r="P356" s="140">
        <f>O356*H356</f>
        <v>0</v>
      </c>
      <c r="Q356" s="140">
        <v>1.2319999999999999E-2</v>
      </c>
      <c r="R356" s="140">
        <f>Q356*H356</f>
        <v>3.2194131199999996</v>
      </c>
      <c r="S356" s="140">
        <v>0</v>
      </c>
      <c r="T356" s="141">
        <f>S356*H356</f>
        <v>0</v>
      </c>
      <c r="AR356" s="142" t="s">
        <v>196</v>
      </c>
      <c r="AT356" s="142" t="s">
        <v>192</v>
      </c>
      <c r="AU356" s="142" t="s">
        <v>84</v>
      </c>
      <c r="AY356" s="17" t="s">
        <v>184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7" t="s">
        <v>82</v>
      </c>
      <c r="BK356" s="143">
        <f>ROUND(I356*H356,2)</f>
        <v>0</v>
      </c>
      <c r="BL356" s="17" t="s">
        <v>191</v>
      </c>
      <c r="BM356" s="142" t="s">
        <v>2061</v>
      </c>
    </row>
    <row r="357" spans="2:65" s="12" customFormat="1">
      <c r="B357" s="158"/>
      <c r="D357" s="154" t="s">
        <v>907</v>
      </c>
      <c r="F357" s="160" t="s">
        <v>2062</v>
      </c>
      <c r="H357" s="161">
        <v>261.31599999999997</v>
      </c>
      <c r="L357" s="158"/>
      <c r="M357" s="163"/>
      <c r="T357" s="164"/>
      <c r="AT357" s="159" t="s">
        <v>907</v>
      </c>
      <c r="AU357" s="159" t="s">
        <v>84</v>
      </c>
      <c r="AV357" s="12" t="s">
        <v>84</v>
      </c>
      <c r="AW357" s="12" t="s">
        <v>3</v>
      </c>
      <c r="AX357" s="12" t="s">
        <v>82</v>
      </c>
      <c r="AY357" s="159" t="s">
        <v>184</v>
      </c>
    </row>
    <row r="358" spans="2:65" s="1" customFormat="1" ht="32.950000000000003" customHeight="1">
      <c r="B358" s="136"/>
      <c r="C358" s="191" t="s">
        <v>482</v>
      </c>
      <c r="D358" s="191" t="s">
        <v>187</v>
      </c>
      <c r="E358" s="192" t="s">
        <v>1233</v>
      </c>
      <c r="F358" s="193" t="s">
        <v>1234</v>
      </c>
      <c r="G358" s="194" t="s">
        <v>190</v>
      </c>
      <c r="H358" s="195">
        <v>28</v>
      </c>
      <c r="I358" s="137"/>
      <c r="J358" s="196">
        <f>ROUND(I358*H358,2)</f>
        <v>0</v>
      </c>
      <c r="K358" s="193" t="s">
        <v>195</v>
      </c>
      <c r="L358" s="32"/>
      <c r="M358" s="138" t="s">
        <v>1</v>
      </c>
      <c r="N358" s="139" t="s">
        <v>40</v>
      </c>
      <c r="P358" s="140">
        <f>O358*H358</f>
        <v>0</v>
      </c>
      <c r="Q358" s="140">
        <v>2.0000000000000001E-4</v>
      </c>
      <c r="R358" s="140">
        <f>Q358*H358</f>
        <v>5.5999999999999999E-3</v>
      </c>
      <c r="S358" s="140">
        <v>0</v>
      </c>
      <c r="T358" s="141">
        <f>S358*H358</f>
        <v>0</v>
      </c>
      <c r="AR358" s="142" t="s">
        <v>191</v>
      </c>
      <c r="AT358" s="142" t="s">
        <v>187</v>
      </c>
      <c r="AU358" s="142" t="s">
        <v>84</v>
      </c>
      <c r="AY358" s="17" t="s">
        <v>184</v>
      </c>
      <c r="BE358" s="143">
        <f>IF(N358="základní",J358,0)</f>
        <v>0</v>
      </c>
      <c r="BF358" s="143">
        <f>IF(N358="snížená",J358,0)</f>
        <v>0</v>
      </c>
      <c r="BG358" s="143">
        <f>IF(N358="zákl. přenesená",J358,0)</f>
        <v>0</v>
      </c>
      <c r="BH358" s="143">
        <f>IF(N358="sníž. přenesená",J358,0)</f>
        <v>0</v>
      </c>
      <c r="BI358" s="143">
        <f>IF(N358="nulová",J358,0)</f>
        <v>0</v>
      </c>
      <c r="BJ358" s="17" t="s">
        <v>82</v>
      </c>
      <c r="BK358" s="143">
        <f>ROUND(I358*H358,2)</f>
        <v>0</v>
      </c>
      <c r="BL358" s="17" t="s">
        <v>191</v>
      </c>
      <c r="BM358" s="142" t="s">
        <v>2063</v>
      </c>
    </row>
    <row r="359" spans="2:65" s="12" customFormat="1">
      <c r="B359" s="158"/>
      <c r="D359" s="154" t="s">
        <v>907</v>
      </c>
      <c r="E359" s="159" t="s">
        <v>1</v>
      </c>
      <c r="F359" s="160" t="s">
        <v>2064</v>
      </c>
      <c r="H359" s="161">
        <v>20</v>
      </c>
      <c r="L359" s="158"/>
      <c r="M359" s="163"/>
      <c r="T359" s="164"/>
      <c r="AT359" s="159" t="s">
        <v>907</v>
      </c>
      <c r="AU359" s="159" t="s">
        <v>84</v>
      </c>
      <c r="AV359" s="12" t="s">
        <v>84</v>
      </c>
      <c r="AW359" s="12" t="s">
        <v>32</v>
      </c>
      <c r="AX359" s="12" t="s">
        <v>75</v>
      </c>
      <c r="AY359" s="159" t="s">
        <v>184</v>
      </c>
    </row>
    <row r="360" spans="2:65" s="12" customFormat="1">
      <c r="B360" s="158"/>
      <c r="D360" s="154" t="s">
        <v>907</v>
      </c>
      <c r="E360" s="159" t="s">
        <v>1</v>
      </c>
      <c r="F360" s="160" t="s">
        <v>1237</v>
      </c>
      <c r="H360" s="161">
        <v>8</v>
      </c>
      <c r="L360" s="158"/>
      <c r="M360" s="163"/>
      <c r="T360" s="164"/>
      <c r="AT360" s="159" t="s">
        <v>907</v>
      </c>
      <c r="AU360" s="159" t="s">
        <v>84</v>
      </c>
      <c r="AV360" s="12" t="s">
        <v>84</v>
      </c>
      <c r="AW360" s="12" t="s">
        <v>32</v>
      </c>
      <c r="AX360" s="12" t="s">
        <v>75</v>
      </c>
      <c r="AY360" s="159" t="s">
        <v>184</v>
      </c>
    </row>
    <row r="361" spans="2:65" s="13" customFormat="1">
      <c r="B361" s="165"/>
      <c r="D361" s="154" t="s">
        <v>907</v>
      </c>
      <c r="E361" s="166" t="s">
        <v>1</v>
      </c>
      <c r="F361" s="167" t="s">
        <v>921</v>
      </c>
      <c r="H361" s="168">
        <v>28</v>
      </c>
      <c r="L361" s="165"/>
      <c r="M361" s="170"/>
      <c r="T361" s="171"/>
      <c r="AT361" s="166" t="s">
        <v>907</v>
      </c>
      <c r="AU361" s="166" t="s">
        <v>84</v>
      </c>
      <c r="AV361" s="13" t="s">
        <v>197</v>
      </c>
      <c r="AW361" s="13" t="s">
        <v>32</v>
      </c>
      <c r="AX361" s="13" t="s">
        <v>82</v>
      </c>
      <c r="AY361" s="166" t="s">
        <v>184</v>
      </c>
    </row>
    <row r="362" spans="2:65" s="1" customFormat="1" ht="16.5" customHeight="1">
      <c r="B362" s="136"/>
      <c r="C362" s="197" t="s">
        <v>337</v>
      </c>
      <c r="D362" s="197" t="s">
        <v>192</v>
      </c>
      <c r="E362" s="198" t="s">
        <v>1238</v>
      </c>
      <c r="F362" s="199" t="s">
        <v>1239</v>
      </c>
      <c r="G362" s="200" t="s">
        <v>190</v>
      </c>
      <c r="H362" s="201">
        <v>29.4</v>
      </c>
      <c r="I362" s="144"/>
      <c r="J362" s="202">
        <f>ROUND(I362*H362,2)</f>
        <v>0</v>
      </c>
      <c r="K362" s="199" t="s">
        <v>195</v>
      </c>
      <c r="L362" s="145"/>
      <c r="M362" s="146" t="s">
        <v>1</v>
      </c>
      <c r="N362" s="147" t="s">
        <v>40</v>
      </c>
      <c r="P362" s="140">
        <f>O362*H362</f>
        <v>0</v>
      </c>
      <c r="Q362" s="140">
        <v>8.0000000000000007E-5</v>
      </c>
      <c r="R362" s="140">
        <f>Q362*H362</f>
        <v>2.3519999999999999E-3</v>
      </c>
      <c r="S362" s="140">
        <v>0</v>
      </c>
      <c r="T362" s="141">
        <f>S362*H362</f>
        <v>0</v>
      </c>
      <c r="AR362" s="142" t="s">
        <v>196</v>
      </c>
      <c r="AT362" s="142" t="s">
        <v>192</v>
      </c>
      <c r="AU362" s="142" t="s">
        <v>84</v>
      </c>
      <c r="AY362" s="17" t="s">
        <v>184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7" t="s">
        <v>82</v>
      </c>
      <c r="BK362" s="143">
        <f>ROUND(I362*H362,2)</f>
        <v>0</v>
      </c>
      <c r="BL362" s="17" t="s">
        <v>191</v>
      </c>
      <c r="BM362" s="142" t="s">
        <v>2065</v>
      </c>
    </row>
    <row r="363" spans="2:65" s="12" customFormat="1">
      <c r="B363" s="158"/>
      <c r="D363" s="154" t="s">
        <v>907</v>
      </c>
      <c r="F363" s="160" t="s">
        <v>2066</v>
      </c>
      <c r="H363" s="161">
        <v>29.4</v>
      </c>
      <c r="L363" s="158"/>
      <c r="M363" s="163"/>
      <c r="T363" s="164"/>
      <c r="AT363" s="159" t="s">
        <v>907</v>
      </c>
      <c r="AU363" s="159" t="s">
        <v>84</v>
      </c>
      <c r="AV363" s="12" t="s">
        <v>84</v>
      </c>
      <c r="AW363" s="12" t="s">
        <v>3</v>
      </c>
      <c r="AX363" s="12" t="s">
        <v>82</v>
      </c>
      <c r="AY363" s="159" t="s">
        <v>184</v>
      </c>
    </row>
    <row r="364" spans="2:65" s="1" customFormat="1" ht="32.950000000000003" customHeight="1">
      <c r="B364" s="136"/>
      <c r="C364" s="191" t="s">
        <v>492</v>
      </c>
      <c r="D364" s="191" t="s">
        <v>187</v>
      </c>
      <c r="E364" s="192" t="s">
        <v>1242</v>
      </c>
      <c r="F364" s="193" t="s">
        <v>1243</v>
      </c>
      <c r="G364" s="194" t="s">
        <v>190</v>
      </c>
      <c r="H364" s="195">
        <v>247.54</v>
      </c>
      <c r="I364" s="137"/>
      <c r="J364" s="196">
        <f>ROUND(I364*H364,2)</f>
        <v>0</v>
      </c>
      <c r="K364" s="193" t="s">
        <v>195</v>
      </c>
      <c r="L364" s="32"/>
      <c r="M364" s="138" t="s">
        <v>1</v>
      </c>
      <c r="N364" s="139" t="s">
        <v>40</v>
      </c>
      <c r="P364" s="140">
        <f>O364*H364</f>
        <v>0</v>
      </c>
      <c r="Q364" s="140">
        <v>1.8000000000000001E-4</v>
      </c>
      <c r="R364" s="140">
        <f>Q364*H364</f>
        <v>4.4557199999999998E-2</v>
      </c>
      <c r="S364" s="140">
        <v>0</v>
      </c>
      <c r="T364" s="141">
        <f>S364*H364</f>
        <v>0</v>
      </c>
      <c r="AR364" s="142" t="s">
        <v>191</v>
      </c>
      <c r="AT364" s="142" t="s">
        <v>187</v>
      </c>
      <c r="AU364" s="142" t="s">
        <v>84</v>
      </c>
      <c r="AY364" s="17" t="s">
        <v>184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7" t="s">
        <v>82</v>
      </c>
      <c r="BK364" s="143">
        <f>ROUND(I364*H364,2)</f>
        <v>0</v>
      </c>
      <c r="BL364" s="17" t="s">
        <v>191</v>
      </c>
      <c r="BM364" s="142" t="s">
        <v>2067</v>
      </c>
    </row>
    <row r="365" spans="2:65" s="12" customFormat="1">
      <c r="B365" s="158"/>
      <c r="D365" s="154" t="s">
        <v>907</v>
      </c>
      <c r="E365" s="159" t="s">
        <v>1</v>
      </c>
      <c r="F365" s="160" t="s">
        <v>2068</v>
      </c>
      <c r="H365" s="161">
        <v>81.260000000000005</v>
      </c>
      <c r="L365" s="158"/>
      <c r="M365" s="163"/>
      <c r="T365" s="164"/>
      <c r="AT365" s="159" t="s">
        <v>907</v>
      </c>
      <c r="AU365" s="159" t="s">
        <v>84</v>
      </c>
      <c r="AV365" s="12" t="s">
        <v>84</v>
      </c>
      <c r="AW365" s="12" t="s">
        <v>32</v>
      </c>
      <c r="AX365" s="12" t="s">
        <v>75</v>
      </c>
      <c r="AY365" s="159" t="s">
        <v>184</v>
      </c>
    </row>
    <row r="366" spans="2:65" s="12" customFormat="1" ht="21.75">
      <c r="B366" s="158"/>
      <c r="D366" s="154" t="s">
        <v>907</v>
      </c>
      <c r="E366" s="159" t="s">
        <v>1</v>
      </c>
      <c r="F366" s="160" t="s">
        <v>2069</v>
      </c>
      <c r="H366" s="161">
        <v>83.15</v>
      </c>
      <c r="L366" s="158"/>
      <c r="M366" s="163"/>
      <c r="T366" s="164"/>
      <c r="AT366" s="159" t="s">
        <v>907</v>
      </c>
      <c r="AU366" s="159" t="s">
        <v>84</v>
      </c>
      <c r="AV366" s="12" t="s">
        <v>84</v>
      </c>
      <c r="AW366" s="12" t="s">
        <v>32</v>
      </c>
      <c r="AX366" s="12" t="s">
        <v>75</v>
      </c>
      <c r="AY366" s="159" t="s">
        <v>184</v>
      </c>
    </row>
    <row r="367" spans="2:65" s="12" customFormat="1" ht="21.75">
      <c r="B367" s="158"/>
      <c r="D367" s="154" t="s">
        <v>907</v>
      </c>
      <c r="E367" s="159" t="s">
        <v>1</v>
      </c>
      <c r="F367" s="160" t="s">
        <v>2070</v>
      </c>
      <c r="H367" s="161">
        <v>83.13</v>
      </c>
      <c r="L367" s="158"/>
      <c r="M367" s="163"/>
      <c r="T367" s="164"/>
      <c r="AT367" s="159" t="s">
        <v>907</v>
      </c>
      <c r="AU367" s="159" t="s">
        <v>84</v>
      </c>
      <c r="AV367" s="12" t="s">
        <v>84</v>
      </c>
      <c r="AW367" s="12" t="s">
        <v>32</v>
      </c>
      <c r="AX367" s="12" t="s">
        <v>75</v>
      </c>
      <c r="AY367" s="159" t="s">
        <v>184</v>
      </c>
    </row>
    <row r="368" spans="2:65" s="13" customFormat="1">
      <c r="B368" s="165"/>
      <c r="D368" s="154" t="s">
        <v>907</v>
      </c>
      <c r="E368" s="166" t="s">
        <v>1</v>
      </c>
      <c r="F368" s="167" t="s">
        <v>921</v>
      </c>
      <c r="H368" s="168">
        <v>247.54</v>
      </c>
      <c r="L368" s="165"/>
      <c r="M368" s="170"/>
      <c r="T368" s="171"/>
      <c r="AT368" s="166" t="s">
        <v>907</v>
      </c>
      <c r="AU368" s="166" t="s">
        <v>84</v>
      </c>
      <c r="AV368" s="13" t="s">
        <v>197</v>
      </c>
      <c r="AW368" s="13" t="s">
        <v>32</v>
      </c>
      <c r="AX368" s="13" t="s">
        <v>82</v>
      </c>
      <c r="AY368" s="166" t="s">
        <v>184</v>
      </c>
    </row>
    <row r="369" spans="2:65" s="1" customFormat="1" ht="16.5" customHeight="1">
      <c r="B369" s="136"/>
      <c r="C369" s="197" t="s">
        <v>340</v>
      </c>
      <c r="D369" s="197" t="s">
        <v>192</v>
      </c>
      <c r="E369" s="198" t="s">
        <v>1238</v>
      </c>
      <c r="F369" s="199" t="s">
        <v>1239</v>
      </c>
      <c r="G369" s="200" t="s">
        <v>190</v>
      </c>
      <c r="H369" s="201">
        <v>259.91699999999997</v>
      </c>
      <c r="I369" s="144"/>
      <c r="J369" s="202">
        <f>ROUND(I369*H369,2)</f>
        <v>0</v>
      </c>
      <c r="K369" s="199" t="s">
        <v>195</v>
      </c>
      <c r="L369" s="145"/>
      <c r="M369" s="146" t="s">
        <v>1</v>
      </c>
      <c r="N369" s="147" t="s">
        <v>40</v>
      </c>
      <c r="P369" s="140">
        <f>O369*H369</f>
        <v>0</v>
      </c>
      <c r="Q369" s="140">
        <v>8.0000000000000007E-5</v>
      </c>
      <c r="R369" s="140">
        <f>Q369*H369</f>
        <v>2.079336E-2</v>
      </c>
      <c r="S369" s="140">
        <v>0</v>
      </c>
      <c r="T369" s="141">
        <f>S369*H369</f>
        <v>0</v>
      </c>
      <c r="AR369" s="142" t="s">
        <v>196</v>
      </c>
      <c r="AT369" s="142" t="s">
        <v>192</v>
      </c>
      <c r="AU369" s="142" t="s">
        <v>84</v>
      </c>
      <c r="AY369" s="17" t="s">
        <v>184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82</v>
      </c>
      <c r="BK369" s="143">
        <f>ROUND(I369*H369,2)</f>
        <v>0</v>
      </c>
      <c r="BL369" s="17" t="s">
        <v>191</v>
      </c>
      <c r="BM369" s="142" t="s">
        <v>2071</v>
      </c>
    </row>
    <row r="370" spans="2:65" s="12" customFormat="1">
      <c r="B370" s="158"/>
      <c r="D370" s="154" t="s">
        <v>907</v>
      </c>
      <c r="F370" s="160" t="s">
        <v>2072</v>
      </c>
      <c r="H370" s="161">
        <v>259.91699999999997</v>
      </c>
      <c r="L370" s="158"/>
      <c r="M370" s="163"/>
      <c r="T370" s="164"/>
      <c r="AT370" s="159" t="s">
        <v>907</v>
      </c>
      <c r="AU370" s="159" t="s">
        <v>84</v>
      </c>
      <c r="AV370" s="12" t="s">
        <v>84</v>
      </c>
      <c r="AW370" s="12" t="s">
        <v>3</v>
      </c>
      <c r="AX370" s="12" t="s">
        <v>82</v>
      </c>
      <c r="AY370" s="159" t="s">
        <v>184</v>
      </c>
    </row>
    <row r="371" spans="2:65" s="1" customFormat="1" ht="55.55" customHeight="1">
      <c r="B371" s="136"/>
      <c r="C371" s="191" t="s">
        <v>501</v>
      </c>
      <c r="D371" s="191" t="s">
        <v>187</v>
      </c>
      <c r="E371" s="192" t="s">
        <v>1250</v>
      </c>
      <c r="F371" s="193" t="s">
        <v>1251</v>
      </c>
      <c r="G371" s="194" t="s">
        <v>351</v>
      </c>
      <c r="H371" s="195">
        <v>4.7679999999999998</v>
      </c>
      <c r="I371" s="137"/>
      <c r="J371" s="196">
        <f>ROUND(I371*H371,2)</f>
        <v>0</v>
      </c>
      <c r="K371" s="193" t="s">
        <v>195</v>
      </c>
      <c r="L371" s="32"/>
      <c r="M371" s="138" t="s">
        <v>1</v>
      </c>
      <c r="N371" s="139" t="s">
        <v>40</v>
      </c>
      <c r="P371" s="140">
        <f>O371*H371</f>
        <v>0</v>
      </c>
      <c r="Q371" s="140">
        <v>0</v>
      </c>
      <c r="R371" s="140">
        <f>Q371*H371</f>
        <v>0</v>
      </c>
      <c r="S371" s="140">
        <v>0</v>
      </c>
      <c r="T371" s="141">
        <f>S371*H371</f>
        <v>0</v>
      </c>
      <c r="AR371" s="142" t="s">
        <v>191</v>
      </c>
      <c r="AT371" s="142" t="s">
        <v>187</v>
      </c>
      <c r="AU371" s="142" t="s">
        <v>84</v>
      </c>
      <c r="AY371" s="17" t="s">
        <v>184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7" t="s">
        <v>82</v>
      </c>
      <c r="BK371" s="143">
        <f>ROUND(I371*H371,2)</f>
        <v>0</v>
      </c>
      <c r="BL371" s="17" t="s">
        <v>191</v>
      </c>
      <c r="BM371" s="142" t="s">
        <v>2073</v>
      </c>
    </row>
    <row r="372" spans="2:65" s="11" customFormat="1" ht="22.95" customHeight="1">
      <c r="B372" s="124"/>
      <c r="D372" s="125" t="s">
        <v>74</v>
      </c>
      <c r="E372" s="134" t="s">
        <v>499</v>
      </c>
      <c r="F372" s="134" t="s">
        <v>500</v>
      </c>
      <c r="J372" s="135">
        <f>BK372</f>
        <v>0</v>
      </c>
      <c r="L372" s="124"/>
      <c r="M372" s="129"/>
      <c r="P372" s="130">
        <f>SUM(P373:P387)</f>
        <v>0</v>
      </c>
      <c r="R372" s="130">
        <f>SUM(R373:R387)</f>
        <v>3.1257720000000003E-2</v>
      </c>
      <c r="T372" s="131">
        <f>SUM(T373:T387)</f>
        <v>0</v>
      </c>
      <c r="AR372" s="125" t="s">
        <v>84</v>
      </c>
      <c r="AT372" s="132" t="s">
        <v>74</v>
      </c>
      <c r="AU372" s="132" t="s">
        <v>82</v>
      </c>
      <c r="AY372" s="125" t="s">
        <v>184</v>
      </c>
      <c r="BK372" s="133">
        <f>SUM(BK373:BK387)</f>
        <v>0</v>
      </c>
    </row>
    <row r="373" spans="2:65" s="1" customFormat="1" ht="24.15" customHeight="1">
      <c r="B373" s="136"/>
      <c r="C373" s="191" t="s">
        <v>344</v>
      </c>
      <c r="D373" s="191" t="s">
        <v>187</v>
      </c>
      <c r="E373" s="192" t="s">
        <v>1253</v>
      </c>
      <c r="F373" s="193" t="s">
        <v>1254</v>
      </c>
      <c r="G373" s="194" t="s">
        <v>470</v>
      </c>
      <c r="H373" s="195">
        <v>1.714</v>
      </c>
      <c r="I373" s="137"/>
      <c r="J373" s="196">
        <f>ROUND(I373*H373,2)</f>
        <v>0</v>
      </c>
      <c r="K373" s="193" t="s">
        <v>195</v>
      </c>
      <c r="L373" s="32"/>
      <c r="M373" s="138" t="s">
        <v>1</v>
      </c>
      <c r="N373" s="139" t="s">
        <v>40</v>
      </c>
      <c r="P373" s="140">
        <f>O373*H373</f>
        <v>0</v>
      </c>
      <c r="Q373" s="140">
        <v>1.6000000000000001E-4</v>
      </c>
      <c r="R373" s="140">
        <f>Q373*H373</f>
        <v>2.7424000000000003E-4</v>
      </c>
      <c r="S373" s="140">
        <v>0</v>
      </c>
      <c r="T373" s="141">
        <f>S373*H373</f>
        <v>0</v>
      </c>
      <c r="AR373" s="142" t="s">
        <v>191</v>
      </c>
      <c r="AT373" s="142" t="s">
        <v>187</v>
      </c>
      <c r="AU373" s="142" t="s">
        <v>84</v>
      </c>
      <c r="AY373" s="17" t="s">
        <v>184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7" t="s">
        <v>82</v>
      </c>
      <c r="BK373" s="143">
        <f>ROUND(I373*H373,2)</f>
        <v>0</v>
      </c>
      <c r="BL373" s="17" t="s">
        <v>191</v>
      </c>
      <c r="BM373" s="142" t="s">
        <v>2074</v>
      </c>
    </row>
    <row r="374" spans="2:65" s="12" customFormat="1">
      <c r="B374" s="158"/>
      <c r="D374" s="154" t="s">
        <v>907</v>
      </c>
      <c r="E374" s="159" t="s">
        <v>1</v>
      </c>
      <c r="F374" s="160" t="s">
        <v>1256</v>
      </c>
      <c r="H374" s="161">
        <v>1.714</v>
      </c>
      <c r="L374" s="158"/>
      <c r="M374" s="163"/>
      <c r="T374" s="164"/>
      <c r="AT374" s="159" t="s">
        <v>907</v>
      </c>
      <c r="AU374" s="159" t="s">
        <v>84</v>
      </c>
      <c r="AV374" s="12" t="s">
        <v>84</v>
      </c>
      <c r="AW374" s="12" t="s">
        <v>32</v>
      </c>
      <c r="AX374" s="12" t="s">
        <v>82</v>
      </c>
      <c r="AY374" s="159" t="s">
        <v>184</v>
      </c>
    </row>
    <row r="375" spans="2:65" s="1" customFormat="1" ht="24.15" customHeight="1">
      <c r="B375" s="136"/>
      <c r="C375" s="191" t="s">
        <v>511</v>
      </c>
      <c r="D375" s="191" t="s">
        <v>187</v>
      </c>
      <c r="E375" s="192" t="s">
        <v>1257</v>
      </c>
      <c r="F375" s="193" t="s">
        <v>1258</v>
      </c>
      <c r="G375" s="194" t="s">
        <v>470</v>
      </c>
      <c r="H375" s="195">
        <v>3.4279999999999999</v>
      </c>
      <c r="I375" s="137"/>
      <c r="J375" s="196">
        <f>ROUND(I375*H375,2)</f>
        <v>0</v>
      </c>
      <c r="K375" s="193" t="s">
        <v>195</v>
      </c>
      <c r="L375" s="32"/>
      <c r="M375" s="138" t="s">
        <v>1</v>
      </c>
      <c r="N375" s="139" t="s">
        <v>40</v>
      </c>
      <c r="P375" s="140">
        <f>O375*H375</f>
        <v>0</v>
      </c>
      <c r="Q375" s="140">
        <v>1.1E-4</v>
      </c>
      <c r="R375" s="140">
        <f>Q375*H375</f>
        <v>3.7708000000000001E-4</v>
      </c>
      <c r="S375" s="140">
        <v>0</v>
      </c>
      <c r="T375" s="141">
        <f>S375*H375</f>
        <v>0</v>
      </c>
      <c r="AR375" s="142" t="s">
        <v>191</v>
      </c>
      <c r="AT375" s="142" t="s">
        <v>187</v>
      </c>
      <c r="AU375" s="142" t="s">
        <v>84</v>
      </c>
      <c r="AY375" s="17" t="s">
        <v>184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82</v>
      </c>
      <c r="BK375" s="143">
        <f>ROUND(I375*H375,2)</f>
        <v>0</v>
      </c>
      <c r="BL375" s="17" t="s">
        <v>191</v>
      </c>
      <c r="BM375" s="142" t="s">
        <v>2075</v>
      </c>
    </row>
    <row r="376" spans="2:65" s="12" customFormat="1">
      <c r="B376" s="158"/>
      <c r="D376" s="154" t="s">
        <v>907</v>
      </c>
      <c r="F376" s="160" t="s">
        <v>1260</v>
      </c>
      <c r="H376" s="161">
        <v>3.4279999999999999</v>
      </c>
      <c r="L376" s="158"/>
      <c r="M376" s="163"/>
      <c r="T376" s="164"/>
      <c r="AT376" s="159" t="s">
        <v>907</v>
      </c>
      <c r="AU376" s="159" t="s">
        <v>84</v>
      </c>
      <c r="AV376" s="12" t="s">
        <v>84</v>
      </c>
      <c r="AW376" s="12" t="s">
        <v>3</v>
      </c>
      <c r="AX376" s="12" t="s">
        <v>82</v>
      </c>
      <c r="AY376" s="159" t="s">
        <v>184</v>
      </c>
    </row>
    <row r="377" spans="2:65" s="1" customFormat="1" ht="37.9" customHeight="1">
      <c r="B377" s="136"/>
      <c r="C377" s="191" t="s">
        <v>347</v>
      </c>
      <c r="D377" s="191" t="s">
        <v>187</v>
      </c>
      <c r="E377" s="192" t="s">
        <v>1261</v>
      </c>
      <c r="F377" s="193" t="s">
        <v>1262</v>
      </c>
      <c r="G377" s="194" t="s">
        <v>470</v>
      </c>
      <c r="H377" s="195">
        <v>16.190000000000001</v>
      </c>
      <c r="I377" s="137"/>
      <c r="J377" s="196">
        <f>ROUND(I377*H377,2)</f>
        <v>0</v>
      </c>
      <c r="K377" s="193" t="s">
        <v>195</v>
      </c>
      <c r="L377" s="32"/>
      <c r="M377" s="138" t="s">
        <v>1</v>
      </c>
      <c r="N377" s="139" t="s">
        <v>40</v>
      </c>
      <c r="P377" s="140">
        <f>O377*H377</f>
        <v>0</v>
      </c>
      <c r="Q377" s="140">
        <v>6.9999999999999994E-5</v>
      </c>
      <c r="R377" s="140">
        <f>Q377*H377</f>
        <v>1.1333000000000001E-3</v>
      </c>
      <c r="S377" s="140">
        <v>0</v>
      </c>
      <c r="T377" s="141">
        <f>S377*H377</f>
        <v>0</v>
      </c>
      <c r="AR377" s="142" t="s">
        <v>191</v>
      </c>
      <c r="AT377" s="142" t="s">
        <v>187</v>
      </c>
      <c r="AU377" s="142" t="s">
        <v>84</v>
      </c>
      <c r="AY377" s="17" t="s">
        <v>184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82</v>
      </c>
      <c r="BK377" s="143">
        <f>ROUND(I377*H377,2)</f>
        <v>0</v>
      </c>
      <c r="BL377" s="17" t="s">
        <v>191</v>
      </c>
      <c r="BM377" s="142" t="s">
        <v>2076</v>
      </c>
    </row>
    <row r="378" spans="2:65" s="12" customFormat="1">
      <c r="B378" s="158"/>
      <c r="D378" s="154" t="s">
        <v>907</v>
      </c>
      <c r="E378" s="159" t="s">
        <v>1</v>
      </c>
      <c r="F378" s="160" t="s">
        <v>2077</v>
      </c>
      <c r="H378" s="161">
        <v>7.11</v>
      </c>
      <c r="L378" s="158"/>
      <c r="M378" s="163"/>
      <c r="T378" s="164"/>
      <c r="AT378" s="159" t="s">
        <v>907</v>
      </c>
      <c r="AU378" s="159" t="s">
        <v>84</v>
      </c>
      <c r="AV378" s="12" t="s">
        <v>84</v>
      </c>
      <c r="AW378" s="12" t="s">
        <v>32</v>
      </c>
      <c r="AX378" s="12" t="s">
        <v>75</v>
      </c>
      <c r="AY378" s="159" t="s">
        <v>184</v>
      </c>
    </row>
    <row r="379" spans="2:65" s="12" customFormat="1">
      <c r="B379" s="158"/>
      <c r="D379" s="154" t="s">
        <v>907</v>
      </c>
      <c r="E379" s="159" t="s">
        <v>1</v>
      </c>
      <c r="F379" s="160" t="s">
        <v>2078</v>
      </c>
      <c r="H379" s="161">
        <v>9.08</v>
      </c>
      <c r="L379" s="158"/>
      <c r="M379" s="163"/>
      <c r="T379" s="164"/>
      <c r="AT379" s="159" t="s">
        <v>907</v>
      </c>
      <c r="AU379" s="159" t="s">
        <v>84</v>
      </c>
      <c r="AV379" s="12" t="s">
        <v>84</v>
      </c>
      <c r="AW379" s="12" t="s">
        <v>32</v>
      </c>
      <c r="AX379" s="12" t="s">
        <v>75</v>
      </c>
      <c r="AY379" s="159" t="s">
        <v>184</v>
      </c>
    </row>
    <row r="380" spans="2:65" s="13" customFormat="1">
      <c r="B380" s="165"/>
      <c r="D380" s="154" t="s">
        <v>907</v>
      </c>
      <c r="E380" s="166" t="s">
        <v>1</v>
      </c>
      <c r="F380" s="167" t="s">
        <v>921</v>
      </c>
      <c r="H380" s="168">
        <v>16.190000000000001</v>
      </c>
      <c r="L380" s="165"/>
      <c r="M380" s="170"/>
      <c r="T380" s="171"/>
      <c r="AT380" s="166" t="s">
        <v>907</v>
      </c>
      <c r="AU380" s="166" t="s">
        <v>84</v>
      </c>
      <c r="AV380" s="13" t="s">
        <v>197</v>
      </c>
      <c r="AW380" s="13" t="s">
        <v>32</v>
      </c>
      <c r="AX380" s="13" t="s">
        <v>82</v>
      </c>
      <c r="AY380" s="166" t="s">
        <v>184</v>
      </c>
    </row>
    <row r="381" spans="2:65" s="1" customFormat="1" ht="37.9" customHeight="1">
      <c r="B381" s="136"/>
      <c r="C381" s="191" t="s">
        <v>524</v>
      </c>
      <c r="D381" s="191" t="s">
        <v>187</v>
      </c>
      <c r="E381" s="192" t="s">
        <v>1266</v>
      </c>
      <c r="F381" s="193" t="s">
        <v>1267</v>
      </c>
      <c r="G381" s="194" t="s">
        <v>470</v>
      </c>
      <c r="H381" s="195">
        <v>16.190000000000001</v>
      </c>
      <c r="I381" s="137"/>
      <c r="J381" s="196">
        <f t="shared" ref="J381:J386" si="20">ROUND(I381*H381,2)</f>
        <v>0</v>
      </c>
      <c r="K381" s="193" t="s">
        <v>195</v>
      </c>
      <c r="L381" s="32"/>
      <c r="M381" s="138" t="s">
        <v>1</v>
      </c>
      <c r="N381" s="139" t="s">
        <v>40</v>
      </c>
      <c r="P381" s="140">
        <f t="shared" ref="P381:P386" si="21">O381*H381</f>
        <v>0</v>
      </c>
      <c r="Q381" s="140">
        <v>8.0000000000000007E-5</v>
      </c>
      <c r="R381" s="140">
        <f t="shared" ref="R381:R386" si="22">Q381*H381</f>
        <v>1.2952000000000003E-3</v>
      </c>
      <c r="S381" s="140">
        <v>0</v>
      </c>
      <c r="T381" s="141">
        <f t="shared" ref="T381:T386" si="23">S381*H381</f>
        <v>0</v>
      </c>
      <c r="AR381" s="142" t="s">
        <v>191</v>
      </c>
      <c r="AT381" s="142" t="s">
        <v>187</v>
      </c>
      <c r="AU381" s="142" t="s">
        <v>84</v>
      </c>
      <c r="AY381" s="17" t="s">
        <v>184</v>
      </c>
      <c r="BE381" s="143">
        <f t="shared" ref="BE381:BE386" si="24">IF(N381="základní",J381,0)</f>
        <v>0</v>
      </c>
      <c r="BF381" s="143">
        <f t="shared" ref="BF381:BF386" si="25">IF(N381="snížená",J381,0)</f>
        <v>0</v>
      </c>
      <c r="BG381" s="143">
        <f t="shared" ref="BG381:BG386" si="26">IF(N381="zákl. přenesená",J381,0)</f>
        <v>0</v>
      </c>
      <c r="BH381" s="143">
        <f t="shared" ref="BH381:BH386" si="27">IF(N381="sníž. přenesená",J381,0)</f>
        <v>0</v>
      </c>
      <c r="BI381" s="143">
        <f t="shared" ref="BI381:BI386" si="28">IF(N381="nulová",J381,0)</f>
        <v>0</v>
      </c>
      <c r="BJ381" s="17" t="s">
        <v>82</v>
      </c>
      <c r="BK381" s="143">
        <f t="shared" ref="BK381:BK386" si="29">ROUND(I381*H381,2)</f>
        <v>0</v>
      </c>
      <c r="BL381" s="17" t="s">
        <v>191</v>
      </c>
      <c r="BM381" s="142" t="s">
        <v>2079</v>
      </c>
    </row>
    <row r="382" spans="2:65" s="1" customFormat="1" ht="24.15" customHeight="1">
      <c r="B382" s="136"/>
      <c r="C382" s="191" t="s">
        <v>352</v>
      </c>
      <c r="D382" s="191" t="s">
        <v>187</v>
      </c>
      <c r="E382" s="192" t="s">
        <v>1269</v>
      </c>
      <c r="F382" s="193" t="s">
        <v>1270</v>
      </c>
      <c r="G382" s="194" t="s">
        <v>470</v>
      </c>
      <c r="H382" s="195">
        <v>16.190000000000001</v>
      </c>
      <c r="I382" s="137"/>
      <c r="J382" s="196">
        <f t="shared" si="20"/>
        <v>0</v>
      </c>
      <c r="K382" s="193" t="s">
        <v>195</v>
      </c>
      <c r="L382" s="32"/>
      <c r="M382" s="138" t="s">
        <v>1</v>
      </c>
      <c r="N382" s="139" t="s">
        <v>40</v>
      </c>
      <c r="P382" s="140">
        <f t="shared" si="21"/>
        <v>0</v>
      </c>
      <c r="Q382" s="140">
        <v>1.1E-4</v>
      </c>
      <c r="R382" s="140">
        <f t="shared" si="22"/>
        <v>1.7809000000000002E-3</v>
      </c>
      <c r="S382" s="140">
        <v>0</v>
      </c>
      <c r="T382" s="141">
        <f t="shared" si="23"/>
        <v>0</v>
      </c>
      <c r="AR382" s="142" t="s">
        <v>191</v>
      </c>
      <c r="AT382" s="142" t="s">
        <v>187</v>
      </c>
      <c r="AU382" s="142" t="s">
        <v>84</v>
      </c>
      <c r="AY382" s="17" t="s">
        <v>184</v>
      </c>
      <c r="BE382" s="143">
        <f t="shared" si="24"/>
        <v>0</v>
      </c>
      <c r="BF382" s="143">
        <f t="shared" si="25"/>
        <v>0</v>
      </c>
      <c r="BG382" s="143">
        <f t="shared" si="26"/>
        <v>0</v>
      </c>
      <c r="BH382" s="143">
        <f t="shared" si="27"/>
        <v>0</v>
      </c>
      <c r="BI382" s="143">
        <f t="shared" si="28"/>
        <v>0</v>
      </c>
      <c r="BJ382" s="17" t="s">
        <v>82</v>
      </c>
      <c r="BK382" s="143">
        <f t="shared" si="29"/>
        <v>0</v>
      </c>
      <c r="BL382" s="17" t="s">
        <v>191</v>
      </c>
      <c r="BM382" s="142" t="s">
        <v>2080</v>
      </c>
    </row>
    <row r="383" spans="2:65" s="1" customFormat="1" ht="24.15" customHeight="1">
      <c r="B383" s="136"/>
      <c r="C383" s="191" t="s">
        <v>533</v>
      </c>
      <c r="D383" s="191" t="s">
        <v>187</v>
      </c>
      <c r="E383" s="192" t="s">
        <v>1272</v>
      </c>
      <c r="F383" s="193" t="s">
        <v>1273</v>
      </c>
      <c r="G383" s="194" t="s">
        <v>470</v>
      </c>
      <c r="H383" s="195">
        <v>16.190000000000001</v>
      </c>
      <c r="I383" s="137"/>
      <c r="J383" s="196">
        <f t="shared" si="20"/>
        <v>0</v>
      </c>
      <c r="K383" s="193" t="s">
        <v>195</v>
      </c>
      <c r="L383" s="32"/>
      <c r="M383" s="138" t="s">
        <v>1</v>
      </c>
      <c r="N383" s="139" t="s">
        <v>40</v>
      </c>
      <c r="P383" s="140">
        <f t="shared" si="21"/>
        <v>0</v>
      </c>
      <c r="Q383" s="140">
        <v>1.3999999999999999E-4</v>
      </c>
      <c r="R383" s="140">
        <f t="shared" si="22"/>
        <v>2.2666000000000001E-3</v>
      </c>
      <c r="S383" s="140">
        <v>0</v>
      </c>
      <c r="T383" s="141">
        <f t="shared" si="23"/>
        <v>0</v>
      </c>
      <c r="AR383" s="142" t="s">
        <v>191</v>
      </c>
      <c r="AT383" s="142" t="s">
        <v>187</v>
      </c>
      <c r="AU383" s="142" t="s">
        <v>84</v>
      </c>
      <c r="AY383" s="17" t="s">
        <v>184</v>
      </c>
      <c r="BE383" s="143">
        <f t="shared" si="24"/>
        <v>0</v>
      </c>
      <c r="BF383" s="143">
        <f t="shared" si="25"/>
        <v>0</v>
      </c>
      <c r="BG383" s="143">
        <f t="shared" si="26"/>
        <v>0</v>
      </c>
      <c r="BH383" s="143">
        <f t="shared" si="27"/>
        <v>0</v>
      </c>
      <c r="BI383" s="143">
        <f t="shared" si="28"/>
        <v>0</v>
      </c>
      <c r="BJ383" s="17" t="s">
        <v>82</v>
      </c>
      <c r="BK383" s="143">
        <f t="shared" si="29"/>
        <v>0</v>
      </c>
      <c r="BL383" s="17" t="s">
        <v>191</v>
      </c>
      <c r="BM383" s="142" t="s">
        <v>2081</v>
      </c>
    </row>
    <row r="384" spans="2:65" s="1" customFormat="1" ht="24.15" customHeight="1">
      <c r="B384" s="136"/>
      <c r="C384" s="191" t="s">
        <v>355</v>
      </c>
      <c r="D384" s="191" t="s">
        <v>187</v>
      </c>
      <c r="E384" s="192" t="s">
        <v>1275</v>
      </c>
      <c r="F384" s="193" t="s">
        <v>1276</v>
      </c>
      <c r="G384" s="194" t="s">
        <v>470</v>
      </c>
      <c r="H384" s="195">
        <v>16.190000000000001</v>
      </c>
      <c r="I384" s="137"/>
      <c r="J384" s="196">
        <f t="shared" si="20"/>
        <v>0</v>
      </c>
      <c r="K384" s="193" t="s">
        <v>195</v>
      </c>
      <c r="L384" s="32"/>
      <c r="M384" s="138" t="s">
        <v>1</v>
      </c>
      <c r="N384" s="139" t="s">
        <v>40</v>
      </c>
      <c r="P384" s="140">
        <f t="shared" si="21"/>
        <v>0</v>
      </c>
      <c r="Q384" s="140">
        <v>1.3999999999999999E-4</v>
      </c>
      <c r="R384" s="140">
        <f t="shared" si="22"/>
        <v>2.2666000000000001E-3</v>
      </c>
      <c r="S384" s="140">
        <v>0</v>
      </c>
      <c r="T384" s="141">
        <f t="shared" si="23"/>
        <v>0</v>
      </c>
      <c r="AR384" s="142" t="s">
        <v>191</v>
      </c>
      <c r="AT384" s="142" t="s">
        <v>187</v>
      </c>
      <c r="AU384" s="142" t="s">
        <v>84</v>
      </c>
      <c r="AY384" s="17" t="s">
        <v>184</v>
      </c>
      <c r="BE384" s="143">
        <f t="shared" si="24"/>
        <v>0</v>
      </c>
      <c r="BF384" s="143">
        <f t="shared" si="25"/>
        <v>0</v>
      </c>
      <c r="BG384" s="143">
        <f t="shared" si="26"/>
        <v>0</v>
      </c>
      <c r="BH384" s="143">
        <f t="shared" si="27"/>
        <v>0</v>
      </c>
      <c r="BI384" s="143">
        <f t="shared" si="28"/>
        <v>0</v>
      </c>
      <c r="BJ384" s="17" t="s">
        <v>82</v>
      </c>
      <c r="BK384" s="143">
        <f t="shared" si="29"/>
        <v>0</v>
      </c>
      <c r="BL384" s="17" t="s">
        <v>191</v>
      </c>
      <c r="BM384" s="142" t="s">
        <v>2082</v>
      </c>
    </row>
    <row r="385" spans="2:65" s="1" customFormat="1" ht="24.15" customHeight="1">
      <c r="B385" s="136"/>
      <c r="C385" s="191" t="s">
        <v>540</v>
      </c>
      <c r="D385" s="191" t="s">
        <v>187</v>
      </c>
      <c r="E385" s="192" t="s">
        <v>1278</v>
      </c>
      <c r="F385" s="193" t="s">
        <v>1279</v>
      </c>
      <c r="G385" s="194" t="s">
        <v>470</v>
      </c>
      <c r="H385" s="195">
        <v>16.190000000000001</v>
      </c>
      <c r="I385" s="137"/>
      <c r="J385" s="196">
        <f t="shared" si="20"/>
        <v>0</v>
      </c>
      <c r="K385" s="193" t="s">
        <v>195</v>
      </c>
      <c r="L385" s="32"/>
      <c r="M385" s="138" t="s">
        <v>1</v>
      </c>
      <c r="N385" s="139" t="s">
        <v>40</v>
      </c>
      <c r="P385" s="140">
        <f t="shared" si="21"/>
        <v>0</v>
      </c>
      <c r="Q385" s="140">
        <v>1.3999999999999999E-4</v>
      </c>
      <c r="R385" s="140">
        <f t="shared" si="22"/>
        <v>2.2666000000000001E-3</v>
      </c>
      <c r="S385" s="140">
        <v>0</v>
      </c>
      <c r="T385" s="141">
        <f t="shared" si="23"/>
        <v>0</v>
      </c>
      <c r="AR385" s="142" t="s">
        <v>191</v>
      </c>
      <c r="AT385" s="142" t="s">
        <v>187</v>
      </c>
      <c r="AU385" s="142" t="s">
        <v>84</v>
      </c>
      <c r="AY385" s="17" t="s">
        <v>184</v>
      </c>
      <c r="BE385" s="143">
        <f t="shared" si="24"/>
        <v>0</v>
      </c>
      <c r="BF385" s="143">
        <f t="shared" si="25"/>
        <v>0</v>
      </c>
      <c r="BG385" s="143">
        <f t="shared" si="26"/>
        <v>0</v>
      </c>
      <c r="BH385" s="143">
        <f t="shared" si="27"/>
        <v>0</v>
      </c>
      <c r="BI385" s="143">
        <f t="shared" si="28"/>
        <v>0</v>
      </c>
      <c r="BJ385" s="17" t="s">
        <v>82</v>
      </c>
      <c r="BK385" s="143">
        <f t="shared" si="29"/>
        <v>0</v>
      </c>
      <c r="BL385" s="17" t="s">
        <v>191</v>
      </c>
      <c r="BM385" s="142" t="s">
        <v>2083</v>
      </c>
    </row>
    <row r="386" spans="2:65" s="1" customFormat="1" ht="24.15" customHeight="1">
      <c r="B386" s="136"/>
      <c r="C386" s="191" t="s">
        <v>361</v>
      </c>
      <c r="D386" s="191" t="s">
        <v>187</v>
      </c>
      <c r="E386" s="192" t="s">
        <v>1281</v>
      </c>
      <c r="F386" s="193" t="s">
        <v>1282</v>
      </c>
      <c r="G386" s="194" t="s">
        <v>470</v>
      </c>
      <c r="H386" s="195">
        <v>93.32</v>
      </c>
      <c r="I386" s="137"/>
      <c r="J386" s="196">
        <f t="shared" si="20"/>
        <v>0</v>
      </c>
      <c r="K386" s="193" t="s">
        <v>195</v>
      </c>
      <c r="L386" s="32"/>
      <c r="M386" s="138" t="s">
        <v>1</v>
      </c>
      <c r="N386" s="139" t="s">
        <v>40</v>
      </c>
      <c r="P386" s="140">
        <f t="shared" si="21"/>
        <v>0</v>
      </c>
      <c r="Q386" s="140">
        <v>2.1000000000000001E-4</v>
      </c>
      <c r="R386" s="140">
        <f t="shared" si="22"/>
        <v>1.9597199999999999E-2</v>
      </c>
      <c r="S386" s="140">
        <v>0</v>
      </c>
      <c r="T386" s="141">
        <f t="shared" si="23"/>
        <v>0</v>
      </c>
      <c r="AR386" s="142" t="s">
        <v>191</v>
      </c>
      <c r="AT386" s="142" t="s">
        <v>187</v>
      </c>
      <c r="AU386" s="142" t="s">
        <v>84</v>
      </c>
      <c r="AY386" s="17" t="s">
        <v>184</v>
      </c>
      <c r="BE386" s="143">
        <f t="shared" si="24"/>
        <v>0</v>
      </c>
      <c r="BF386" s="143">
        <f t="shared" si="25"/>
        <v>0</v>
      </c>
      <c r="BG386" s="143">
        <f t="shared" si="26"/>
        <v>0</v>
      </c>
      <c r="BH386" s="143">
        <f t="shared" si="27"/>
        <v>0</v>
      </c>
      <c r="BI386" s="143">
        <f t="shared" si="28"/>
        <v>0</v>
      </c>
      <c r="BJ386" s="17" t="s">
        <v>82</v>
      </c>
      <c r="BK386" s="143">
        <f t="shared" si="29"/>
        <v>0</v>
      </c>
      <c r="BL386" s="17" t="s">
        <v>191</v>
      </c>
      <c r="BM386" s="142" t="s">
        <v>2084</v>
      </c>
    </row>
    <row r="387" spans="2:65" s="12" customFormat="1">
      <c r="B387" s="158"/>
      <c r="D387" s="154" t="s">
        <v>907</v>
      </c>
      <c r="E387" s="159" t="s">
        <v>1</v>
      </c>
      <c r="F387" s="160" t="s">
        <v>2085</v>
      </c>
      <c r="H387" s="161">
        <v>93.32</v>
      </c>
      <c r="L387" s="158"/>
      <c r="M387" s="163"/>
      <c r="T387" s="164"/>
      <c r="AT387" s="159" t="s">
        <v>907</v>
      </c>
      <c r="AU387" s="159" t="s">
        <v>84</v>
      </c>
      <c r="AV387" s="12" t="s">
        <v>84</v>
      </c>
      <c r="AW387" s="12" t="s">
        <v>32</v>
      </c>
      <c r="AX387" s="12" t="s">
        <v>82</v>
      </c>
      <c r="AY387" s="159" t="s">
        <v>184</v>
      </c>
    </row>
    <row r="388" spans="2:65" s="11" customFormat="1" ht="22.95" customHeight="1">
      <c r="B388" s="124"/>
      <c r="D388" s="125" t="s">
        <v>74</v>
      </c>
      <c r="E388" s="134" t="s">
        <v>1285</v>
      </c>
      <c r="F388" s="134" t="s">
        <v>1286</v>
      </c>
      <c r="J388" s="135">
        <f>BK388</f>
        <v>0</v>
      </c>
      <c r="L388" s="124"/>
      <c r="M388" s="129"/>
      <c r="P388" s="130">
        <f>SUM(P389:P411)</f>
        <v>0</v>
      </c>
      <c r="R388" s="130">
        <f>SUM(R389:R411)</f>
        <v>0.62071367999999993</v>
      </c>
      <c r="T388" s="131">
        <f>SUM(T389:T411)</f>
        <v>0.13260089999999999</v>
      </c>
      <c r="AR388" s="125" t="s">
        <v>84</v>
      </c>
      <c r="AT388" s="132" t="s">
        <v>74</v>
      </c>
      <c r="AU388" s="132" t="s">
        <v>82</v>
      </c>
      <c r="AY388" s="125" t="s">
        <v>184</v>
      </c>
      <c r="BK388" s="133">
        <f>SUM(BK389:BK411)</f>
        <v>0</v>
      </c>
    </row>
    <row r="389" spans="2:65" s="1" customFormat="1" ht="16.5" customHeight="1">
      <c r="B389" s="136"/>
      <c r="C389" s="191" t="s">
        <v>548</v>
      </c>
      <c r="D389" s="191" t="s">
        <v>187</v>
      </c>
      <c r="E389" s="192" t="s">
        <v>1287</v>
      </c>
      <c r="F389" s="193" t="s">
        <v>1288</v>
      </c>
      <c r="G389" s="194" t="s">
        <v>470</v>
      </c>
      <c r="H389" s="195">
        <v>407.07</v>
      </c>
      <c r="I389" s="137"/>
      <c r="J389" s="196">
        <f>ROUND(I389*H389,2)</f>
        <v>0</v>
      </c>
      <c r="K389" s="193" t="s">
        <v>195</v>
      </c>
      <c r="L389" s="32"/>
      <c r="M389" s="138" t="s">
        <v>1</v>
      </c>
      <c r="N389" s="139" t="s">
        <v>40</v>
      </c>
      <c r="P389" s="140">
        <f>O389*H389</f>
        <v>0</v>
      </c>
      <c r="Q389" s="140">
        <v>1E-3</v>
      </c>
      <c r="R389" s="140">
        <f>Q389*H389</f>
        <v>0.40706999999999999</v>
      </c>
      <c r="S389" s="140">
        <v>3.1E-4</v>
      </c>
      <c r="T389" s="141">
        <f>S389*H389</f>
        <v>0.12619169999999999</v>
      </c>
      <c r="AR389" s="142" t="s">
        <v>191</v>
      </c>
      <c r="AT389" s="142" t="s">
        <v>187</v>
      </c>
      <c r="AU389" s="142" t="s">
        <v>84</v>
      </c>
      <c r="AY389" s="17" t="s">
        <v>184</v>
      </c>
      <c r="BE389" s="143">
        <f>IF(N389="základní",J389,0)</f>
        <v>0</v>
      </c>
      <c r="BF389" s="143">
        <f>IF(N389="snížená",J389,0)</f>
        <v>0</v>
      </c>
      <c r="BG389" s="143">
        <f>IF(N389="zákl. přenesená",J389,0)</f>
        <v>0</v>
      </c>
      <c r="BH389" s="143">
        <f>IF(N389="sníž. přenesená",J389,0)</f>
        <v>0</v>
      </c>
      <c r="BI389" s="143">
        <f>IF(N389="nulová",J389,0)</f>
        <v>0</v>
      </c>
      <c r="BJ389" s="17" t="s">
        <v>82</v>
      </c>
      <c r="BK389" s="143">
        <f>ROUND(I389*H389,2)</f>
        <v>0</v>
      </c>
      <c r="BL389" s="17" t="s">
        <v>191</v>
      </c>
      <c r="BM389" s="142" t="s">
        <v>2086</v>
      </c>
    </row>
    <row r="390" spans="2:65" s="12" customFormat="1">
      <c r="B390" s="158"/>
      <c r="D390" s="154" t="s">
        <v>907</v>
      </c>
      <c r="E390" s="159" t="s">
        <v>1</v>
      </c>
      <c r="F390" s="160" t="s">
        <v>2087</v>
      </c>
      <c r="H390" s="161">
        <v>309.97000000000003</v>
      </c>
      <c r="L390" s="158"/>
      <c r="M390" s="163"/>
      <c r="T390" s="164"/>
      <c r="AT390" s="159" t="s">
        <v>907</v>
      </c>
      <c r="AU390" s="159" t="s">
        <v>84</v>
      </c>
      <c r="AV390" s="12" t="s">
        <v>84</v>
      </c>
      <c r="AW390" s="12" t="s">
        <v>32</v>
      </c>
      <c r="AX390" s="12" t="s">
        <v>75</v>
      </c>
      <c r="AY390" s="159" t="s">
        <v>184</v>
      </c>
    </row>
    <row r="391" spans="2:65" s="12" customFormat="1">
      <c r="B391" s="158"/>
      <c r="D391" s="154" t="s">
        <v>907</v>
      </c>
      <c r="E391" s="159" t="s">
        <v>1</v>
      </c>
      <c r="F391" s="160" t="s">
        <v>2088</v>
      </c>
      <c r="H391" s="161">
        <v>97.1</v>
      </c>
      <c r="L391" s="158"/>
      <c r="M391" s="163"/>
      <c r="T391" s="164"/>
      <c r="AT391" s="159" t="s">
        <v>907</v>
      </c>
      <c r="AU391" s="159" t="s">
        <v>84</v>
      </c>
      <c r="AV391" s="12" t="s">
        <v>84</v>
      </c>
      <c r="AW391" s="12" t="s">
        <v>32</v>
      </c>
      <c r="AX391" s="12" t="s">
        <v>75</v>
      </c>
      <c r="AY391" s="159" t="s">
        <v>184</v>
      </c>
    </row>
    <row r="392" spans="2:65" s="13" customFormat="1">
      <c r="B392" s="165"/>
      <c r="D392" s="154" t="s">
        <v>907</v>
      </c>
      <c r="E392" s="166" t="s">
        <v>1</v>
      </c>
      <c r="F392" s="167" t="s">
        <v>921</v>
      </c>
      <c r="H392" s="168">
        <v>407.07</v>
      </c>
      <c r="L392" s="165"/>
      <c r="M392" s="170"/>
      <c r="T392" s="171"/>
      <c r="AT392" s="166" t="s">
        <v>907</v>
      </c>
      <c r="AU392" s="166" t="s">
        <v>84</v>
      </c>
      <c r="AV392" s="13" t="s">
        <v>197</v>
      </c>
      <c r="AW392" s="13" t="s">
        <v>32</v>
      </c>
      <c r="AX392" s="13" t="s">
        <v>82</v>
      </c>
      <c r="AY392" s="166" t="s">
        <v>184</v>
      </c>
    </row>
    <row r="393" spans="2:65" s="1" customFormat="1" ht="24.15" customHeight="1">
      <c r="B393" s="136"/>
      <c r="C393" s="191" t="s">
        <v>364</v>
      </c>
      <c r="D393" s="191" t="s">
        <v>187</v>
      </c>
      <c r="E393" s="192" t="s">
        <v>1292</v>
      </c>
      <c r="F393" s="193" t="s">
        <v>1293</v>
      </c>
      <c r="G393" s="194" t="s">
        <v>470</v>
      </c>
      <c r="H393" s="195">
        <v>132.91999999999999</v>
      </c>
      <c r="I393" s="137"/>
      <c r="J393" s="196">
        <f>ROUND(I393*H393,2)</f>
        <v>0</v>
      </c>
      <c r="K393" s="193" t="s">
        <v>195</v>
      </c>
      <c r="L393" s="32"/>
      <c r="M393" s="138" t="s">
        <v>1</v>
      </c>
      <c r="N393" s="139" t="s">
        <v>40</v>
      </c>
      <c r="P393" s="140">
        <f>O393*H393</f>
        <v>0</v>
      </c>
      <c r="Q393" s="140">
        <v>0</v>
      </c>
      <c r="R393" s="140">
        <f>Q393*H393</f>
        <v>0</v>
      </c>
      <c r="S393" s="140">
        <v>3.0000000000000001E-5</v>
      </c>
      <c r="T393" s="141">
        <f>S393*H393</f>
        <v>3.9876E-3</v>
      </c>
      <c r="AR393" s="142" t="s">
        <v>191</v>
      </c>
      <c r="AT393" s="142" t="s">
        <v>187</v>
      </c>
      <c r="AU393" s="142" t="s">
        <v>84</v>
      </c>
      <c r="AY393" s="17" t="s">
        <v>184</v>
      </c>
      <c r="BE393" s="143">
        <f>IF(N393="základní",J393,0)</f>
        <v>0</v>
      </c>
      <c r="BF393" s="143">
        <f>IF(N393="snížená",J393,0)</f>
        <v>0</v>
      </c>
      <c r="BG393" s="143">
        <f>IF(N393="zákl. přenesená",J393,0)</f>
        <v>0</v>
      </c>
      <c r="BH393" s="143">
        <f>IF(N393="sníž. přenesená",J393,0)</f>
        <v>0</v>
      </c>
      <c r="BI393" s="143">
        <f>IF(N393="nulová",J393,0)</f>
        <v>0</v>
      </c>
      <c r="BJ393" s="17" t="s">
        <v>82</v>
      </c>
      <c r="BK393" s="143">
        <f>ROUND(I393*H393,2)</f>
        <v>0</v>
      </c>
      <c r="BL393" s="17" t="s">
        <v>191</v>
      </c>
      <c r="BM393" s="142" t="s">
        <v>2089</v>
      </c>
    </row>
    <row r="394" spans="2:65" s="12" customFormat="1">
      <c r="B394" s="158"/>
      <c r="D394" s="154" t="s">
        <v>907</v>
      </c>
      <c r="E394" s="159" t="s">
        <v>1</v>
      </c>
      <c r="F394" s="160" t="s">
        <v>2090</v>
      </c>
      <c r="H394" s="161">
        <v>93.32</v>
      </c>
      <c r="L394" s="158"/>
      <c r="M394" s="163"/>
      <c r="T394" s="164"/>
      <c r="AT394" s="159" t="s">
        <v>907</v>
      </c>
      <c r="AU394" s="159" t="s">
        <v>84</v>
      </c>
      <c r="AV394" s="12" t="s">
        <v>84</v>
      </c>
      <c r="AW394" s="12" t="s">
        <v>32</v>
      </c>
      <c r="AX394" s="12" t="s">
        <v>75</v>
      </c>
      <c r="AY394" s="159" t="s">
        <v>184</v>
      </c>
    </row>
    <row r="395" spans="2:65" s="12" customFormat="1">
      <c r="B395" s="158"/>
      <c r="D395" s="154" t="s">
        <v>907</v>
      </c>
      <c r="E395" s="159" t="s">
        <v>1</v>
      </c>
      <c r="F395" s="160" t="s">
        <v>1296</v>
      </c>
      <c r="H395" s="161">
        <v>39.6</v>
      </c>
      <c r="L395" s="158"/>
      <c r="M395" s="163"/>
      <c r="T395" s="164"/>
      <c r="AT395" s="159" t="s">
        <v>907</v>
      </c>
      <c r="AU395" s="159" t="s">
        <v>84</v>
      </c>
      <c r="AV395" s="12" t="s">
        <v>84</v>
      </c>
      <c r="AW395" s="12" t="s">
        <v>32</v>
      </c>
      <c r="AX395" s="12" t="s">
        <v>75</v>
      </c>
      <c r="AY395" s="159" t="s">
        <v>184</v>
      </c>
    </row>
    <row r="396" spans="2:65" s="13" customFormat="1">
      <c r="B396" s="165"/>
      <c r="D396" s="154" t="s">
        <v>907</v>
      </c>
      <c r="E396" s="166" t="s">
        <v>1</v>
      </c>
      <c r="F396" s="167" t="s">
        <v>921</v>
      </c>
      <c r="H396" s="168">
        <v>132.91999999999999</v>
      </c>
      <c r="L396" s="165"/>
      <c r="M396" s="170"/>
      <c r="T396" s="171"/>
      <c r="AT396" s="166" t="s">
        <v>907</v>
      </c>
      <c r="AU396" s="166" t="s">
        <v>84</v>
      </c>
      <c r="AV396" s="13" t="s">
        <v>197</v>
      </c>
      <c r="AW396" s="13" t="s">
        <v>32</v>
      </c>
      <c r="AX396" s="13" t="s">
        <v>82</v>
      </c>
      <c r="AY396" s="166" t="s">
        <v>184</v>
      </c>
    </row>
    <row r="397" spans="2:65" s="1" customFormat="1" ht="16.5" customHeight="1">
      <c r="B397" s="136"/>
      <c r="C397" s="197" t="s">
        <v>769</v>
      </c>
      <c r="D397" s="197" t="s">
        <v>192</v>
      </c>
      <c r="E397" s="198" t="s">
        <v>1297</v>
      </c>
      <c r="F397" s="199" t="s">
        <v>1298</v>
      </c>
      <c r="G397" s="200" t="s">
        <v>470</v>
      </c>
      <c r="H397" s="201">
        <v>139.566</v>
      </c>
      <c r="I397" s="144"/>
      <c r="J397" s="202">
        <f>ROUND(I397*H397,2)</f>
        <v>0</v>
      </c>
      <c r="K397" s="199" t="s">
        <v>195</v>
      </c>
      <c r="L397" s="145"/>
      <c r="M397" s="146" t="s">
        <v>1</v>
      </c>
      <c r="N397" s="147" t="s">
        <v>40</v>
      </c>
      <c r="P397" s="140">
        <f>O397*H397</f>
        <v>0</v>
      </c>
      <c r="Q397" s="140">
        <v>0</v>
      </c>
      <c r="R397" s="140">
        <f>Q397*H397</f>
        <v>0</v>
      </c>
      <c r="S397" s="140">
        <v>0</v>
      </c>
      <c r="T397" s="141">
        <f>S397*H397</f>
        <v>0</v>
      </c>
      <c r="AR397" s="142" t="s">
        <v>196</v>
      </c>
      <c r="AT397" s="142" t="s">
        <v>192</v>
      </c>
      <c r="AU397" s="142" t="s">
        <v>84</v>
      </c>
      <c r="AY397" s="17" t="s">
        <v>184</v>
      </c>
      <c r="BE397" s="143">
        <f>IF(N397="základní",J397,0)</f>
        <v>0</v>
      </c>
      <c r="BF397" s="143">
        <f>IF(N397="snížená",J397,0)</f>
        <v>0</v>
      </c>
      <c r="BG397" s="143">
        <f>IF(N397="zákl. přenesená",J397,0)</f>
        <v>0</v>
      </c>
      <c r="BH397" s="143">
        <f>IF(N397="sníž. přenesená",J397,0)</f>
        <v>0</v>
      </c>
      <c r="BI397" s="143">
        <f>IF(N397="nulová",J397,0)</f>
        <v>0</v>
      </c>
      <c r="BJ397" s="17" t="s">
        <v>82</v>
      </c>
      <c r="BK397" s="143">
        <f>ROUND(I397*H397,2)</f>
        <v>0</v>
      </c>
      <c r="BL397" s="17" t="s">
        <v>191</v>
      </c>
      <c r="BM397" s="142" t="s">
        <v>2091</v>
      </c>
    </row>
    <row r="398" spans="2:65" s="12" customFormat="1">
      <c r="B398" s="158"/>
      <c r="D398" s="154" t="s">
        <v>907</v>
      </c>
      <c r="F398" s="160" t="s">
        <v>2092</v>
      </c>
      <c r="H398" s="161">
        <v>139.566</v>
      </c>
      <c r="L398" s="158"/>
      <c r="M398" s="163"/>
      <c r="T398" s="164"/>
      <c r="AT398" s="159" t="s">
        <v>907</v>
      </c>
      <c r="AU398" s="159" t="s">
        <v>84</v>
      </c>
      <c r="AV398" s="12" t="s">
        <v>84</v>
      </c>
      <c r="AW398" s="12" t="s">
        <v>3</v>
      </c>
      <c r="AX398" s="12" t="s">
        <v>82</v>
      </c>
      <c r="AY398" s="159" t="s">
        <v>184</v>
      </c>
    </row>
    <row r="399" spans="2:65" s="1" customFormat="1" ht="44.35" customHeight="1">
      <c r="B399" s="136"/>
      <c r="C399" s="191" t="s">
        <v>368</v>
      </c>
      <c r="D399" s="191" t="s">
        <v>187</v>
      </c>
      <c r="E399" s="192" t="s">
        <v>1301</v>
      </c>
      <c r="F399" s="193" t="s">
        <v>1302</v>
      </c>
      <c r="G399" s="194" t="s">
        <v>470</v>
      </c>
      <c r="H399" s="195">
        <v>80.72</v>
      </c>
      <c r="I399" s="137"/>
      <c r="J399" s="196">
        <f>ROUND(I399*H399,2)</f>
        <v>0</v>
      </c>
      <c r="K399" s="193" t="s">
        <v>195</v>
      </c>
      <c r="L399" s="32"/>
      <c r="M399" s="138" t="s">
        <v>1</v>
      </c>
      <c r="N399" s="139" t="s">
        <v>40</v>
      </c>
      <c r="P399" s="140">
        <f>O399*H399</f>
        <v>0</v>
      </c>
      <c r="Q399" s="140">
        <v>0</v>
      </c>
      <c r="R399" s="140">
        <f>Q399*H399</f>
        <v>0</v>
      </c>
      <c r="S399" s="140">
        <v>3.0000000000000001E-5</v>
      </c>
      <c r="T399" s="141">
        <f>S399*H399</f>
        <v>2.4215999999999999E-3</v>
      </c>
      <c r="AR399" s="142" t="s">
        <v>191</v>
      </c>
      <c r="AT399" s="142" t="s">
        <v>187</v>
      </c>
      <c r="AU399" s="142" t="s">
        <v>84</v>
      </c>
      <c r="AY399" s="17" t="s">
        <v>184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82</v>
      </c>
      <c r="BK399" s="143">
        <f>ROUND(I399*H399,2)</f>
        <v>0</v>
      </c>
      <c r="BL399" s="17" t="s">
        <v>191</v>
      </c>
      <c r="BM399" s="142" t="s">
        <v>2093</v>
      </c>
    </row>
    <row r="400" spans="2:65" s="12" customFormat="1">
      <c r="B400" s="158"/>
      <c r="D400" s="154" t="s">
        <v>907</v>
      </c>
      <c r="E400" s="159" t="s">
        <v>1</v>
      </c>
      <c r="F400" s="160" t="s">
        <v>2094</v>
      </c>
      <c r="H400" s="161">
        <v>63.04</v>
      </c>
      <c r="L400" s="158"/>
      <c r="M400" s="163"/>
      <c r="T400" s="164"/>
      <c r="AT400" s="159" t="s">
        <v>907</v>
      </c>
      <c r="AU400" s="159" t="s">
        <v>84</v>
      </c>
      <c r="AV400" s="12" t="s">
        <v>84</v>
      </c>
      <c r="AW400" s="12" t="s">
        <v>32</v>
      </c>
      <c r="AX400" s="12" t="s">
        <v>75</v>
      </c>
      <c r="AY400" s="159" t="s">
        <v>184</v>
      </c>
    </row>
    <row r="401" spans="2:65" s="12" customFormat="1">
      <c r="B401" s="158"/>
      <c r="D401" s="154" t="s">
        <v>907</v>
      </c>
      <c r="E401" s="159" t="s">
        <v>1</v>
      </c>
      <c r="F401" s="160" t="s">
        <v>1305</v>
      </c>
      <c r="H401" s="161">
        <v>17.68</v>
      </c>
      <c r="L401" s="158"/>
      <c r="M401" s="163"/>
      <c r="T401" s="164"/>
      <c r="AT401" s="159" t="s">
        <v>907</v>
      </c>
      <c r="AU401" s="159" t="s">
        <v>84</v>
      </c>
      <c r="AV401" s="12" t="s">
        <v>84</v>
      </c>
      <c r="AW401" s="12" t="s">
        <v>32</v>
      </c>
      <c r="AX401" s="12" t="s">
        <v>75</v>
      </c>
      <c r="AY401" s="159" t="s">
        <v>184</v>
      </c>
    </row>
    <row r="402" spans="2:65" s="13" customFormat="1">
      <c r="B402" s="165"/>
      <c r="D402" s="154" t="s">
        <v>907</v>
      </c>
      <c r="E402" s="166" t="s">
        <v>1</v>
      </c>
      <c r="F402" s="167" t="s">
        <v>921</v>
      </c>
      <c r="H402" s="168">
        <v>80.72</v>
      </c>
      <c r="L402" s="165"/>
      <c r="M402" s="170"/>
      <c r="T402" s="171"/>
      <c r="AT402" s="166" t="s">
        <v>907</v>
      </c>
      <c r="AU402" s="166" t="s">
        <v>84</v>
      </c>
      <c r="AV402" s="13" t="s">
        <v>197</v>
      </c>
      <c r="AW402" s="13" t="s">
        <v>32</v>
      </c>
      <c r="AX402" s="13" t="s">
        <v>82</v>
      </c>
      <c r="AY402" s="166" t="s">
        <v>184</v>
      </c>
    </row>
    <row r="403" spans="2:65" s="1" customFormat="1" ht="16.5" customHeight="1">
      <c r="B403" s="136"/>
      <c r="C403" s="197" t="s">
        <v>776</v>
      </c>
      <c r="D403" s="197" t="s">
        <v>192</v>
      </c>
      <c r="E403" s="198" t="s">
        <v>1306</v>
      </c>
      <c r="F403" s="199" t="s">
        <v>1307</v>
      </c>
      <c r="G403" s="200" t="s">
        <v>470</v>
      </c>
      <c r="H403" s="201">
        <v>84.756</v>
      </c>
      <c r="I403" s="144"/>
      <c r="J403" s="202">
        <f>ROUND(I403*H403,2)</f>
        <v>0</v>
      </c>
      <c r="K403" s="199" t="s">
        <v>195</v>
      </c>
      <c r="L403" s="145"/>
      <c r="M403" s="146" t="s">
        <v>1</v>
      </c>
      <c r="N403" s="147" t="s">
        <v>40</v>
      </c>
      <c r="P403" s="140">
        <f>O403*H403</f>
        <v>0</v>
      </c>
      <c r="Q403" s="140">
        <v>0</v>
      </c>
      <c r="R403" s="140">
        <f>Q403*H403</f>
        <v>0</v>
      </c>
      <c r="S403" s="140">
        <v>0</v>
      </c>
      <c r="T403" s="141">
        <f>S403*H403</f>
        <v>0</v>
      </c>
      <c r="AR403" s="142" t="s">
        <v>196</v>
      </c>
      <c r="AT403" s="142" t="s">
        <v>192</v>
      </c>
      <c r="AU403" s="142" t="s">
        <v>84</v>
      </c>
      <c r="AY403" s="17" t="s">
        <v>184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7" t="s">
        <v>82</v>
      </c>
      <c r="BK403" s="143">
        <f>ROUND(I403*H403,2)</f>
        <v>0</v>
      </c>
      <c r="BL403" s="17" t="s">
        <v>191</v>
      </c>
      <c r="BM403" s="142" t="s">
        <v>2095</v>
      </c>
    </row>
    <row r="404" spans="2:65" s="12" customFormat="1">
      <c r="B404" s="158"/>
      <c r="D404" s="154" t="s">
        <v>907</v>
      </c>
      <c r="F404" s="160" t="s">
        <v>2096</v>
      </c>
      <c r="H404" s="161">
        <v>84.756</v>
      </c>
      <c r="L404" s="158"/>
      <c r="M404" s="163"/>
      <c r="T404" s="164"/>
      <c r="AT404" s="159" t="s">
        <v>907</v>
      </c>
      <c r="AU404" s="159" t="s">
        <v>84</v>
      </c>
      <c r="AV404" s="12" t="s">
        <v>84</v>
      </c>
      <c r="AW404" s="12" t="s">
        <v>3</v>
      </c>
      <c r="AX404" s="12" t="s">
        <v>82</v>
      </c>
      <c r="AY404" s="159" t="s">
        <v>184</v>
      </c>
    </row>
    <row r="405" spans="2:65" s="1" customFormat="1" ht="32.950000000000003" customHeight="1">
      <c r="B405" s="136"/>
      <c r="C405" s="191" t="s">
        <v>371</v>
      </c>
      <c r="D405" s="191" t="s">
        <v>187</v>
      </c>
      <c r="E405" s="192" t="s">
        <v>1310</v>
      </c>
      <c r="F405" s="193" t="s">
        <v>1311</v>
      </c>
      <c r="G405" s="194" t="s">
        <v>470</v>
      </c>
      <c r="H405" s="195">
        <v>445.09100000000001</v>
      </c>
      <c r="I405" s="137"/>
      <c r="J405" s="196">
        <f>ROUND(I405*H405,2)</f>
        <v>0</v>
      </c>
      <c r="K405" s="193" t="s">
        <v>195</v>
      </c>
      <c r="L405" s="32"/>
      <c r="M405" s="138" t="s">
        <v>1</v>
      </c>
      <c r="N405" s="139" t="s">
        <v>40</v>
      </c>
      <c r="P405" s="140">
        <f>O405*H405</f>
        <v>0</v>
      </c>
      <c r="Q405" s="140">
        <v>2.0000000000000001E-4</v>
      </c>
      <c r="R405" s="140">
        <f>Q405*H405</f>
        <v>8.9018200000000006E-2</v>
      </c>
      <c r="S405" s="140">
        <v>0</v>
      </c>
      <c r="T405" s="141">
        <f>S405*H405</f>
        <v>0</v>
      </c>
      <c r="AR405" s="142" t="s">
        <v>191</v>
      </c>
      <c r="AT405" s="142" t="s">
        <v>187</v>
      </c>
      <c r="AU405" s="142" t="s">
        <v>84</v>
      </c>
      <c r="AY405" s="17" t="s">
        <v>184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7" t="s">
        <v>82</v>
      </c>
      <c r="BK405" s="143">
        <f>ROUND(I405*H405,2)</f>
        <v>0</v>
      </c>
      <c r="BL405" s="17" t="s">
        <v>191</v>
      </c>
      <c r="BM405" s="142" t="s">
        <v>2097</v>
      </c>
    </row>
    <row r="406" spans="2:65" s="1" customFormat="1" ht="37.9" customHeight="1">
      <c r="B406" s="136"/>
      <c r="C406" s="191" t="s">
        <v>783</v>
      </c>
      <c r="D406" s="191" t="s">
        <v>187</v>
      </c>
      <c r="E406" s="192" t="s">
        <v>1313</v>
      </c>
      <c r="F406" s="193" t="s">
        <v>1314</v>
      </c>
      <c r="G406" s="194" t="s">
        <v>470</v>
      </c>
      <c r="H406" s="195">
        <v>445.09100000000001</v>
      </c>
      <c r="I406" s="137"/>
      <c r="J406" s="196">
        <f>ROUND(I406*H406,2)</f>
        <v>0</v>
      </c>
      <c r="K406" s="193" t="s">
        <v>195</v>
      </c>
      <c r="L406" s="32"/>
      <c r="M406" s="138" t="s">
        <v>1</v>
      </c>
      <c r="N406" s="139" t="s">
        <v>40</v>
      </c>
      <c r="P406" s="140">
        <f>O406*H406</f>
        <v>0</v>
      </c>
      <c r="Q406" s="140">
        <v>2.7999999999999998E-4</v>
      </c>
      <c r="R406" s="140">
        <f>Q406*H406</f>
        <v>0.12462548</v>
      </c>
      <c r="S406" s="140">
        <v>0</v>
      </c>
      <c r="T406" s="141">
        <f>S406*H406</f>
        <v>0</v>
      </c>
      <c r="AR406" s="142" t="s">
        <v>191</v>
      </c>
      <c r="AT406" s="142" t="s">
        <v>187</v>
      </c>
      <c r="AU406" s="142" t="s">
        <v>84</v>
      </c>
      <c r="AY406" s="17" t="s">
        <v>184</v>
      </c>
      <c r="BE406" s="143">
        <f>IF(N406="základní",J406,0)</f>
        <v>0</v>
      </c>
      <c r="BF406" s="143">
        <f>IF(N406="snížená",J406,0)</f>
        <v>0</v>
      </c>
      <c r="BG406" s="143">
        <f>IF(N406="zákl. přenesená",J406,0)</f>
        <v>0</v>
      </c>
      <c r="BH406" s="143">
        <f>IF(N406="sníž. přenesená",J406,0)</f>
        <v>0</v>
      </c>
      <c r="BI406" s="143">
        <f>IF(N406="nulová",J406,0)</f>
        <v>0</v>
      </c>
      <c r="BJ406" s="17" t="s">
        <v>82</v>
      </c>
      <c r="BK406" s="143">
        <f>ROUND(I406*H406,2)</f>
        <v>0</v>
      </c>
      <c r="BL406" s="17" t="s">
        <v>191</v>
      </c>
      <c r="BM406" s="142" t="s">
        <v>2098</v>
      </c>
    </row>
    <row r="407" spans="2:65" s="12" customFormat="1">
      <c r="B407" s="158"/>
      <c r="D407" s="154" t="s">
        <v>907</v>
      </c>
      <c r="E407" s="159" t="s">
        <v>1</v>
      </c>
      <c r="F407" s="160" t="s">
        <v>2099</v>
      </c>
      <c r="H407" s="161">
        <v>97.1</v>
      </c>
      <c r="L407" s="158"/>
      <c r="M407" s="163"/>
      <c r="T407" s="164"/>
      <c r="AT407" s="159" t="s">
        <v>907</v>
      </c>
      <c r="AU407" s="159" t="s">
        <v>84</v>
      </c>
      <c r="AV407" s="12" t="s">
        <v>84</v>
      </c>
      <c r="AW407" s="12" t="s">
        <v>32</v>
      </c>
      <c r="AX407" s="12" t="s">
        <v>75</v>
      </c>
      <c r="AY407" s="159" t="s">
        <v>184</v>
      </c>
    </row>
    <row r="408" spans="2:65" s="12" customFormat="1">
      <c r="B408" s="158"/>
      <c r="D408" s="154" t="s">
        <v>907</v>
      </c>
      <c r="E408" s="159" t="s">
        <v>1</v>
      </c>
      <c r="F408" s="160" t="s">
        <v>2100</v>
      </c>
      <c r="H408" s="161">
        <v>309.87</v>
      </c>
      <c r="L408" s="158"/>
      <c r="M408" s="163"/>
      <c r="T408" s="164"/>
      <c r="AT408" s="159" t="s">
        <v>907</v>
      </c>
      <c r="AU408" s="159" t="s">
        <v>84</v>
      </c>
      <c r="AV408" s="12" t="s">
        <v>84</v>
      </c>
      <c r="AW408" s="12" t="s">
        <v>32</v>
      </c>
      <c r="AX408" s="12" t="s">
        <v>75</v>
      </c>
      <c r="AY408" s="159" t="s">
        <v>184</v>
      </c>
    </row>
    <row r="409" spans="2:65" s="12" customFormat="1">
      <c r="B409" s="158"/>
      <c r="D409" s="154" t="s">
        <v>907</v>
      </c>
      <c r="E409" s="159" t="s">
        <v>1</v>
      </c>
      <c r="F409" s="160" t="s">
        <v>2101</v>
      </c>
      <c r="H409" s="161">
        <v>17.027999999999999</v>
      </c>
      <c r="L409" s="158"/>
      <c r="M409" s="163"/>
      <c r="T409" s="164"/>
      <c r="AT409" s="159" t="s">
        <v>907</v>
      </c>
      <c r="AU409" s="159" t="s">
        <v>84</v>
      </c>
      <c r="AV409" s="12" t="s">
        <v>84</v>
      </c>
      <c r="AW409" s="12" t="s">
        <v>32</v>
      </c>
      <c r="AX409" s="12" t="s">
        <v>75</v>
      </c>
      <c r="AY409" s="159" t="s">
        <v>184</v>
      </c>
    </row>
    <row r="410" spans="2:65" s="12" customFormat="1">
      <c r="B410" s="158"/>
      <c r="D410" s="154" t="s">
        <v>907</v>
      </c>
      <c r="E410" s="159" t="s">
        <v>1</v>
      </c>
      <c r="F410" s="160" t="s">
        <v>2102</v>
      </c>
      <c r="H410" s="161">
        <v>21.093</v>
      </c>
      <c r="L410" s="158"/>
      <c r="M410" s="163"/>
      <c r="T410" s="164"/>
      <c r="AT410" s="159" t="s">
        <v>907</v>
      </c>
      <c r="AU410" s="159" t="s">
        <v>84</v>
      </c>
      <c r="AV410" s="12" t="s">
        <v>84</v>
      </c>
      <c r="AW410" s="12" t="s">
        <v>32</v>
      </c>
      <c r="AX410" s="12" t="s">
        <v>75</v>
      </c>
      <c r="AY410" s="159" t="s">
        <v>184</v>
      </c>
    </row>
    <row r="411" spans="2:65" s="13" customFormat="1">
      <c r="B411" s="165"/>
      <c r="D411" s="154" t="s">
        <v>907</v>
      </c>
      <c r="E411" s="166" t="s">
        <v>1</v>
      </c>
      <c r="F411" s="167" t="s">
        <v>921</v>
      </c>
      <c r="H411" s="168">
        <v>445.09100000000001</v>
      </c>
      <c r="L411" s="165"/>
      <c r="M411" s="170"/>
      <c r="T411" s="171"/>
      <c r="AT411" s="166" t="s">
        <v>907</v>
      </c>
      <c r="AU411" s="166" t="s">
        <v>84</v>
      </c>
      <c r="AV411" s="13" t="s">
        <v>197</v>
      </c>
      <c r="AW411" s="13" t="s">
        <v>32</v>
      </c>
      <c r="AX411" s="13" t="s">
        <v>82</v>
      </c>
      <c r="AY411" s="166" t="s">
        <v>184</v>
      </c>
    </row>
    <row r="412" spans="2:65" s="11" customFormat="1" ht="26" customHeight="1">
      <c r="B412" s="124"/>
      <c r="D412" s="125" t="s">
        <v>74</v>
      </c>
      <c r="E412" s="126" t="s">
        <v>140</v>
      </c>
      <c r="F412" s="126" t="s">
        <v>141</v>
      </c>
      <c r="J412" s="128">
        <f>BK412</f>
        <v>0</v>
      </c>
      <c r="L412" s="124"/>
      <c r="M412" s="129"/>
      <c r="P412" s="130">
        <f>SUM(P413:P417)</f>
        <v>0</v>
      </c>
      <c r="R412" s="130">
        <f>SUM(R413:R417)</f>
        <v>0</v>
      </c>
      <c r="T412" s="131">
        <f>SUM(T413:T417)</f>
        <v>0</v>
      </c>
      <c r="AR412" s="125" t="s">
        <v>204</v>
      </c>
      <c r="AT412" s="132" t="s">
        <v>74</v>
      </c>
      <c r="AU412" s="132" t="s">
        <v>75</v>
      </c>
      <c r="AY412" s="125" t="s">
        <v>184</v>
      </c>
      <c r="BK412" s="133">
        <f>SUM(BK413:BK417)</f>
        <v>0</v>
      </c>
    </row>
    <row r="413" spans="2:65" s="1" customFormat="1" ht="37.9" customHeight="1">
      <c r="B413" s="136"/>
      <c r="C413" s="191" t="s">
        <v>375</v>
      </c>
      <c r="D413" s="191" t="s">
        <v>187</v>
      </c>
      <c r="E413" s="192" t="s">
        <v>525</v>
      </c>
      <c r="F413" s="193" t="s">
        <v>1319</v>
      </c>
      <c r="G413" s="194" t="s">
        <v>239</v>
      </c>
      <c r="H413" s="195">
        <v>1</v>
      </c>
      <c r="I413" s="137"/>
      <c r="J413" s="196">
        <f>ROUND(I413*H413,2)</f>
        <v>0</v>
      </c>
      <c r="K413" s="193" t="s">
        <v>1081</v>
      </c>
      <c r="L413" s="32"/>
      <c r="M413" s="138" t="s">
        <v>1</v>
      </c>
      <c r="N413" s="139" t="s">
        <v>40</v>
      </c>
      <c r="P413" s="140">
        <f>O413*H413</f>
        <v>0</v>
      </c>
      <c r="Q413" s="140">
        <v>0</v>
      </c>
      <c r="R413" s="140">
        <f>Q413*H413</f>
        <v>0</v>
      </c>
      <c r="S413" s="140">
        <v>0</v>
      </c>
      <c r="T413" s="141">
        <f>S413*H413</f>
        <v>0</v>
      </c>
      <c r="AR413" s="142" t="s">
        <v>1320</v>
      </c>
      <c r="AT413" s="142" t="s">
        <v>187</v>
      </c>
      <c r="AU413" s="142" t="s">
        <v>82</v>
      </c>
      <c r="AY413" s="17" t="s">
        <v>184</v>
      </c>
      <c r="BE413" s="143">
        <f>IF(N413="základní",J413,0)</f>
        <v>0</v>
      </c>
      <c r="BF413" s="143">
        <f>IF(N413="snížená",J413,0)</f>
        <v>0</v>
      </c>
      <c r="BG413" s="143">
        <f>IF(N413="zákl. přenesená",J413,0)</f>
        <v>0</v>
      </c>
      <c r="BH413" s="143">
        <f>IF(N413="sníž. přenesená",J413,0)</f>
        <v>0</v>
      </c>
      <c r="BI413" s="143">
        <f>IF(N413="nulová",J413,0)</f>
        <v>0</v>
      </c>
      <c r="BJ413" s="17" t="s">
        <v>82</v>
      </c>
      <c r="BK413" s="143">
        <f>ROUND(I413*H413,2)</f>
        <v>0</v>
      </c>
      <c r="BL413" s="17" t="s">
        <v>1320</v>
      </c>
      <c r="BM413" s="142" t="s">
        <v>2103</v>
      </c>
    </row>
    <row r="414" spans="2:65" s="1" customFormat="1" ht="24.15" customHeight="1">
      <c r="B414" s="136"/>
      <c r="C414" s="191" t="s">
        <v>790</v>
      </c>
      <c r="D414" s="191" t="s">
        <v>187</v>
      </c>
      <c r="E414" s="192" t="s">
        <v>1322</v>
      </c>
      <c r="F414" s="193" t="s">
        <v>1323</v>
      </c>
      <c r="G414" s="194" t="s">
        <v>233</v>
      </c>
      <c r="H414" s="148"/>
      <c r="I414" s="137"/>
      <c r="J414" s="196">
        <f>ROUND(I414*H414,2)</f>
        <v>0</v>
      </c>
      <c r="K414" s="193" t="s">
        <v>1081</v>
      </c>
      <c r="L414" s="32"/>
      <c r="M414" s="138" t="s">
        <v>1</v>
      </c>
      <c r="N414" s="139" t="s">
        <v>40</v>
      </c>
      <c r="P414" s="140">
        <f>O414*H414</f>
        <v>0</v>
      </c>
      <c r="Q414" s="140">
        <v>0</v>
      </c>
      <c r="R414" s="140">
        <f>Q414*H414</f>
        <v>0</v>
      </c>
      <c r="S414" s="140">
        <v>0</v>
      </c>
      <c r="T414" s="141">
        <f>S414*H414</f>
        <v>0</v>
      </c>
      <c r="AR414" s="142" t="s">
        <v>1320</v>
      </c>
      <c r="AT414" s="142" t="s">
        <v>187</v>
      </c>
      <c r="AU414" s="142" t="s">
        <v>82</v>
      </c>
      <c r="AY414" s="17" t="s">
        <v>184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7" t="s">
        <v>82</v>
      </c>
      <c r="BK414" s="143">
        <f>ROUND(I414*H414,2)</f>
        <v>0</v>
      </c>
      <c r="BL414" s="17" t="s">
        <v>1320</v>
      </c>
      <c r="BM414" s="142" t="s">
        <v>2104</v>
      </c>
    </row>
    <row r="415" spans="2:65" s="1" customFormat="1" ht="21.75" customHeight="1">
      <c r="B415" s="136"/>
      <c r="C415" s="191" t="s">
        <v>378</v>
      </c>
      <c r="D415" s="191" t="s">
        <v>187</v>
      </c>
      <c r="E415" s="192" t="s">
        <v>1325</v>
      </c>
      <c r="F415" s="193" t="s">
        <v>1326</v>
      </c>
      <c r="G415" s="194" t="s">
        <v>239</v>
      </c>
      <c r="H415" s="195">
        <v>1</v>
      </c>
      <c r="I415" s="137"/>
      <c r="J415" s="196">
        <f>ROUND(I415*H415,2)</f>
        <v>0</v>
      </c>
      <c r="K415" s="193" t="s">
        <v>1081</v>
      </c>
      <c r="L415" s="32"/>
      <c r="M415" s="138" t="s">
        <v>1</v>
      </c>
      <c r="N415" s="139" t="s">
        <v>40</v>
      </c>
      <c r="P415" s="140">
        <f>O415*H415</f>
        <v>0</v>
      </c>
      <c r="Q415" s="140">
        <v>0</v>
      </c>
      <c r="R415" s="140">
        <f>Q415*H415</f>
        <v>0</v>
      </c>
      <c r="S415" s="140">
        <v>0</v>
      </c>
      <c r="T415" s="141">
        <f>S415*H415</f>
        <v>0</v>
      </c>
      <c r="AR415" s="142" t="s">
        <v>1320</v>
      </c>
      <c r="AT415" s="142" t="s">
        <v>187</v>
      </c>
      <c r="AU415" s="142" t="s">
        <v>82</v>
      </c>
      <c r="AY415" s="17" t="s">
        <v>184</v>
      </c>
      <c r="BE415" s="143">
        <f>IF(N415="základní",J415,0)</f>
        <v>0</v>
      </c>
      <c r="BF415" s="143">
        <f>IF(N415="snížená",J415,0)</f>
        <v>0</v>
      </c>
      <c r="BG415" s="143">
        <f>IF(N415="zákl. přenesená",J415,0)</f>
        <v>0</v>
      </c>
      <c r="BH415" s="143">
        <f>IF(N415="sníž. přenesená",J415,0)</f>
        <v>0</v>
      </c>
      <c r="BI415" s="143">
        <f>IF(N415="nulová",J415,0)</f>
        <v>0</v>
      </c>
      <c r="BJ415" s="17" t="s">
        <v>82</v>
      </c>
      <c r="BK415" s="143">
        <f>ROUND(I415*H415,2)</f>
        <v>0</v>
      </c>
      <c r="BL415" s="17" t="s">
        <v>1320</v>
      </c>
      <c r="BM415" s="142" t="s">
        <v>2105</v>
      </c>
    </row>
    <row r="416" spans="2:65" s="1" customFormat="1" ht="32.950000000000003" customHeight="1">
      <c r="B416" s="136"/>
      <c r="C416" s="191" t="s">
        <v>797</v>
      </c>
      <c r="D416" s="191" t="s">
        <v>187</v>
      </c>
      <c r="E416" s="192" t="s">
        <v>1328</v>
      </c>
      <c r="F416" s="193" t="s">
        <v>1329</v>
      </c>
      <c r="G416" s="194" t="s">
        <v>233</v>
      </c>
      <c r="H416" s="148"/>
      <c r="I416" s="137"/>
      <c r="J416" s="196">
        <f>ROUND(I416*H416,2)</f>
        <v>0</v>
      </c>
      <c r="K416" s="193" t="s">
        <v>1081</v>
      </c>
      <c r="L416" s="32"/>
      <c r="M416" s="138" t="s">
        <v>1</v>
      </c>
      <c r="N416" s="139" t="s">
        <v>40</v>
      </c>
      <c r="P416" s="140">
        <f>O416*H416</f>
        <v>0</v>
      </c>
      <c r="Q416" s="140">
        <v>0</v>
      </c>
      <c r="R416" s="140">
        <f>Q416*H416</f>
        <v>0</v>
      </c>
      <c r="S416" s="140">
        <v>0</v>
      </c>
      <c r="T416" s="141">
        <f>S416*H416</f>
        <v>0</v>
      </c>
      <c r="AR416" s="142" t="s">
        <v>1320</v>
      </c>
      <c r="AT416" s="142" t="s">
        <v>187</v>
      </c>
      <c r="AU416" s="142" t="s">
        <v>82</v>
      </c>
      <c r="AY416" s="17" t="s">
        <v>184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7" t="s">
        <v>82</v>
      </c>
      <c r="BK416" s="143">
        <f>ROUND(I416*H416,2)</f>
        <v>0</v>
      </c>
      <c r="BL416" s="17" t="s">
        <v>1320</v>
      </c>
      <c r="BM416" s="142" t="s">
        <v>2106</v>
      </c>
    </row>
    <row r="417" spans="2:65" s="1" customFormat="1" ht="32.950000000000003" customHeight="1">
      <c r="B417" s="136"/>
      <c r="C417" s="191" t="s">
        <v>382</v>
      </c>
      <c r="D417" s="191" t="s">
        <v>187</v>
      </c>
      <c r="E417" s="192" t="s">
        <v>1331</v>
      </c>
      <c r="F417" s="193" t="s">
        <v>1332</v>
      </c>
      <c r="G417" s="194" t="s">
        <v>233</v>
      </c>
      <c r="H417" s="148"/>
      <c r="I417" s="137"/>
      <c r="J417" s="196">
        <f>ROUND(I417*H417,2)</f>
        <v>0</v>
      </c>
      <c r="K417" s="193" t="s">
        <v>1081</v>
      </c>
      <c r="L417" s="32"/>
      <c r="M417" s="149" t="s">
        <v>1</v>
      </c>
      <c r="N417" s="150" t="s">
        <v>40</v>
      </c>
      <c r="O417" s="151"/>
      <c r="P417" s="152">
        <f>O417*H417</f>
        <v>0</v>
      </c>
      <c r="Q417" s="152">
        <v>0</v>
      </c>
      <c r="R417" s="152">
        <f>Q417*H417</f>
        <v>0</v>
      </c>
      <c r="S417" s="152">
        <v>0</v>
      </c>
      <c r="T417" s="153">
        <f>S417*H417</f>
        <v>0</v>
      </c>
      <c r="AR417" s="142" t="s">
        <v>1320</v>
      </c>
      <c r="AT417" s="142" t="s">
        <v>187</v>
      </c>
      <c r="AU417" s="142" t="s">
        <v>82</v>
      </c>
      <c r="AY417" s="17" t="s">
        <v>184</v>
      </c>
      <c r="BE417" s="143">
        <f>IF(N417="základní",J417,0)</f>
        <v>0</v>
      </c>
      <c r="BF417" s="143">
        <f>IF(N417="snížená",J417,0)</f>
        <v>0</v>
      </c>
      <c r="BG417" s="143">
        <f>IF(N417="zákl. přenesená",J417,0)</f>
        <v>0</v>
      </c>
      <c r="BH417" s="143">
        <f>IF(N417="sníž. přenesená",J417,0)</f>
        <v>0</v>
      </c>
      <c r="BI417" s="143">
        <f>IF(N417="nulová",J417,0)</f>
        <v>0</v>
      </c>
      <c r="BJ417" s="17" t="s">
        <v>82</v>
      </c>
      <c r="BK417" s="143">
        <f>ROUND(I417*H417,2)</f>
        <v>0</v>
      </c>
      <c r="BL417" s="17" t="s">
        <v>1320</v>
      </c>
      <c r="BM417" s="142" t="s">
        <v>2107</v>
      </c>
    </row>
    <row r="418" spans="2:65" s="1" customFormat="1" ht="7" customHeight="1">
      <c r="B418" s="44"/>
      <c r="C418" s="45"/>
      <c r="D418" s="45"/>
      <c r="E418" s="45"/>
      <c r="F418" s="45"/>
      <c r="G418" s="45"/>
      <c r="H418" s="45"/>
      <c r="I418" s="45"/>
      <c r="J418" s="45"/>
      <c r="K418" s="45"/>
      <c r="L418" s="32"/>
    </row>
  </sheetData>
  <sheetProtection algorithmName="SHA-512" hashValue="4vYq6W4pDfcdkX7WRj9Iiv31UcAXllhogHYLzicW+IoCN2MNVwjAsJXU6jfDGjyqUEBjvDtFnF+iVQMWVBUEIA==" saltValue="3rZRwNZ0AMc0x8vPdcc9Sw==" spinCount="100000" sheet="1" objects="1" scenarios="1"/>
  <autoFilter ref="C136:K417" xr:uid="{00000000-0009-0000-0000-000009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B2:BM240"/>
  <sheetViews>
    <sheetView showGridLines="0" topLeftCell="D112" zoomScaleNormal="100" workbookViewId="0">
      <selection activeCell="D239" sqref="D239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9">
      <c r="B8" s="20"/>
      <c r="D8" s="27" t="s">
        <v>144</v>
      </c>
      <c r="L8" s="20"/>
    </row>
    <row r="9" spans="2:46" ht="16.5" customHeight="1">
      <c r="B9" s="20"/>
      <c r="E9" s="254" t="s">
        <v>862</v>
      </c>
      <c r="F9" s="222"/>
      <c r="G9" s="222"/>
      <c r="H9" s="222"/>
      <c r="L9" s="20"/>
    </row>
    <row r="10" spans="2:46" ht="12.1" customHeight="1">
      <c r="B10" s="20"/>
      <c r="D10" s="27" t="s">
        <v>146</v>
      </c>
      <c r="L10" s="20"/>
    </row>
    <row r="11" spans="2:46" s="1" customFormat="1" ht="16.5" customHeight="1">
      <c r="B11" s="32"/>
      <c r="E11" s="249" t="s">
        <v>1907</v>
      </c>
      <c r="F11" s="253"/>
      <c r="G11" s="253"/>
      <c r="H11" s="253"/>
      <c r="L11" s="32"/>
    </row>
    <row r="12" spans="2:46" s="1" customFormat="1" ht="12.1" customHeight="1">
      <c r="B12" s="32"/>
      <c r="D12" s="27" t="s">
        <v>1334</v>
      </c>
      <c r="L12" s="32"/>
    </row>
    <row r="13" spans="2:46" s="1" customFormat="1" ht="16.5" customHeight="1">
      <c r="B13" s="32"/>
      <c r="E13" s="243" t="s">
        <v>2108</v>
      </c>
      <c r="F13" s="253"/>
      <c r="G13" s="253"/>
      <c r="H13" s="253"/>
      <c r="L13" s="32"/>
    </row>
    <row r="14" spans="2:46" s="1" customFormat="1">
      <c r="B14" s="32"/>
      <c r="L14" s="32"/>
    </row>
    <row r="15" spans="2:46" s="1" customFormat="1" ht="12.1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.1" customHeight="1">
      <c r="B16" s="32"/>
      <c r="D16" s="27" t="s">
        <v>20</v>
      </c>
      <c r="F16" s="25" t="s">
        <v>21</v>
      </c>
      <c r="I16" s="27" t="s">
        <v>22</v>
      </c>
      <c r="J16" s="52">
        <f>'Rekapitulace stavby'!AN8</f>
        <v>0</v>
      </c>
      <c r="L16" s="32"/>
    </row>
    <row r="17" spans="2:12" s="1" customFormat="1" ht="10.9" customHeight="1">
      <c r="B17" s="32"/>
      <c r="L17" s="32"/>
    </row>
    <row r="18" spans="2:12" s="1" customFormat="1" ht="12.1" customHeight="1">
      <c r="B18" s="32"/>
      <c r="D18" s="27" t="s">
        <v>23</v>
      </c>
      <c r="I18" s="27" t="s">
        <v>24</v>
      </c>
      <c r="J18" s="25" t="s">
        <v>25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7" customHeight="1">
      <c r="B20" s="32"/>
      <c r="L20" s="32"/>
    </row>
    <row r="21" spans="2:12" s="1" customFormat="1" ht="12.1" customHeight="1">
      <c r="B21" s="32"/>
      <c r="D21" s="27" t="s">
        <v>28</v>
      </c>
      <c r="I21" s="27" t="s">
        <v>24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56" t="str">
        <f>'Rekapitulace stavby'!E14</f>
        <v>Vyplň údaj</v>
      </c>
      <c r="F22" s="257"/>
      <c r="G22" s="257"/>
      <c r="H22" s="257"/>
      <c r="I22" s="27" t="s">
        <v>27</v>
      </c>
      <c r="J22" s="28" t="str">
        <f>'Rekapitulace stavby'!AN14</f>
        <v>Vyplň údaj</v>
      </c>
      <c r="L22" s="32"/>
    </row>
    <row r="23" spans="2:12" s="1" customFormat="1" ht="7" customHeight="1">
      <c r="B23" s="32"/>
      <c r="L23" s="32"/>
    </row>
    <row r="24" spans="2:12" s="1" customFormat="1" ht="12.1" customHeight="1">
      <c r="B24" s="32"/>
      <c r="D24" s="27" t="s">
        <v>30</v>
      </c>
      <c r="I24" s="27" t="s">
        <v>24</v>
      </c>
      <c r="J24" s="25" t="s">
        <v>864</v>
      </c>
      <c r="L24" s="32"/>
    </row>
    <row r="25" spans="2:12" s="1" customFormat="1" ht="18" customHeight="1">
      <c r="B25" s="32"/>
      <c r="E25" s="25" t="s">
        <v>865</v>
      </c>
      <c r="I25" s="27" t="s">
        <v>27</v>
      </c>
      <c r="J25" s="25" t="s">
        <v>866</v>
      </c>
      <c r="L25" s="32"/>
    </row>
    <row r="26" spans="2:12" s="1" customFormat="1" ht="7" customHeight="1">
      <c r="B26" s="32"/>
      <c r="L26" s="32"/>
    </row>
    <row r="27" spans="2:12" s="1" customFormat="1" ht="12.1" customHeight="1">
      <c r="B27" s="32"/>
      <c r="D27" s="27" t="s">
        <v>33</v>
      </c>
      <c r="I27" s="27" t="s">
        <v>24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7" customHeight="1">
      <c r="B29" s="32"/>
      <c r="L29" s="32"/>
    </row>
    <row r="30" spans="2:12" s="1" customFormat="1" ht="12.1" customHeight="1">
      <c r="B30" s="32"/>
      <c r="D30" s="27" t="s">
        <v>34</v>
      </c>
      <c r="L30" s="32"/>
    </row>
    <row r="31" spans="2:12" s="7" customFormat="1" ht="16.5" customHeight="1">
      <c r="B31" s="94"/>
      <c r="E31" s="230" t="s">
        <v>1</v>
      </c>
      <c r="F31" s="230"/>
      <c r="G31" s="230"/>
      <c r="H31" s="230"/>
      <c r="L31" s="94"/>
    </row>
    <row r="32" spans="2:12" s="1" customFormat="1" ht="7" customHeight="1">
      <c r="B32" s="32"/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" customHeight="1">
      <c r="B34" s="32"/>
      <c r="D34" s="95" t="s">
        <v>35</v>
      </c>
      <c r="J34" s="66">
        <f>ROUND(J135, 2)</f>
        <v>0</v>
      </c>
      <c r="L34" s="32"/>
    </row>
    <row r="35" spans="2:12" s="1" customFormat="1" ht="7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5" t="s">
        <v>39</v>
      </c>
      <c r="E37" s="27" t="s">
        <v>40</v>
      </c>
      <c r="F37" s="86">
        <f>ROUND((SUM(BE135:BE239)),  2)</f>
        <v>0</v>
      </c>
      <c r="I37" s="96">
        <v>0.21</v>
      </c>
      <c r="J37" s="86">
        <f>ROUND(((SUM(BE135:BE239))*I37),  2)</f>
        <v>0</v>
      </c>
      <c r="L37" s="32"/>
    </row>
    <row r="38" spans="2:12" s="1" customFormat="1" ht="14.45" customHeight="1">
      <c r="B38" s="32"/>
      <c r="E38" s="27" t="s">
        <v>41</v>
      </c>
      <c r="F38" s="86">
        <f>ROUND((SUM(BF135:BF239)),  2)</f>
        <v>0</v>
      </c>
      <c r="I38" s="96">
        <v>0.12</v>
      </c>
      <c r="J38" s="86">
        <f>ROUND(((SUM(BF135:BF239))*I38),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ROUND((SUM(BG135:BG239)),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6">
        <f>ROUND((SUM(BH135:BH239)),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>
      <c r="B41" s="32"/>
      <c r="E41" s="27" t="s">
        <v>44</v>
      </c>
      <c r="F41" s="86">
        <f>ROUND((SUM(BI135:BI239)),  2)</f>
        <v>0</v>
      </c>
      <c r="I41" s="96">
        <v>0</v>
      </c>
      <c r="J41" s="86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3" customHeight="1">
      <c r="B43" s="32"/>
      <c r="C43" s="97"/>
      <c r="D43" s="98" t="s">
        <v>45</v>
      </c>
      <c r="E43" s="57"/>
      <c r="F43" s="57"/>
      <c r="G43" s="99" t="s">
        <v>46</v>
      </c>
      <c r="H43" s="100" t="s">
        <v>47</v>
      </c>
      <c r="I43" s="57"/>
      <c r="J43" s="101">
        <f>SUM(J34:J41)</f>
        <v>0</v>
      </c>
      <c r="K43" s="102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ht="16.5" customHeight="1">
      <c r="B87" s="20"/>
      <c r="E87" s="254" t="s">
        <v>862</v>
      </c>
      <c r="F87" s="222"/>
      <c r="G87" s="222"/>
      <c r="H87" s="222"/>
      <c r="L87" s="20"/>
    </row>
    <row r="88" spans="2:12" ht="12.1" customHeight="1">
      <c r="B88" s="20"/>
      <c r="C88" s="27" t="s">
        <v>146</v>
      </c>
      <c r="L88" s="20"/>
    </row>
    <row r="89" spans="2:12" s="1" customFormat="1" ht="16.5" customHeight="1">
      <c r="B89" s="32"/>
      <c r="E89" s="249" t="s">
        <v>1907</v>
      </c>
      <c r="F89" s="253"/>
      <c r="G89" s="253"/>
      <c r="H89" s="253"/>
      <c r="L89" s="32"/>
    </row>
    <row r="90" spans="2:12" s="1" customFormat="1" ht="12.1" customHeight="1">
      <c r="B90" s="32"/>
      <c r="C90" s="27" t="s">
        <v>1334</v>
      </c>
      <c r="L90" s="32"/>
    </row>
    <row r="91" spans="2:12" s="1" customFormat="1" ht="16.5" customHeight="1">
      <c r="B91" s="32"/>
      <c r="E91" s="243" t="str">
        <f>E13</f>
        <v>SO-03 ZTI - Zdravotechnika - budova III</v>
      </c>
      <c r="F91" s="253"/>
      <c r="G91" s="253"/>
      <c r="H91" s="253"/>
      <c r="L91" s="32"/>
    </row>
    <row r="92" spans="2:12" s="1" customFormat="1" ht="7" customHeight="1">
      <c r="B92" s="32"/>
      <c r="L92" s="32"/>
    </row>
    <row r="93" spans="2:12" s="1" customFormat="1" ht="12.1" customHeight="1">
      <c r="B93" s="32"/>
      <c r="C93" s="27" t="s">
        <v>20</v>
      </c>
      <c r="F93" s="25" t="str">
        <f>F16</f>
        <v>areál ČZU v Praze</v>
      </c>
      <c r="I93" s="27" t="s">
        <v>22</v>
      </c>
      <c r="J93" s="52">
        <f>IF(J16="","",J16)</f>
        <v>0</v>
      </c>
      <c r="L93" s="32"/>
    </row>
    <row r="94" spans="2:12" s="1" customFormat="1" ht="7" customHeight="1">
      <c r="B94" s="32"/>
      <c r="L94" s="32"/>
    </row>
    <row r="95" spans="2:12" s="1" customFormat="1" ht="15.15" customHeight="1">
      <c r="B95" s="32"/>
      <c r="C95" s="27" t="s">
        <v>23</v>
      </c>
      <c r="F95" s="25" t="str">
        <f>E19</f>
        <v>ČZU v Praze, Kamýcká 129, 165 00 Praha 6 - Suchdol</v>
      </c>
      <c r="I95" s="27" t="s">
        <v>30</v>
      </c>
      <c r="J95" s="30" t="str">
        <f>E25</f>
        <v>ABCD studio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4" customHeight="1">
      <c r="B97" s="32"/>
      <c r="L97" s="32"/>
    </row>
    <row r="98" spans="2:47" s="1" customFormat="1" ht="29.25" customHeight="1">
      <c r="B98" s="32"/>
      <c r="C98" s="105" t="s">
        <v>149</v>
      </c>
      <c r="D98" s="97"/>
      <c r="E98" s="97"/>
      <c r="F98" s="97"/>
      <c r="G98" s="97"/>
      <c r="H98" s="97"/>
      <c r="I98" s="97"/>
      <c r="J98" s="106" t="s">
        <v>150</v>
      </c>
      <c r="K98" s="97"/>
      <c r="L98" s="32"/>
    </row>
    <row r="99" spans="2:47" s="1" customFormat="1" ht="10.4" customHeight="1">
      <c r="B99" s="32"/>
      <c r="L99" s="32"/>
    </row>
    <row r="100" spans="2:47" s="1" customFormat="1" ht="22.95" customHeight="1">
      <c r="B100" s="32"/>
      <c r="C100" s="107" t="s">
        <v>151</v>
      </c>
      <c r="J100" s="66">
        <f>J135</f>
        <v>0</v>
      </c>
      <c r="L100" s="32"/>
      <c r="AU100" s="17" t="s">
        <v>152</v>
      </c>
    </row>
    <row r="101" spans="2:47" s="8" customFormat="1" ht="25" customHeight="1">
      <c r="B101" s="108"/>
      <c r="D101" s="109" t="s">
        <v>867</v>
      </c>
      <c r="E101" s="110"/>
      <c r="F101" s="110"/>
      <c r="G101" s="110"/>
      <c r="H101" s="110"/>
      <c r="I101" s="110"/>
      <c r="J101" s="111">
        <f>J136</f>
        <v>0</v>
      </c>
      <c r="L101" s="108"/>
    </row>
    <row r="102" spans="2:47" s="9" customFormat="1" ht="19.899999999999999" customHeight="1">
      <c r="B102" s="112"/>
      <c r="D102" s="113" t="s">
        <v>869</v>
      </c>
      <c r="E102" s="114"/>
      <c r="F102" s="114"/>
      <c r="G102" s="114"/>
      <c r="H102" s="114"/>
      <c r="I102" s="114"/>
      <c r="J102" s="115">
        <f>J137</f>
        <v>0</v>
      </c>
      <c r="L102" s="112"/>
    </row>
    <row r="103" spans="2:47" s="9" customFormat="1" ht="19.899999999999999" customHeight="1">
      <c r="B103" s="112"/>
      <c r="D103" s="113" t="s">
        <v>870</v>
      </c>
      <c r="E103" s="114"/>
      <c r="F103" s="114"/>
      <c r="G103" s="114"/>
      <c r="H103" s="114"/>
      <c r="I103" s="114"/>
      <c r="J103" s="115">
        <f>J139</f>
        <v>0</v>
      </c>
      <c r="L103" s="112"/>
    </row>
    <row r="104" spans="2:47" s="9" customFormat="1" ht="19.899999999999999" customHeight="1">
      <c r="B104" s="112"/>
      <c r="D104" s="113" t="s">
        <v>871</v>
      </c>
      <c r="E104" s="114"/>
      <c r="F104" s="114"/>
      <c r="G104" s="114"/>
      <c r="H104" s="114"/>
      <c r="I104" s="114"/>
      <c r="J104" s="115">
        <f>J141</f>
        <v>0</v>
      </c>
      <c r="L104" s="112"/>
    </row>
    <row r="105" spans="2:47" s="9" customFormat="1" ht="19.899999999999999" customHeight="1">
      <c r="B105" s="112"/>
      <c r="D105" s="113" t="s">
        <v>872</v>
      </c>
      <c r="E105" s="114"/>
      <c r="F105" s="114"/>
      <c r="G105" s="114"/>
      <c r="H105" s="114"/>
      <c r="I105" s="114"/>
      <c r="J105" s="115">
        <f>J147</f>
        <v>0</v>
      </c>
      <c r="L105" s="112"/>
    </row>
    <row r="106" spans="2:47" s="9" customFormat="1" ht="19.899999999999999" customHeight="1">
      <c r="B106" s="112"/>
      <c r="D106" s="113" t="s">
        <v>873</v>
      </c>
      <c r="E106" s="114"/>
      <c r="F106" s="114"/>
      <c r="G106" s="114"/>
      <c r="H106" s="114"/>
      <c r="I106" s="114"/>
      <c r="J106" s="115">
        <f>J154</f>
        <v>0</v>
      </c>
      <c r="L106" s="112"/>
    </row>
    <row r="107" spans="2:47" s="8" customFormat="1" ht="25" customHeight="1">
      <c r="B107" s="108"/>
      <c r="D107" s="109" t="s">
        <v>153</v>
      </c>
      <c r="E107" s="110"/>
      <c r="F107" s="110"/>
      <c r="G107" s="110"/>
      <c r="H107" s="110"/>
      <c r="I107" s="110"/>
      <c r="J107" s="111">
        <f>J156</f>
        <v>0</v>
      </c>
      <c r="L107" s="108"/>
    </row>
    <row r="108" spans="2:47" s="9" customFormat="1" ht="19.899999999999999" customHeight="1">
      <c r="B108" s="112"/>
      <c r="D108" s="113" t="s">
        <v>1336</v>
      </c>
      <c r="E108" s="114"/>
      <c r="F108" s="114"/>
      <c r="G108" s="114"/>
      <c r="H108" s="114"/>
      <c r="I108" s="114"/>
      <c r="J108" s="115">
        <f>J157</f>
        <v>0</v>
      </c>
      <c r="L108" s="112"/>
    </row>
    <row r="109" spans="2:47" s="9" customFormat="1" ht="19.899999999999999" customHeight="1">
      <c r="B109" s="112"/>
      <c r="D109" s="113" t="s">
        <v>1337</v>
      </c>
      <c r="E109" s="114"/>
      <c r="F109" s="114"/>
      <c r="G109" s="114"/>
      <c r="H109" s="114"/>
      <c r="I109" s="114"/>
      <c r="J109" s="115">
        <f>J176</f>
        <v>0</v>
      </c>
      <c r="L109" s="112"/>
    </row>
    <row r="110" spans="2:47" s="9" customFormat="1" ht="19.899999999999999" customHeight="1">
      <c r="B110" s="112"/>
      <c r="D110" s="113" t="s">
        <v>1338</v>
      </c>
      <c r="E110" s="114"/>
      <c r="F110" s="114"/>
      <c r="G110" s="114"/>
      <c r="H110" s="114"/>
      <c r="I110" s="114"/>
      <c r="J110" s="115">
        <f>J208</f>
        <v>0</v>
      </c>
      <c r="L110" s="112"/>
    </row>
    <row r="111" spans="2:47" s="9" customFormat="1" ht="19.899999999999999" customHeight="1">
      <c r="B111" s="112"/>
      <c r="D111" s="113" t="s">
        <v>1339</v>
      </c>
      <c r="E111" s="114"/>
      <c r="F111" s="114"/>
      <c r="G111" s="114"/>
      <c r="H111" s="114"/>
      <c r="I111" s="114"/>
      <c r="J111" s="115">
        <f>J235</f>
        <v>0</v>
      </c>
      <c r="L111" s="112"/>
    </row>
    <row r="112" spans="2:47" s="1" customFormat="1" ht="21.75" customHeight="1">
      <c r="B112" s="32"/>
      <c r="L112" s="32"/>
    </row>
    <row r="113" spans="2:12" s="1" customFormat="1" ht="7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7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5" customHeight="1">
      <c r="B118" s="32"/>
      <c r="C118" s="21" t="s">
        <v>169</v>
      </c>
      <c r="L118" s="32"/>
    </row>
    <row r="119" spans="2:12" s="1" customFormat="1" ht="7" customHeight="1">
      <c r="B119" s="32"/>
      <c r="L119" s="32"/>
    </row>
    <row r="120" spans="2:12" s="1" customFormat="1" ht="12.1" customHeight="1">
      <c r="B120" s="32"/>
      <c r="C120" s="27" t="s">
        <v>16</v>
      </c>
      <c r="L120" s="32"/>
    </row>
    <row r="121" spans="2:12" s="1" customFormat="1" ht="16.5" customHeight="1">
      <c r="B121" s="32"/>
      <c r="E121" s="254" t="str">
        <f>E7</f>
        <v>ČZU akce - sloučení</v>
      </c>
      <c r="F121" s="255"/>
      <c r="G121" s="255"/>
      <c r="H121" s="255"/>
      <c r="L121" s="32"/>
    </row>
    <row r="122" spans="2:12" ht="12.1" customHeight="1">
      <c r="B122" s="20"/>
      <c r="C122" s="27" t="s">
        <v>144</v>
      </c>
      <c r="L122" s="20"/>
    </row>
    <row r="123" spans="2:12" ht="16.5" customHeight="1">
      <c r="B123" s="20"/>
      <c r="E123" s="254" t="s">
        <v>862</v>
      </c>
      <c r="F123" s="222"/>
      <c r="G123" s="222"/>
      <c r="H123" s="222"/>
      <c r="L123" s="20"/>
    </row>
    <row r="124" spans="2:12" ht="12.1" customHeight="1">
      <c r="B124" s="20"/>
      <c r="C124" s="27" t="s">
        <v>146</v>
      </c>
      <c r="L124" s="20"/>
    </row>
    <row r="125" spans="2:12" s="1" customFormat="1" ht="16.5" customHeight="1">
      <c r="B125" s="32"/>
      <c r="E125" s="249" t="s">
        <v>1907</v>
      </c>
      <c r="F125" s="253"/>
      <c r="G125" s="253"/>
      <c r="H125" s="253"/>
      <c r="L125" s="32"/>
    </row>
    <row r="126" spans="2:12" s="1" customFormat="1" ht="12.1" customHeight="1">
      <c r="B126" s="32"/>
      <c r="C126" s="27" t="s">
        <v>1334</v>
      </c>
      <c r="L126" s="32"/>
    </row>
    <row r="127" spans="2:12" s="1" customFormat="1" ht="16.5" customHeight="1">
      <c r="B127" s="32"/>
      <c r="E127" s="243" t="str">
        <f>E13</f>
        <v>SO-03 ZTI - Zdravotechnika - budova III</v>
      </c>
      <c r="F127" s="253"/>
      <c r="G127" s="253"/>
      <c r="H127" s="253"/>
      <c r="L127" s="32"/>
    </row>
    <row r="128" spans="2:12" s="1" customFormat="1" ht="7" customHeight="1">
      <c r="B128" s="32"/>
      <c r="L128" s="32"/>
    </row>
    <row r="129" spans="2:65" s="1" customFormat="1" ht="12.1" customHeight="1">
      <c r="B129" s="32"/>
      <c r="C129" s="27" t="s">
        <v>20</v>
      </c>
      <c r="F129" s="25" t="str">
        <f>F16</f>
        <v>areál ČZU v Praze</v>
      </c>
      <c r="I129" s="27" t="s">
        <v>22</v>
      </c>
      <c r="J129" s="52">
        <f>IF(J16="","",J16)</f>
        <v>0</v>
      </c>
      <c r="L129" s="32"/>
    </row>
    <row r="130" spans="2:65" s="1" customFormat="1" ht="7" customHeight="1">
      <c r="B130" s="32"/>
      <c r="L130" s="32"/>
    </row>
    <row r="131" spans="2:65" s="1" customFormat="1" ht="15.15" customHeight="1">
      <c r="B131" s="32"/>
      <c r="C131" s="27" t="s">
        <v>23</v>
      </c>
      <c r="F131" s="25" t="str">
        <f>E19</f>
        <v>ČZU v Praze, Kamýcká 129, 165 00 Praha 6 - Suchdol</v>
      </c>
      <c r="I131" s="27" t="s">
        <v>30</v>
      </c>
      <c r="J131" s="30" t="str">
        <f>E25</f>
        <v>ABCD studio s.r.o.</v>
      </c>
      <c r="L131" s="32"/>
    </row>
    <row r="132" spans="2:65" s="1" customFormat="1" ht="15.15" customHeight="1">
      <c r="B132" s="32"/>
      <c r="C132" s="27" t="s">
        <v>28</v>
      </c>
      <c r="F132" s="25" t="str">
        <f>IF(E22="","",E22)</f>
        <v>Vyplň údaj</v>
      </c>
      <c r="I132" s="27" t="s">
        <v>33</v>
      </c>
      <c r="J132" s="30" t="str">
        <f>E28</f>
        <v xml:space="preserve">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16"/>
      <c r="C134" s="117" t="s">
        <v>170</v>
      </c>
      <c r="D134" s="118" t="s">
        <v>60</v>
      </c>
      <c r="E134" s="118" t="s">
        <v>56</v>
      </c>
      <c r="F134" s="118" t="s">
        <v>57</v>
      </c>
      <c r="G134" s="118" t="s">
        <v>171</v>
      </c>
      <c r="H134" s="118" t="s">
        <v>172</v>
      </c>
      <c r="I134" s="118" t="s">
        <v>173</v>
      </c>
      <c r="J134" s="118" t="s">
        <v>150</v>
      </c>
      <c r="K134" s="119" t="s">
        <v>174</v>
      </c>
      <c r="L134" s="116"/>
      <c r="M134" s="59" t="s">
        <v>1</v>
      </c>
      <c r="N134" s="60" t="s">
        <v>39</v>
      </c>
      <c r="O134" s="60" t="s">
        <v>175</v>
      </c>
      <c r="P134" s="60" t="s">
        <v>176</v>
      </c>
      <c r="Q134" s="60" t="s">
        <v>177</v>
      </c>
      <c r="R134" s="60" t="s">
        <v>178</v>
      </c>
      <c r="S134" s="60" t="s">
        <v>179</v>
      </c>
      <c r="T134" s="61" t="s">
        <v>180</v>
      </c>
    </row>
    <row r="135" spans="2:65" s="1" customFormat="1" ht="22.95" customHeight="1">
      <c r="B135" s="32"/>
      <c r="C135" s="64" t="s">
        <v>181</v>
      </c>
      <c r="J135" s="120">
        <f>BK135</f>
        <v>0</v>
      </c>
      <c r="L135" s="32"/>
      <c r="M135" s="62"/>
      <c r="N135" s="53"/>
      <c r="O135" s="53"/>
      <c r="P135" s="121">
        <f>P136+P156</f>
        <v>0</v>
      </c>
      <c r="Q135" s="53"/>
      <c r="R135" s="121">
        <f>R136+R156</f>
        <v>2.9216917000000002</v>
      </c>
      <c r="S135" s="53"/>
      <c r="T135" s="122">
        <f>T136+T156</f>
        <v>2.8309899999999999</v>
      </c>
      <c r="AT135" s="17" t="s">
        <v>74</v>
      </c>
      <c r="AU135" s="17" t="s">
        <v>152</v>
      </c>
      <c r="BK135" s="123">
        <f>BK136+BK156</f>
        <v>0</v>
      </c>
    </row>
    <row r="136" spans="2:65" s="11" customFormat="1" ht="26" customHeight="1">
      <c r="B136" s="124"/>
      <c r="D136" s="125" t="s">
        <v>74</v>
      </c>
      <c r="E136" s="126" t="s">
        <v>879</v>
      </c>
      <c r="F136" s="126" t="s">
        <v>880</v>
      </c>
      <c r="J136" s="128">
        <f>BK136</f>
        <v>0</v>
      </c>
      <c r="L136" s="124"/>
      <c r="M136" s="129"/>
      <c r="P136" s="130">
        <f>P137+P139+P141+P147+P154</f>
        <v>0</v>
      </c>
      <c r="R136" s="130">
        <f>R137+R139+R141+R147+R154</f>
        <v>1.5495760000000001</v>
      </c>
      <c r="T136" s="131">
        <f>T137+T139+T141+T147+T154</f>
        <v>0.41582999999999998</v>
      </c>
      <c r="AR136" s="125" t="s">
        <v>82</v>
      </c>
      <c r="AT136" s="132" t="s">
        <v>74</v>
      </c>
      <c r="AU136" s="132" t="s">
        <v>75</v>
      </c>
      <c r="AY136" s="125" t="s">
        <v>184</v>
      </c>
      <c r="BK136" s="133">
        <f>BK137+BK139+BK141+BK147+BK154</f>
        <v>0</v>
      </c>
    </row>
    <row r="137" spans="2:65" s="11" customFormat="1" ht="22.95" customHeight="1">
      <c r="B137" s="124"/>
      <c r="D137" s="125" t="s">
        <v>74</v>
      </c>
      <c r="E137" s="134" t="s">
        <v>99</v>
      </c>
      <c r="F137" s="134" t="s">
        <v>903</v>
      </c>
      <c r="J137" s="135">
        <f>BK137</f>
        <v>0</v>
      </c>
      <c r="L137" s="124"/>
      <c r="M137" s="129"/>
      <c r="P137" s="130">
        <f>P138</f>
        <v>0</v>
      </c>
      <c r="R137" s="130">
        <f>R138</f>
        <v>0.1893</v>
      </c>
      <c r="T137" s="131">
        <f>T138</f>
        <v>0</v>
      </c>
      <c r="AR137" s="125" t="s">
        <v>82</v>
      </c>
      <c r="AT137" s="132" t="s">
        <v>74</v>
      </c>
      <c r="AU137" s="132" t="s">
        <v>82</v>
      </c>
      <c r="AY137" s="125" t="s">
        <v>184</v>
      </c>
      <c r="BK137" s="133">
        <f>BK138</f>
        <v>0</v>
      </c>
    </row>
    <row r="138" spans="2:65" s="1" customFormat="1" ht="32.950000000000003" customHeight="1">
      <c r="B138" s="136"/>
      <c r="C138" s="191" t="s">
        <v>82</v>
      </c>
      <c r="D138" s="191" t="s">
        <v>187</v>
      </c>
      <c r="E138" s="192" t="s">
        <v>1340</v>
      </c>
      <c r="F138" s="193" t="s">
        <v>1341</v>
      </c>
      <c r="G138" s="194" t="s">
        <v>248</v>
      </c>
      <c r="H138" s="195">
        <v>15</v>
      </c>
      <c r="I138" s="137"/>
      <c r="J138" s="196">
        <f>ROUND(I138*H138,2)</f>
        <v>0</v>
      </c>
      <c r="K138" s="193" t="s">
        <v>195</v>
      </c>
      <c r="L138" s="32"/>
      <c r="M138" s="138" t="s">
        <v>1</v>
      </c>
      <c r="N138" s="139" t="s">
        <v>40</v>
      </c>
      <c r="P138" s="140">
        <f>O138*H138</f>
        <v>0</v>
      </c>
      <c r="Q138" s="140">
        <v>1.2619999999999999E-2</v>
      </c>
      <c r="R138" s="140">
        <f>Q138*H138</f>
        <v>0.1893</v>
      </c>
      <c r="S138" s="140">
        <v>0</v>
      </c>
      <c r="T138" s="141">
        <f>S138*H138</f>
        <v>0</v>
      </c>
      <c r="AR138" s="142" t="s">
        <v>197</v>
      </c>
      <c r="AT138" s="142" t="s">
        <v>187</v>
      </c>
      <c r="AU138" s="142" t="s">
        <v>84</v>
      </c>
      <c r="AY138" s="17" t="s">
        <v>184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82</v>
      </c>
      <c r="BK138" s="143">
        <f>ROUND(I138*H138,2)</f>
        <v>0</v>
      </c>
      <c r="BL138" s="17" t="s">
        <v>197</v>
      </c>
      <c r="BM138" s="142" t="s">
        <v>2109</v>
      </c>
    </row>
    <row r="139" spans="2:65" s="11" customFormat="1" ht="22.95" customHeight="1">
      <c r="B139" s="124"/>
      <c r="D139" s="125" t="s">
        <v>74</v>
      </c>
      <c r="E139" s="134" t="s">
        <v>200</v>
      </c>
      <c r="F139" s="134" t="s">
        <v>913</v>
      </c>
      <c r="J139" s="135">
        <f>BK139</f>
        <v>0</v>
      </c>
      <c r="L139" s="124"/>
      <c r="M139" s="129"/>
      <c r="P139" s="130">
        <f>P140</f>
        <v>0</v>
      </c>
      <c r="R139" s="130">
        <f>R140</f>
        <v>1.3552</v>
      </c>
      <c r="T139" s="131">
        <f>T140</f>
        <v>0</v>
      </c>
      <c r="AR139" s="125" t="s">
        <v>82</v>
      </c>
      <c r="AT139" s="132" t="s">
        <v>74</v>
      </c>
      <c r="AU139" s="132" t="s">
        <v>82</v>
      </c>
      <c r="AY139" s="125" t="s">
        <v>184</v>
      </c>
      <c r="BK139" s="133">
        <f>BK140</f>
        <v>0</v>
      </c>
    </row>
    <row r="140" spans="2:65" s="1" customFormat="1" ht="21.75" customHeight="1">
      <c r="B140" s="136"/>
      <c r="C140" s="191" t="s">
        <v>84</v>
      </c>
      <c r="D140" s="191" t="s">
        <v>187</v>
      </c>
      <c r="E140" s="192" t="s">
        <v>1343</v>
      </c>
      <c r="F140" s="193" t="s">
        <v>1344</v>
      </c>
      <c r="G140" s="194" t="s">
        <v>470</v>
      </c>
      <c r="H140" s="195">
        <v>24.2</v>
      </c>
      <c r="I140" s="137"/>
      <c r="J140" s="196">
        <f>ROUND(I140*H140,2)</f>
        <v>0</v>
      </c>
      <c r="K140" s="193" t="s">
        <v>195</v>
      </c>
      <c r="L140" s="32"/>
      <c r="M140" s="138" t="s">
        <v>1</v>
      </c>
      <c r="N140" s="139" t="s">
        <v>40</v>
      </c>
      <c r="P140" s="140">
        <f>O140*H140</f>
        <v>0</v>
      </c>
      <c r="Q140" s="140">
        <v>5.6000000000000001E-2</v>
      </c>
      <c r="R140" s="140">
        <f>Q140*H140</f>
        <v>1.3552</v>
      </c>
      <c r="S140" s="140">
        <v>0</v>
      </c>
      <c r="T140" s="141">
        <f>S140*H140</f>
        <v>0</v>
      </c>
      <c r="AR140" s="142" t="s">
        <v>197</v>
      </c>
      <c r="AT140" s="142" t="s">
        <v>187</v>
      </c>
      <c r="AU140" s="142" t="s">
        <v>84</v>
      </c>
      <c r="AY140" s="17" t="s">
        <v>184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82</v>
      </c>
      <c r="BK140" s="143">
        <f>ROUND(I140*H140,2)</f>
        <v>0</v>
      </c>
      <c r="BL140" s="17" t="s">
        <v>197</v>
      </c>
      <c r="BM140" s="142" t="s">
        <v>2110</v>
      </c>
    </row>
    <row r="141" spans="2:65" s="11" customFormat="1" ht="22.95" customHeight="1">
      <c r="B141" s="124"/>
      <c r="D141" s="125" t="s">
        <v>74</v>
      </c>
      <c r="E141" s="134" t="s">
        <v>216</v>
      </c>
      <c r="F141" s="134" t="s">
        <v>963</v>
      </c>
      <c r="J141" s="135">
        <f>BK141</f>
        <v>0</v>
      </c>
      <c r="L141" s="124"/>
      <c r="M141" s="129"/>
      <c r="P141" s="130">
        <f>SUM(P142:P146)</f>
        <v>0</v>
      </c>
      <c r="R141" s="130">
        <f>SUM(R142:R146)</f>
        <v>5.0760000000000007E-3</v>
      </c>
      <c r="T141" s="131">
        <f>SUM(T142:T146)</f>
        <v>0.41582999999999998</v>
      </c>
      <c r="AR141" s="125" t="s">
        <v>82</v>
      </c>
      <c r="AT141" s="132" t="s">
        <v>74</v>
      </c>
      <c r="AU141" s="132" t="s">
        <v>82</v>
      </c>
      <c r="AY141" s="125" t="s">
        <v>184</v>
      </c>
      <c r="BK141" s="133">
        <f>SUM(BK142:BK146)</f>
        <v>0</v>
      </c>
    </row>
    <row r="142" spans="2:65" s="1" customFormat="1" ht="37.9" customHeight="1">
      <c r="B142" s="136"/>
      <c r="C142" s="191" t="s">
        <v>99</v>
      </c>
      <c r="D142" s="191" t="s">
        <v>187</v>
      </c>
      <c r="E142" s="192" t="s">
        <v>1346</v>
      </c>
      <c r="F142" s="193" t="s">
        <v>1347</v>
      </c>
      <c r="G142" s="194" t="s">
        <v>190</v>
      </c>
      <c r="H142" s="195">
        <v>32</v>
      </c>
      <c r="I142" s="137"/>
      <c r="J142" s="196">
        <f>ROUND(I142*H142,2)</f>
        <v>0</v>
      </c>
      <c r="K142" s="193" t="s">
        <v>195</v>
      </c>
      <c r="L142" s="32"/>
      <c r="M142" s="138" t="s">
        <v>1</v>
      </c>
      <c r="N142" s="139" t="s">
        <v>40</v>
      </c>
      <c r="P142" s="140">
        <f>O142*H142</f>
        <v>0</v>
      </c>
      <c r="Q142" s="140">
        <v>0</v>
      </c>
      <c r="R142" s="140">
        <f>Q142*H142</f>
        <v>0</v>
      </c>
      <c r="S142" s="140">
        <v>6.0000000000000001E-3</v>
      </c>
      <c r="T142" s="141">
        <f>S142*H142</f>
        <v>0.192</v>
      </c>
      <c r="AR142" s="142" t="s">
        <v>197</v>
      </c>
      <c r="AT142" s="142" t="s">
        <v>187</v>
      </c>
      <c r="AU142" s="142" t="s">
        <v>84</v>
      </c>
      <c r="AY142" s="17" t="s">
        <v>184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82</v>
      </c>
      <c r="BK142" s="143">
        <f>ROUND(I142*H142,2)</f>
        <v>0</v>
      </c>
      <c r="BL142" s="17" t="s">
        <v>197</v>
      </c>
      <c r="BM142" s="142" t="s">
        <v>2111</v>
      </c>
    </row>
    <row r="143" spans="2:65" s="1" customFormat="1" ht="37.9" customHeight="1">
      <c r="B143" s="136"/>
      <c r="C143" s="191" t="s">
        <v>197</v>
      </c>
      <c r="D143" s="191" t="s">
        <v>187</v>
      </c>
      <c r="E143" s="192" t="s">
        <v>1349</v>
      </c>
      <c r="F143" s="193" t="s">
        <v>1350</v>
      </c>
      <c r="G143" s="194" t="s">
        <v>190</v>
      </c>
      <c r="H143" s="195">
        <v>16</v>
      </c>
      <c r="I143" s="137"/>
      <c r="J143" s="196">
        <f>ROUND(I143*H143,2)</f>
        <v>0</v>
      </c>
      <c r="K143" s="193" t="s">
        <v>195</v>
      </c>
      <c r="L143" s="32"/>
      <c r="M143" s="138" t="s">
        <v>1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8.9999999999999993E-3</v>
      </c>
      <c r="T143" s="141">
        <f>S143*H143</f>
        <v>0.14399999999999999</v>
      </c>
      <c r="AR143" s="142" t="s">
        <v>197</v>
      </c>
      <c r="AT143" s="142" t="s">
        <v>187</v>
      </c>
      <c r="AU143" s="142" t="s">
        <v>84</v>
      </c>
      <c r="AY143" s="17" t="s">
        <v>184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82</v>
      </c>
      <c r="BK143" s="143">
        <f>ROUND(I143*H143,2)</f>
        <v>0</v>
      </c>
      <c r="BL143" s="17" t="s">
        <v>197</v>
      </c>
      <c r="BM143" s="142" t="s">
        <v>2112</v>
      </c>
    </row>
    <row r="144" spans="2:65" s="1" customFormat="1" ht="37.9" customHeight="1">
      <c r="B144" s="136"/>
      <c r="C144" s="191" t="s">
        <v>204</v>
      </c>
      <c r="D144" s="191" t="s">
        <v>187</v>
      </c>
      <c r="E144" s="192" t="s">
        <v>1352</v>
      </c>
      <c r="F144" s="193" t="s">
        <v>1353</v>
      </c>
      <c r="G144" s="194" t="s">
        <v>190</v>
      </c>
      <c r="H144" s="195">
        <v>0.9</v>
      </c>
      <c r="I144" s="137"/>
      <c r="J144" s="196">
        <f>ROUND(I144*H144,2)</f>
        <v>0</v>
      </c>
      <c r="K144" s="193" t="s">
        <v>195</v>
      </c>
      <c r="L144" s="32"/>
      <c r="M144" s="138" t="s">
        <v>1</v>
      </c>
      <c r="N144" s="139" t="s">
        <v>40</v>
      </c>
      <c r="P144" s="140">
        <f>O144*H144</f>
        <v>0</v>
      </c>
      <c r="Q144" s="140">
        <v>7.6000000000000004E-4</v>
      </c>
      <c r="R144" s="140">
        <f>Q144*H144</f>
        <v>6.8400000000000004E-4</v>
      </c>
      <c r="S144" s="140">
        <v>2.0999999999999999E-3</v>
      </c>
      <c r="T144" s="141">
        <f>S144*H144</f>
        <v>1.89E-3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82</v>
      </c>
      <c r="BK144" s="143">
        <f>ROUND(I144*H144,2)</f>
        <v>0</v>
      </c>
      <c r="BL144" s="17" t="s">
        <v>197</v>
      </c>
      <c r="BM144" s="142" t="s">
        <v>2113</v>
      </c>
    </row>
    <row r="145" spans="2:65" s="1" customFormat="1" ht="44.35" customHeight="1">
      <c r="B145" s="136"/>
      <c r="C145" s="191" t="s">
        <v>200</v>
      </c>
      <c r="D145" s="191" t="s">
        <v>187</v>
      </c>
      <c r="E145" s="192" t="s">
        <v>1355</v>
      </c>
      <c r="F145" s="193" t="s">
        <v>1356</v>
      </c>
      <c r="G145" s="194" t="s">
        <v>190</v>
      </c>
      <c r="H145" s="195">
        <v>1.8</v>
      </c>
      <c r="I145" s="137"/>
      <c r="J145" s="196">
        <f>ROUND(I145*H145,2)</f>
        <v>0</v>
      </c>
      <c r="K145" s="193" t="s">
        <v>195</v>
      </c>
      <c r="L145" s="32"/>
      <c r="M145" s="138" t="s">
        <v>1</v>
      </c>
      <c r="N145" s="139" t="s">
        <v>40</v>
      </c>
      <c r="P145" s="140">
        <f>O145*H145</f>
        <v>0</v>
      </c>
      <c r="Q145" s="140">
        <v>9.7000000000000005E-4</v>
      </c>
      <c r="R145" s="140">
        <f>Q145*H145</f>
        <v>1.7460000000000002E-3</v>
      </c>
      <c r="S145" s="140">
        <v>4.3E-3</v>
      </c>
      <c r="T145" s="141">
        <f>S145*H145</f>
        <v>7.7400000000000004E-3</v>
      </c>
      <c r="AR145" s="142" t="s">
        <v>197</v>
      </c>
      <c r="AT145" s="142" t="s">
        <v>187</v>
      </c>
      <c r="AU145" s="142" t="s">
        <v>84</v>
      </c>
      <c r="AY145" s="17" t="s">
        <v>184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82</v>
      </c>
      <c r="BK145" s="143">
        <f>ROUND(I145*H145,2)</f>
        <v>0</v>
      </c>
      <c r="BL145" s="17" t="s">
        <v>197</v>
      </c>
      <c r="BM145" s="142" t="s">
        <v>2114</v>
      </c>
    </row>
    <row r="146" spans="2:65" s="1" customFormat="1" ht="44.35" customHeight="1">
      <c r="B146" s="136"/>
      <c r="C146" s="191" t="s">
        <v>210</v>
      </c>
      <c r="D146" s="191" t="s">
        <v>187</v>
      </c>
      <c r="E146" s="192" t="s">
        <v>1358</v>
      </c>
      <c r="F146" s="193" t="s">
        <v>1359</v>
      </c>
      <c r="G146" s="194" t="s">
        <v>190</v>
      </c>
      <c r="H146" s="195">
        <v>1.8</v>
      </c>
      <c r="I146" s="137"/>
      <c r="J146" s="196">
        <f>ROUND(I146*H146,2)</f>
        <v>0</v>
      </c>
      <c r="K146" s="193" t="s">
        <v>195</v>
      </c>
      <c r="L146" s="32"/>
      <c r="M146" s="138" t="s">
        <v>1</v>
      </c>
      <c r="N146" s="139" t="s">
        <v>40</v>
      </c>
      <c r="P146" s="140">
        <f>O146*H146</f>
        <v>0</v>
      </c>
      <c r="Q146" s="140">
        <v>1.47E-3</v>
      </c>
      <c r="R146" s="140">
        <f>Q146*H146</f>
        <v>2.6459999999999999E-3</v>
      </c>
      <c r="S146" s="140">
        <v>3.9E-2</v>
      </c>
      <c r="T146" s="141">
        <f>S146*H146</f>
        <v>7.0199999999999999E-2</v>
      </c>
      <c r="AR146" s="142" t="s">
        <v>197</v>
      </c>
      <c r="AT146" s="142" t="s">
        <v>187</v>
      </c>
      <c r="AU146" s="142" t="s">
        <v>84</v>
      </c>
      <c r="AY146" s="17" t="s">
        <v>184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82</v>
      </c>
      <c r="BK146" s="143">
        <f>ROUND(I146*H146,2)</f>
        <v>0</v>
      </c>
      <c r="BL146" s="17" t="s">
        <v>197</v>
      </c>
      <c r="BM146" s="142" t="s">
        <v>2115</v>
      </c>
    </row>
    <row r="147" spans="2:65" s="11" customFormat="1" ht="22.95" customHeight="1">
      <c r="B147" s="124"/>
      <c r="D147" s="125" t="s">
        <v>74</v>
      </c>
      <c r="E147" s="134" t="s">
        <v>995</v>
      </c>
      <c r="F147" s="134" t="s">
        <v>996</v>
      </c>
      <c r="J147" s="135">
        <f>BK147</f>
        <v>0</v>
      </c>
      <c r="L147" s="124"/>
      <c r="M147" s="129"/>
      <c r="P147" s="130">
        <f>SUM(P148:P153)</f>
        <v>0</v>
      </c>
      <c r="R147" s="130">
        <f>SUM(R148:R153)</f>
        <v>0</v>
      </c>
      <c r="T147" s="131">
        <f>SUM(T148:T153)</f>
        <v>0</v>
      </c>
      <c r="AR147" s="125" t="s">
        <v>82</v>
      </c>
      <c r="AT147" s="132" t="s">
        <v>74</v>
      </c>
      <c r="AU147" s="132" t="s">
        <v>82</v>
      </c>
      <c r="AY147" s="125" t="s">
        <v>184</v>
      </c>
      <c r="BK147" s="133">
        <f>SUM(BK148:BK153)</f>
        <v>0</v>
      </c>
    </row>
    <row r="148" spans="2:65" s="1" customFormat="1" ht="37.9" customHeight="1">
      <c r="B148" s="136"/>
      <c r="C148" s="191" t="s">
        <v>203</v>
      </c>
      <c r="D148" s="191" t="s">
        <v>187</v>
      </c>
      <c r="E148" s="192" t="s">
        <v>1361</v>
      </c>
      <c r="F148" s="193" t="s">
        <v>1362</v>
      </c>
      <c r="G148" s="194" t="s">
        <v>351</v>
      </c>
      <c r="H148" s="195">
        <v>2.831</v>
      </c>
      <c r="I148" s="137"/>
      <c r="J148" s="196">
        <f>ROUND(I148*H148,2)</f>
        <v>0</v>
      </c>
      <c r="K148" s="193" t="s">
        <v>195</v>
      </c>
      <c r="L148" s="32"/>
      <c r="M148" s="138" t="s">
        <v>1</v>
      </c>
      <c r="N148" s="139" t="s">
        <v>40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197</v>
      </c>
      <c r="AT148" s="142" t="s">
        <v>187</v>
      </c>
      <c r="AU148" s="142" t="s">
        <v>84</v>
      </c>
      <c r="AY148" s="17" t="s">
        <v>184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82</v>
      </c>
      <c r="BK148" s="143">
        <f>ROUND(I148*H148,2)</f>
        <v>0</v>
      </c>
      <c r="BL148" s="17" t="s">
        <v>197</v>
      </c>
      <c r="BM148" s="142" t="s">
        <v>2116</v>
      </c>
    </row>
    <row r="149" spans="2:65" s="1" customFormat="1" ht="32.950000000000003" customHeight="1">
      <c r="B149" s="136"/>
      <c r="C149" s="191" t="s">
        <v>216</v>
      </c>
      <c r="D149" s="191" t="s">
        <v>187</v>
      </c>
      <c r="E149" s="192" t="s">
        <v>1000</v>
      </c>
      <c r="F149" s="193" t="s">
        <v>1001</v>
      </c>
      <c r="G149" s="194" t="s">
        <v>351</v>
      </c>
      <c r="H149" s="195">
        <v>2.831</v>
      </c>
      <c r="I149" s="137"/>
      <c r="J149" s="196">
        <f>ROUND(I149*H149,2)</f>
        <v>0</v>
      </c>
      <c r="K149" s="193" t="s">
        <v>195</v>
      </c>
      <c r="L149" s="32"/>
      <c r="M149" s="138" t="s">
        <v>1</v>
      </c>
      <c r="N149" s="139" t="s">
        <v>40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191</v>
      </c>
      <c r="AT149" s="142" t="s">
        <v>187</v>
      </c>
      <c r="AU149" s="142" t="s">
        <v>84</v>
      </c>
      <c r="AY149" s="17" t="s">
        <v>184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82</v>
      </c>
      <c r="BK149" s="143">
        <f>ROUND(I149*H149,2)</f>
        <v>0</v>
      </c>
      <c r="BL149" s="17" t="s">
        <v>191</v>
      </c>
      <c r="BM149" s="142" t="s">
        <v>2117</v>
      </c>
    </row>
    <row r="150" spans="2:65" s="1" customFormat="1" ht="44.35" customHeight="1">
      <c r="B150" s="136"/>
      <c r="C150" s="191" t="s">
        <v>207</v>
      </c>
      <c r="D150" s="191" t="s">
        <v>187</v>
      </c>
      <c r="E150" s="192" t="s">
        <v>1003</v>
      </c>
      <c r="F150" s="193" t="s">
        <v>1004</v>
      </c>
      <c r="G150" s="194" t="s">
        <v>351</v>
      </c>
      <c r="H150" s="195">
        <v>28.31</v>
      </c>
      <c r="I150" s="137"/>
      <c r="J150" s="196">
        <f>ROUND(I150*H150,2)</f>
        <v>0</v>
      </c>
      <c r="K150" s="193" t="s">
        <v>195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2118</v>
      </c>
    </row>
    <row r="151" spans="2:65" s="12" customFormat="1">
      <c r="B151" s="158"/>
      <c r="D151" s="154" t="s">
        <v>907</v>
      </c>
      <c r="F151" s="160" t="s">
        <v>2119</v>
      </c>
      <c r="H151" s="161">
        <v>28.31</v>
      </c>
      <c r="L151" s="158"/>
      <c r="M151" s="163"/>
      <c r="T151" s="164"/>
      <c r="AT151" s="159" t="s">
        <v>907</v>
      </c>
      <c r="AU151" s="159" t="s">
        <v>84</v>
      </c>
      <c r="AV151" s="12" t="s">
        <v>84</v>
      </c>
      <c r="AW151" s="12" t="s">
        <v>3</v>
      </c>
      <c r="AX151" s="12" t="s">
        <v>82</v>
      </c>
      <c r="AY151" s="159" t="s">
        <v>184</v>
      </c>
    </row>
    <row r="152" spans="2:65" s="1" customFormat="1" ht="44.35" customHeight="1">
      <c r="B152" s="136"/>
      <c r="C152" s="191" t="s">
        <v>223</v>
      </c>
      <c r="D152" s="191" t="s">
        <v>187</v>
      </c>
      <c r="E152" s="192" t="s">
        <v>1367</v>
      </c>
      <c r="F152" s="193" t="s">
        <v>1368</v>
      </c>
      <c r="G152" s="194" t="s">
        <v>351</v>
      </c>
      <c r="H152" s="195">
        <v>2.831</v>
      </c>
      <c r="I152" s="137"/>
      <c r="J152" s="196">
        <f>ROUND(I152*H152,2)</f>
        <v>0</v>
      </c>
      <c r="K152" s="193" t="s">
        <v>195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197</v>
      </c>
      <c r="AT152" s="142" t="s">
        <v>187</v>
      </c>
      <c r="AU152" s="142" t="s">
        <v>84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197</v>
      </c>
      <c r="BM152" s="142" t="s">
        <v>2120</v>
      </c>
    </row>
    <row r="153" spans="2:65" s="1" customFormat="1" ht="24.15" customHeight="1">
      <c r="B153" s="136"/>
      <c r="C153" s="191" t="s">
        <v>8</v>
      </c>
      <c r="D153" s="191" t="s">
        <v>187</v>
      </c>
      <c r="E153" s="192" t="s">
        <v>1370</v>
      </c>
      <c r="F153" s="193" t="s">
        <v>1371</v>
      </c>
      <c r="G153" s="194" t="s">
        <v>351</v>
      </c>
      <c r="H153" s="195">
        <v>2.831</v>
      </c>
      <c r="I153" s="137"/>
      <c r="J153" s="196">
        <f>ROUND(I153*H153,2)</f>
        <v>0</v>
      </c>
      <c r="K153" s="193" t="s">
        <v>195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197</v>
      </c>
      <c r="AT153" s="142" t="s">
        <v>187</v>
      </c>
      <c r="AU153" s="142" t="s">
        <v>84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197</v>
      </c>
      <c r="BM153" s="142" t="s">
        <v>2121</v>
      </c>
    </row>
    <row r="154" spans="2:65" s="11" customFormat="1" ht="22.95" customHeight="1">
      <c r="B154" s="124"/>
      <c r="D154" s="125" t="s">
        <v>74</v>
      </c>
      <c r="E154" s="134" t="s">
        <v>1010</v>
      </c>
      <c r="F154" s="134" t="s">
        <v>1011</v>
      </c>
      <c r="J154" s="135">
        <f>BK154</f>
        <v>0</v>
      </c>
      <c r="L154" s="124"/>
      <c r="M154" s="129"/>
      <c r="P154" s="130">
        <f>P155</f>
        <v>0</v>
      </c>
      <c r="R154" s="130">
        <f>R155</f>
        <v>0</v>
      </c>
      <c r="T154" s="131">
        <f>T155</f>
        <v>0</v>
      </c>
      <c r="AR154" s="125" t="s">
        <v>82</v>
      </c>
      <c r="AT154" s="132" t="s">
        <v>74</v>
      </c>
      <c r="AU154" s="132" t="s">
        <v>82</v>
      </c>
      <c r="AY154" s="125" t="s">
        <v>184</v>
      </c>
      <c r="BK154" s="133">
        <f>BK155</f>
        <v>0</v>
      </c>
    </row>
    <row r="155" spans="2:65" s="1" customFormat="1" ht="55.55" customHeight="1">
      <c r="B155" s="136"/>
      <c r="C155" s="191" t="s">
        <v>230</v>
      </c>
      <c r="D155" s="191" t="s">
        <v>187</v>
      </c>
      <c r="E155" s="192" t="s">
        <v>1373</v>
      </c>
      <c r="F155" s="193" t="s">
        <v>1374</v>
      </c>
      <c r="G155" s="194" t="s">
        <v>351</v>
      </c>
      <c r="H155" s="195">
        <v>1.55</v>
      </c>
      <c r="I155" s="137"/>
      <c r="J155" s="196">
        <f>ROUND(I155*H155,2)</f>
        <v>0</v>
      </c>
      <c r="K155" s="193" t="s">
        <v>195</v>
      </c>
      <c r="L155" s="32"/>
      <c r="M155" s="138" t="s">
        <v>1</v>
      </c>
      <c r="N155" s="139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197</v>
      </c>
      <c r="AT155" s="142" t="s">
        <v>187</v>
      </c>
      <c r="AU155" s="142" t="s">
        <v>84</v>
      </c>
      <c r="AY155" s="17" t="s">
        <v>184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82</v>
      </c>
      <c r="BK155" s="143">
        <f>ROUND(I155*H155,2)</f>
        <v>0</v>
      </c>
      <c r="BL155" s="17" t="s">
        <v>197</v>
      </c>
      <c r="BM155" s="142" t="s">
        <v>2122</v>
      </c>
    </row>
    <row r="156" spans="2:65" s="11" customFormat="1" ht="26" customHeight="1">
      <c r="B156" s="124"/>
      <c r="D156" s="125" t="s">
        <v>74</v>
      </c>
      <c r="E156" s="126" t="s">
        <v>182</v>
      </c>
      <c r="F156" s="126" t="s">
        <v>183</v>
      </c>
      <c r="J156" s="128">
        <f>BK156</f>
        <v>0</v>
      </c>
      <c r="L156" s="124"/>
      <c r="M156" s="129"/>
      <c r="P156" s="130">
        <f>P157+P176+P208+P235</f>
        <v>0</v>
      </c>
      <c r="R156" s="130">
        <f>R157+R176+R208+R235</f>
        <v>1.3721157000000002</v>
      </c>
      <c r="T156" s="131">
        <f>T157+T176+T208+T235</f>
        <v>2.4151599999999998</v>
      </c>
      <c r="AR156" s="125" t="s">
        <v>84</v>
      </c>
      <c r="AT156" s="132" t="s">
        <v>74</v>
      </c>
      <c r="AU156" s="132" t="s">
        <v>75</v>
      </c>
      <c r="AY156" s="125" t="s">
        <v>184</v>
      </c>
      <c r="BK156" s="133">
        <f>BK157+BK176+BK208+BK235</f>
        <v>0</v>
      </c>
    </row>
    <row r="157" spans="2:65" s="11" customFormat="1" ht="22.95" customHeight="1">
      <c r="B157" s="124"/>
      <c r="D157" s="125" t="s">
        <v>74</v>
      </c>
      <c r="E157" s="134" t="s">
        <v>1376</v>
      </c>
      <c r="F157" s="134" t="s">
        <v>1377</v>
      </c>
      <c r="J157" s="135">
        <f>BK157</f>
        <v>0</v>
      </c>
      <c r="L157" s="124"/>
      <c r="M157" s="129"/>
      <c r="P157" s="130">
        <f>SUM(P158:P175)</f>
        <v>0</v>
      </c>
      <c r="R157" s="130">
        <f>SUM(R158:R175)</f>
        <v>0.13450000000000004</v>
      </c>
      <c r="T157" s="131">
        <f>SUM(T158:T175)</f>
        <v>0.8952</v>
      </c>
      <c r="AR157" s="125" t="s">
        <v>84</v>
      </c>
      <c r="AT157" s="132" t="s">
        <v>74</v>
      </c>
      <c r="AU157" s="132" t="s">
        <v>82</v>
      </c>
      <c r="AY157" s="125" t="s">
        <v>184</v>
      </c>
      <c r="BK157" s="133">
        <f>SUM(BK158:BK175)</f>
        <v>0</v>
      </c>
    </row>
    <row r="158" spans="2:65" s="1" customFormat="1" ht="24.15" customHeight="1">
      <c r="B158" s="136"/>
      <c r="C158" s="191" t="s">
        <v>213</v>
      </c>
      <c r="D158" s="191" t="s">
        <v>187</v>
      </c>
      <c r="E158" s="192" t="s">
        <v>1378</v>
      </c>
      <c r="F158" s="193" t="s">
        <v>1379</v>
      </c>
      <c r="G158" s="194" t="s">
        <v>248</v>
      </c>
      <c r="H158" s="195">
        <v>3</v>
      </c>
      <c r="I158" s="137"/>
      <c r="J158" s="196">
        <f t="shared" ref="J158:J175" si="0">ROUND(I158*H158,2)</f>
        <v>0</v>
      </c>
      <c r="K158" s="193" t="s">
        <v>195</v>
      </c>
      <c r="L158" s="32"/>
      <c r="M158" s="138" t="s">
        <v>1</v>
      </c>
      <c r="N158" s="139" t="s">
        <v>40</v>
      </c>
      <c r="P158" s="140">
        <f t="shared" ref="P158:P175" si="1">O158*H158</f>
        <v>0</v>
      </c>
      <c r="Q158" s="140">
        <v>1.8400000000000001E-3</v>
      </c>
      <c r="R158" s="140">
        <f t="shared" ref="R158:R175" si="2">Q158*H158</f>
        <v>5.5200000000000006E-3</v>
      </c>
      <c r="S158" s="140">
        <v>0</v>
      </c>
      <c r="T158" s="141">
        <f t="shared" ref="T158:T175" si="3">S158*H158</f>
        <v>0</v>
      </c>
      <c r="AR158" s="142" t="s">
        <v>191</v>
      </c>
      <c r="AT158" s="142" t="s">
        <v>187</v>
      </c>
      <c r="AU158" s="142" t="s">
        <v>84</v>
      </c>
      <c r="AY158" s="17" t="s">
        <v>184</v>
      </c>
      <c r="BE158" s="143">
        <f t="shared" ref="BE158:BE175" si="4">IF(N158="základní",J158,0)</f>
        <v>0</v>
      </c>
      <c r="BF158" s="143">
        <f t="shared" ref="BF158:BF175" si="5">IF(N158="snížená",J158,0)</f>
        <v>0</v>
      </c>
      <c r="BG158" s="143">
        <f t="shared" ref="BG158:BG175" si="6">IF(N158="zákl. přenesená",J158,0)</f>
        <v>0</v>
      </c>
      <c r="BH158" s="143">
        <f t="shared" ref="BH158:BH175" si="7">IF(N158="sníž. přenesená",J158,0)</f>
        <v>0</v>
      </c>
      <c r="BI158" s="143">
        <f t="shared" ref="BI158:BI175" si="8">IF(N158="nulová",J158,0)</f>
        <v>0</v>
      </c>
      <c r="BJ158" s="17" t="s">
        <v>82</v>
      </c>
      <c r="BK158" s="143">
        <f t="shared" ref="BK158:BK175" si="9">ROUND(I158*H158,2)</f>
        <v>0</v>
      </c>
      <c r="BL158" s="17" t="s">
        <v>191</v>
      </c>
      <c r="BM158" s="142" t="s">
        <v>2123</v>
      </c>
    </row>
    <row r="159" spans="2:65" s="1" customFormat="1" ht="24.15" customHeight="1">
      <c r="B159" s="136"/>
      <c r="C159" s="191" t="s">
        <v>241</v>
      </c>
      <c r="D159" s="191" t="s">
        <v>187</v>
      </c>
      <c r="E159" s="192" t="s">
        <v>1381</v>
      </c>
      <c r="F159" s="193" t="s">
        <v>1382</v>
      </c>
      <c r="G159" s="194" t="s">
        <v>190</v>
      </c>
      <c r="H159" s="195">
        <v>60</v>
      </c>
      <c r="I159" s="137"/>
      <c r="J159" s="196">
        <f t="shared" si="0"/>
        <v>0</v>
      </c>
      <c r="K159" s="193" t="s">
        <v>195</v>
      </c>
      <c r="L159" s="32"/>
      <c r="M159" s="138" t="s">
        <v>1</v>
      </c>
      <c r="N159" s="139" t="s">
        <v>40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1.4919999999999999E-2</v>
      </c>
      <c r="T159" s="141">
        <f t="shared" si="3"/>
        <v>0.8952</v>
      </c>
      <c r="AR159" s="142" t="s">
        <v>191</v>
      </c>
      <c r="AT159" s="142" t="s">
        <v>187</v>
      </c>
      <c r="AU159" s="142" t="s">
        <v>84</v>
      </c>
      <c r="AY159" s="17" t="s">
        <v>184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7" t="s">
        <v>82</v>
      </c>
      <c r="BK159" s="143">
        <f t="shared" si="9"/>
        <v>0</v>
      </c>
      <c r="BL159" s="17" t="s">
        <v>191</v>
      </c>
      <c r="BM159" s="142" t="s">
        <v>2124</v>
      </c>
    </row>
    <row r="160" spans="2:65" s="1" customFormat="1" ht="21.75" customHeight="1">
      <c r="B160" s="136"/>
      <c r="C160" s="197" t="s">
        <v>191</v>
      </c>
      <c r="D160" s="197" t="s">
        <v>192</v>
      </c>
      <c r="E160" s="198" t="s">
        <v>1384</v>
      </c>
      <c r="F160" s="199" t="s">
        <v>1385</v>
      </c>
      <c r="G160" s="200" t="s">
        <v>248</v>
      </c>
      <c r="H160" s="201">
        <v>2</v>
      </c>
      <c r="I160" s="144"/>
      <c r="J160" s="202">
        <f t="shared" si="0"/>
        <v>0</v>
      </c>
      <c r="K160" s="199" t="s">
        <v>195</v>
      </c>
      <c r="L160" s="145"/>
      <c r="M160" s="146" t="s">
        <v>1</v>
      </c>
      <c r="N160" s="147" t="s">
        <v>40</v>
      </c>
      <c r="P160" s="140">
        <f t="shared" si="1"/>
        <v>0</v>
      </c>
      <c r="Q160" s="140">
        <v>3.3E-4</v>
      </c>
      <c r="R160" s="140">
        <f t="shared" si="2"/>
        <v>6.6E-4</v>
      </c>
      <c r="S160" s="140">
        <v>0</v>
      </c>
      <c r="T160" s="141">
        <f t="shared" si="3"/>
        <v>0</v>
      </c>
      <c r="AR160" s="142" t="s">
        <v>196</v>
      </c>
      <c r="AT160" s="142" t="s">
        <v>192</v>
      </c>
      <c r="AU160" s="142" t="s">
        <v>84</v>
      </c>
      <c r="AY160" s="17" t="s">
        <v>184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7" t="s">
        <v>82</v>
      </c>
      <c r="BK160" s="143">
        <f t="shared" si="9"/>
        <v>0</v>
      </c>
      <c r="BL160" s="17" t="s">
        <v>191</v>
      </c>
      <c r="BM160" s="142" t="s">
        <v>2125</v>
      </c>
    </row>
    <row r="161" spans="2:65" s="1" customFormat="1" ht="24.15" customHeight="1">
      <c r="B161" s="136"/>
      <c r="C161" s="191" t="s">
        <v>249</v>
      </c>
      <c r="D161" s="191" t="s">
        <v>187</v>
      </c>
      <c r="E161" s="192" t="s">
        <v>1387</v>
      </c>
      <c r="F161" s="193" t="s">
        <v>1388</v>
      </c>
      <c r="G161" s="194" t="s">
        <v>248</v>
      </c>
      <c r="H161" s="195">
        <v>4</v>
      </c>
      <c r="I161" s="137"/>
      <c r="J161" s="196">
        <f t="shared" si="0"/>
        <v>0</v>
      </c>
      <c r="K161" s="193" t="s">
        <v>195</v>
      </c>
      <c r="L161" s="32"/>
      <c r="M161" s="138" t="s">
        <v>1</v>
      </c>
      <c r="N161" s="139" t="s">
        <v>40</v>
      </c>
      <c r="P161" s="140">
        <f t="shared" si="1"/>
        <v>0</v>
      </c>
      <c r="Q161" s="140">
        <v>1E-3</v>
      </c>
      <c r="R161" s="140">
        <f t="shared" si="2"/>
        <v>4.0000000000000001E-3</v>
      </c>
      <c r="S161" s="140">
        <v>0</v>
      </c>
      <c r="T161" s="141">
        <f t="shared" si="3"/>
        <v>0</v>
      </c>
      <c r="AR161" s="142" t="s">
        <v>191</v>
      </c>
      <c r="AT161" s="142" t="s">
        <v>187</v>
      </c>
      <c r="AU161" s="142" t="s">
        <v>84</v>
      </c>
      <c r="AY161" s="17" t="s">
        <v>184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7" t="s">
        <v>82</v>
      </c>
      <c r="BK161" s="143">
        <f t="shared" si="9"/>
        <v>0</v>
      </c>
      <c r="BL161" s="17" t="s">
        <v>191</v>
      </c>
      <c r="BM161" s="142" t="s">
        <v>2126</v>
      </c>
    </row>
    <row r="162" spans="2:65" s="1" customFormat="1" ht="24.15" customHeight="1">
      <c r="B162" s="136"/>
      <c r="C162" s="191" t="s">
        <v>219</v>
      </c>
      <c r="D162" s="191" t="s">
        <v>187</v>
      </c>
      <c r="E162" s="192" t="s">
        <v>1390</v>
      </c>
      <c r="F162" s="193" t="s">
        <v>1391</v>
      </c>
      <c r="G162" s="194" t="s">
        <v>190</v>
      </c>
      <c r="H162" s="195">
        <v>27</v>
      </c>
      <c r="I162" s="137"/>
      <c r="J162" s="196">
        <f t="shared" si="0"/>
        <v>0</v>
      </c>
      <c r="K162" s="193" t="s">
        <v>195</v>
      </c>
      <c r="L162" s="32"/>
      <c r="M162" s="138" t="s">
        <v>1</v>
      </c>
      <c r="N162" s="139" t="s">
        <v>40</v>
      </c>
      <c r="P162" s="140">
        <f t="shared" si="1"/>
        <v>0</v>
      </c>
      <c r="Q162" s="140">
        <v>2.0100000000000001E-3</v>
      </c>
      <c r="R162" s="140">
        <f t="shared" si="2"/>
        <v>5.4269999999999999E-2</v>
      </c>
      <c r="S162" s="140">
        <v>0</v>
      </c>
      <c r="T162" s="141">
        <f t="shared" si="3"/>
        <v>0</v>
      </c>
      <c r="AR162" s="142" t="s">
        <v>191</v>
      </c>
      <c r="AT162" s="142" t="s">
        <v>187</v>
      </c>
      <c r="AU162" s="142" t="s">
        <v>84</v>
      </c>
      <c r="AY162" s="17" t="s">
        <v>184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7" t="s">
        <v>82</v>
      </c>
      <c r="BK162" s="143">
        <f t="shared" si="9"/>
        <v>0</v>
      </c>
      <c r="BL162" s="17" t="s">
        <v>191</v>
      </c>
      <c r="BM162" s="142" t="s">
        <v>2127</v>
      </c>
    </row>
    <row r="163" spans="2:65" s="1" customFormat="1" ht="21.75" customHeight="1">
      <c r="B163" s="136"/>
      <c r="C163" s="197" t="s">
        <v>256</v>
      </c>
      <c r="D163" s="197" t="s">
        <v>192</v>
      </c>
      <c r="E163" s="198" t="s">
        <v>1393</v>
      </c>
      <c r="F163" s="199" t="s">
        <v>1394</v>
      </c>
      <c r="G163" s="200" t="s">
        <v>248</v>
      </c>
      <c r="H163" s="201">
        <v>54</v>
      </c>
      <c r="I163" s="144"/>
      <c r="J163" s="202">
        <f t="shared" si="0"/>
        <v>0</v>
      </c>
      <c r="K163" s="199" t="s">
        <v>195</v>
      </c>
      <c r="L163" s="145"/>
      <c r="M163" s="146" t="s">
        <v>1</v>
      </c>
      <c r="N163" s="147" t="s">
        <v>40</v>
      </c>
      <c r="P163" s="140">
        <f t="shared" si="1"/>
        <v>0</v>
      </c>
      <c r="Q163" s="140">
        <v>2.7E-4</v>
      </c>
      <c r="R163" s="140">
        <f t="shared" si="2"/>
        <v>1.4580000000000001E-2</v>
      </c>
      <c r="S163" s="140">
        <v>0</v>
      </c>
      <c r="T163" s="141">
        <f t="shared" si="3"/>
        <v>0</v>
      </c>
      <c r="AR163" s="142" t="s">
        <v>196</v>
      </c>
      <c r="AT163" s="142" t="s">
        <v>192</v>
      </c>
      <c r="AU163" s="142" t="s">
        <v>84</v>
      </c>
      <c r="AY163" s="17" t="s">
        <v>184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7" t="s">
        <v>82</v>
      </c>
      <c r="BK163" s="143">
        <f t="shared" si="9"/>
        <v>0</v>
      </c>
      <c r="BL163" s="17" t="s">
        <v>191</v>
      </c>
      <c r="BM163" s="142" t="s">
        <v>2128</v>
      </c>
    </row>
    <row r="164" spans="2:65" s="1" customFormat="1" ht="21.75" customHeight="1">
      <c r="B164" s="136"/>
      <c r="C164" s="191" t="s">
        <v>222</v>
      </c>
      <c r="D164" s="191" t="s">
        <v>187</v>
      </c>
      <c r="E164" s="192" t="s">
        <v>1396</v>
      </c>
      <c r="F164" s="193" t="s">
        <v>1397</v>
      </c>
      <c r="G164" s="194" t="s">
        <v>190</v>
      </c>
      <c r="H164" s="195">
        <v>27</v>
      </c>
      <c r="I164" s="137"/>
      <c r="J164" s="196">
        <f t="shared" si="0"/>
        <v>0</v>
      </c>
      <c r="K164" s="193" t="s">
        <v>195</v>
      </c>
      <c r="L164" s="32"/>
      <c r="M164" s="138" t="s">
        <v>1</v>
      </c>
      <c r="N164" s="139" t="s">
        <v>40</v>
      </c>
      <c r="P164" s="140">
        <f t="shared" si="1"/>
        <v>0</v>
      </c>
      <c r="Q164" s="140">
        <v>4.8000000000000001E-4</v>
      </c>
      <c r="R164" s="140">
        <f t="shared" si="2"/>
        <v>1.2960000000000001E-2</v>
      </c>
      <c r="S164" s="140">
        <v>0</v>
      </c>
      <c r="T164" s="141">
        <f t="shared" si="3"/>
        <v>0</v>
      </c>
      <c r="AR164" s="142" t="s">
        <v>191</v>
      </c>
      <c r="AT164" s="142" t="s">
        <v>187</v>
      </c>
      <c r="AU164" s="142" t="s">
        <v>84</v>
      </c>
      <c r="AY164" s="17" t="s">
        <v>184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7" t="s">
        <v>82</v>
      </c>
      <c r="BK164" s="143">
        <f t="shared" si="9"/>
        <v>0</v>
      </c>
      <c r="BL164" s="17" t="s">
        <v>191</v>
      </c>
      <c r="BM164" s="142" t="s">
        <v>2129</v>
      </c>
    </row>
    <row r="165" spans="2:65" s="1" customFormat="1" ht="21.75" customHeight="1">
      <c r="B165" s="136"/>
      <c r="C165" s="197" t="s">
        <v>7</v>
      </c>
      <c r="D165" s="197" t="s">
        <v>192</v>
      </c>
      <c r="E165" s="198" t="s">
        <v>1399</v>
      </c>
      <c r="F165" s="199" t="s">
        <v>1400</v>
      </c>
      <c r="G165" s="200" t="s">
        <v>248</v>
      </c>
      <c r="H165" s="201">
        <v>54</v>
      </c>
      <c r="I165" s="144"/>
      <c r="J165" s="202">
        <f t="shared" si="0"/>
        <v>0</v>
      </c>
      <c r="K165" s="199" t="s">
        <v>195</v>
      </c>
      <c r="L165" s="145"/>
      <c r="M165" s="146" t="s">
        <v>1</v>
      </c>
      <c r="N165" s="147" t="s">
        <v>40</v>
      </c>
      <c r="P165" s="140">
        <f t="shared" si="1"/>
        <v>0</v>
      </c>
      <c r="Q165" s="140">
        <v>6.9999999999999994E-5</v>
      </c>
      <c r="R165" s="140">
        <f t="shared" si="2"/>
        <v>3.7799999999999995E-3</v>
      </c>
      <c r="S165" s="140">
        <v>0</v>
      </c>
      <c r="T165" s="141">
        <f t="shared" si="3"/>
        <v>0</v>
      </c>
      <c r="AR165" s="142" t="s">
        <v>196</v>
      </c>
      <c r="AT165" s="142" t="s">
        <v>192</v>
      </c>
      <c r="AU165" s="142" t="s">
        <v>84</v>
      </c>
      <c r="AY165" s="17" t="s">
        <v>184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7" t="s">
        <v>82</v>
      </c>
      <c r="BK165" s="143">
        <f t="shared" si="9"/>
        <v>0</v>
      </c>
      <c r="BL165" s="17" t="s">
        <v>191</v>
      </c>
      <c r="BM165" s="142" t="s">
        <v>2130</v>
      </c>
    </row>
    <row r="166" spans="2:65" s="1" customFormat="1" ht="21.75" customHeight="1">
      <c r="B166" s="136"/>
      <c r="C166" s="191" t="s">
        <v>226</v>
      </c>
      <c r="D166" s="191" t="s">
        <v>187</v>
      </c>
      <c r="E166" s="192" t="s">
        <v>1402</v>
      </c>
      <c r="F166" s="193" t="s">
        <v>1403</v>
      </c>
      <c r="G166" s="194" t="s">
        <v>190</v>
      </c>
      <c r="H166" s="195">
        <v>12</v>
      </c>
      <c r="I166" s="137"/>
      <c r="J166" s="196">
        <f t="shared" si="0"/>
        <v>0</v>
      </c>
      <c r="K166" s="193" t="s">
        <v>195</v>
      </c>
      <c r="L166" s="32"/>
      <c r="M166" s="138" t="s">
        <v>1</v>
      </c>
      <c r="N166" s="139" t="s">
        <v>40</v>
      </c>
      <c r="P166" s="140">
        <f t="shared" si="1"/>
        <v>0</v>
      </c>
      <c r="Q166" s="140">
        <v>2.2399999999999998E-3</v>
      </c>
      <c r="R166" s="140">
        <f t="shared" si="2"/>
        <v>2.6879999999999998E-2</v>
      </c>
      <c r="S166" s="140">
        <v>0</v>
      </c>
      <c r="T166" s="141">
        <f t="shared" si="3"/>
        <v>0</v>
      </c>
      <c r="AR166" s="142" t="s">
        <v>191</v>
      </c>
      <c r="AT166" s="142" t="s">
        <v>187</v>
      </c>
      <c r="AU166" s="142" t="s">
        <v>84</v>
      </c>
      <c r="AY166" s="17" t="s">
        <v>184</v>
      </c>
      <c r="BE166" s="143">
        <f t="shared" si="4"/>
        <v>0</v>
      </c>
      <c r="BF166" s="143">
        <f t="shared" si="5"/>
        <v>0</v>
      </c>
      <c r="BG166" s="143">
        <f t="shared" si="6"/>
        <v>0</v>
      </c>
      <c r="BH166" s="143">
        <f t="shared" si="7"/>
        <v>0</v>
      </c>
      <c r="BI166" s="143">
        <f t="shared" si="8"/>
        <v>0</v>
      </c>
      <c r="BJ166" s="17" t="s">
        <v>82</v>
      </c>
      <c r="BK166" s="143">
        <f t="shared" si="9"/>
        <v>0</v>
      </c>
      <c r="BL166" s="17" t="s">
        <v>191</v>
      </c>
      <c r="BM166" s="142" t="s">
        <v>2131</v>
      </c>
    </row>
    <row r="167" spans="2:65" s="1" customFormat="1" ht="21.75" customHeight="1">
      <c r="B167" s="136"/>
      <c r="C167" s="197" t="s">
        <v>271</v>
      </c>
      <c r="D167" s="197" t="s">
        <v>192</v>
      </c>
      <c r="E167" s="198" t="s">
        <v>1393</v>
      </c>
      <c r="F167" s="199" t="s">
        <v>1394</v>
      </c>
      <c r="G167" s="200" t="s">
        <v>248</v>
      </c>
      <c r="H167" s="201">
        <v>24</v>
      </c>
      <c r="I167" s="144"/>
      <c r="J167" s="202">
        <f t="shared" si="0"/>
        <v>0</v>
      </c>
      <c r="K167" s="199" t="s">
        <v>195</v>
      </c>
      <c r="L167" s="145"/>
      <c r="M167" s="146" t="s">
        <v>1</v>
      </c>
      <c r="N167" s="147" t="s">
        <v>40</v>
      </c>
      <c r="P167" s="140">
        <f t="shared" si="1"/>
        <v>0</v>
      </c>
      <c r="Q167" s="140">
        <v>2.7E-4</v>
      </c>
      <c r="R167" s="140">
        <f t="shared" si="2"/>
        <v>6.4799999999999996E-3</v>
      </c>
      <c r="S167" s="140">
        <v>0</v>
      </c>
      <c r="T167" s="141">
        <f t="shared" si="3"/>
        <v>0</v>
      </c>
      <c r="AR167" s="142" t="s">
        <v>196</v>
      </c>
      <c r="AT167" s="142" t="s">
        <v>192</v>
      </c>
      <c r="AU167" s="142" t="s">
        <v>84</v>
      </c>
      <c r="AY167" s="17" t="s">
        <v>184</v>
      </c>
      <c r="BE167" s="143">
        <f t="shared" si="4"/>
        <v>0</v>
      </c>
      <c r="BF167" s="143">
        <f t="shared" si="5"/>
        <v>0</v>
      </c>
      <c r="BG167" s="143">
        <f t="shared" si="6"/>
        <v>0</v>
      </c>
      <c r="BH167" s="143">
        <f t="shared" si="7"/>
        <v>0</v>
      </c>
      <c r="BI167" s="143">
        <f t="shared" si="8"/>
        <v>0</v>
      </c>
      <c r="BJ167" s="17" t="s">
        <v>82</v>
      </c>
      <c r="BK167" s="143">
        <f t="shared" si="9"/>
        <v>0</v>
      </c>
      <c r="BL167" s="17" t="s">
        <v>191</v>
      </c>
      <c r="BM167" s="142" t="s">
        <v>2132</v>
      </c>
    </row>
    <row r="168" spans="2:65" s="1" customFormat="1" ht="24.15" customHeight="1">
      <c r="B168" s="136"/>
      <c r="C168" s="191" t="s">
        <v>229</v>
      </c>
      <c r="D168" s="191" t="s">
        <v>187</v>
      </c>
      <c r="E168" s="192" t="s">
        <v>1406</v>
      </c>
      <c r="F168" s="193" t="s">
        <v>1407</v>
      </c>
      <c r="G168" s="194" t="s">
        <v>248</v>
      </c>
      <c r="H168" s="195">
        <v>15</v>
      </c>
      <c r="I168" s="137"/>
      <c r="J168" s="196">
        <f t="shared" si="0"/>
        <v>0</v>
      </c>
      <c r="K168" s="193" t="s">
        <v>195</v>
      </c>
      <c r="L168" s="32"/>
      <c r="M168" s="138" t="s">
        <v>1</v>
      </c>
      <c r="N168" s="139" t="s">
        <v>40</v>
      </c>
      <c r="P168" s="140">
        <f t="shared" si="1"/>
        <v>0</v>
      </c>
      <c r="Q168" s="140">
        <v>0</v>
      </c>
      <c r="R168" s="140">
        <f t="shared" si="2"/>
        <v>0</v>
      </c>
      <c r="S168" s="140">
        <v>0</v>
      </c>
      <c r="T168" s="141">
        <f t="shared" si="3"/>
        <v>0</v>
      </c>
      <c r="AR168" s="142" t="s">
        <v>191</v>
      </c>
      <c r="AT168" s="142" t="s">
        <v>187</v>
      </c>
      <c r="AU168" s="142" t="s">
        <v>84</v>
      </c>
      <c r="AY168" s="17" t="s">
        <v>184</v>
      </c>
      <c r="BE168" s="143">
        <f t="shared" si="4"/>
        <v>0</v>
      </c>
      <c r="BF168" s="143">
        <f t="shared" si="5"/>
        <v>0</v>
      </c>
      <c r="BG168" s="143">
        <f t="shared" si="6"/>
        <v>0</v>
      </c>
      <c r="BH168" s="143">
        <f t="shared" si="7"/>
        <v>0</v>
      </c>
      <c r="BI168" s="143">
        <f t="shared" si="8"/>
        <v>0</v>
      </c>
      <c r="BJ168" s="17" t="s">
        <v>82</v>
      </c>
      <c r="BK168" s="143">
        <f t="shared" si="9"/>
        <v>0</v>
      </c>
      <c r="BL168" s="17" t="s">
        <v>191</v>
      </c>
      <c r="BM168" s="142" t="s">
        <v>2133</v>
      </c>
    </row>
    <row r="169" spans="2:65" s="1" customFormat="1" ht="24.15" customHeight="1">
      <c r="B169" s="136"/>
      <c r="C169" s="191" t="s">
        <v>278</v>
      </c>
      <c r="D169" s="191" t="s">
        <v>187</v>
      </c>
      <c r="E169" s="192" t="s">
        <v>1409</v>
      </c>
      <c r="F169" s="193" t="s">
        <v>1410</v>
      </c>
      <c r="G169" s="194" t="s">
        <v>248</v>
      </c>
      <c r="H169" s="195">
        <v>13</v>
      </c>
      <c r="I169" s="137"/>
      <c r="J169" s="196">
        <f t="shared" si="0"/>
        <v>0</v>
      </c>
      <c r="K169" s="193" t="s">
        <v>195</v>
      </c>
      <c r="L169" s="32"/>
      <c r="M169" s="138" t="s">
        <v>1</v>
      </c>
      <c r="N169" s="139" t="s">
        <v>40</v>
      </c>
      <c r="P169" s="140">
        <f t="shared" si="1"/>
        <v>0</v>
      </c>
      <c r="Q169" s="140">
        <v>0</v>
      </c>
      <c r="R169" s="140">
        <f t="shared" si="2"/>
        <v>0</v>
      </c>
      <c r="S169" s="140">
        <v>0</v>
      </c>
      <c r="T169" s="141">
        <f t="shared" si="3"/>
        <v>0</v>
      </c>
      <c r="AR169" s="142" t="s">
        <v>191</v>
      </c>
      <c r="AT169" s="142" t="s">
        <v>187</v>
      </c>
      <c r="AU169" s="142" t="s">
        <v>84</v>
      </c>
      <c r="AY169" s="17" t="s">
        <v>184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7" t="s">
        <v>82</v>
      </c>
      <c r="BK169" s="143">
        <f t="shared" si="9"/>
        <v>0</v>
      </c>
      <c r="BL169" s="17" t="s">
        <v>191</v>
      </c>
      <c r="BM169" s="142" t="s">
        <v>2134</v>
      </c>
    </row>
    <row r="170" spans="2:65" s="1" customFormat="1" ht="32.950000000000003" customHeight="1">
      <c r="B170" s="136"/>
      <c r="C170" s="191" t="s">
        <v>234</v>
      </c>
      <c r="D170" s="191" t="s">
        <v>187</v>
      </c>
      <c r="E170" s="192" t="s">
        <v>1412</v>
      </c>
      <c r="F170" s="193" t="s">
        <v>1413</v>
      </c>
      <c r="G170" s="194" t="s">
        <v>248</v>
      </c>
      <c r="H170" s="195">
        <v>3</v>
      </c>
      <c r="I170" s="137"/>
      <c r="J170" s="196">
        <f t="shared" si="0"/>
        <v>0</v>
      </c>
      <c r="K170" s="193" t="s">
        <v>1</v>
      </c>
      <c r="L170" s="32"/>
      <c r="M170" s="138" t="s">
        <v>1</v>
      </c>
      <c r="N170" s="139" t="s">
        <v>40</v>
      </c>
      <c r="P170" s="140">
        <f t="shared" si="1"/>
        <v>0</v>
      </c>
      <c r="Q170" s="140">
        <v>7.6999999999999996E-4</v>
      </c>
      <c r="R170" s="140">
        <f t="shared" si="2"/>
        <v>2.31E-3</v>
      </c>
      <c r="S170" s="140">
        <v>0</v>
      </c>
      <c r="T170" s="141">
        <f t="shared" si="3"/>
        <v>0</v>
      </c>
      <c r="AR170" s="142" t="s">
        <v>191</v>
      </c>
      <c r="AT170" s="142" t="s">
        <v>187</v>
      </c>
      <c r="AU170" s="142" t="s">
        <v>84</v>
      </c>
      <c r="AY170" s="17" t="s">
        <v>184</v>
      </c>
      <c r="BE170" s="143">
        <f t="shared" si="4"/>
        <v>0</v>
      </c>
      <c r="BF170" s="143">
        <f t="shared" si="5"/>
        <v>0</v>
      </c>
      <c r="BG170" s="143">
        <f t="shared" si="6"/>
        <v>0</v>
      </c>
      <c r="BH170" s="143">
        <f t="shared" si="7"/>
        <v>0</v>
      </c>
      <c r="BI170" s="143">
        <f t="shared" si="8"/>
        <v>0</v>
      </c>
      <c r="BJ170" s="17" t="s">
        <v>82</v>
      </c>
      <c r="BK170" s="143">
        <f t="shared" si="9"/>
        <v>0</v>
      </c>
      <c r="BL170" s="17" t="s">
        <v>191</v>
      </c>
      <c r="BM170" s="142" t="s">
        <v>2135</v>
      </c>
    </row>
    <row r="171" spans="2:65" s="1" customFormat="1" ht="24.15" customHeight="1">
      <c r="B171" s="136"/>
      <c r="C171" s="191" t="s">
        <v>285</v>
      </c>
      <c r="D171" s="191" t="s">
        <v>187</v>
      </c>
      <c r="E171" s="192" t="s">
        <v>1415</v>
      </c>
      <c r="F171" s="193" t="s">
        <v>1416</v>
      </c>
      <c r="G171" s="194" t="s">
        <v>190</v>
      </c>
      <c r="H171" s="195">
        <v>66</v>
      </c>
      <c r="I171" s="137"/>
      <c r="J171" s="196">
        <f t="shared" si="0"/>
        <v>0</v>
      </c>
      <c r="K171" s="193" t="s">
        <v>195</v>
      </c>
      <c r="L171" s="32"/>
      <c r="M171" s="138" t="s">
        <v>1</v>
      </c>
      <c r="N171" s="139" t="s">
        <v>40</v>
      </c>
      <c r="P171" s="140">
        <f t="shared" si="1"/>
        <v>0</v>
      </c>
      <c r="Q171" s="140">
        <v>0</v>
      </c>
      <c r="R171" s="140">
        <f t="shared" si="2"/>
        <v>0</v>
      </c>
      <c r="S171" s="140">
        <v>0</v>
      </c>
      <c r="T171" s="141">
        <f t="shared" si="3"/>
        <v>0</v>
      </c>
      <c r="AR171" s="142" t="s">
        <v>191</v>
      </c>
      <c r="AT171" s="142" t="s">
        <v>187</v>
      </c>
      <c r="AU171" s="142" t="s">
        <v>84</v>
      </c>
      <c r="AY171" s="17" t="s">
        <v>184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7" t="s">
        <v>82</v>
      </c>
      <c r="BK171" s="143">
        <f t="shared" si="9"/>
        <v>0</v>
      </c>
      <c r="BL171" s="17" t="s">
        <v>191</v>
      </c>
      <c r="BM171" s="142" t="s">
        <v>2136</v>
      </c>
    </row>
    <row r="172" spans="2:65" s="1" customFormat="1" ht="44.35" customHeight="1">
      <c r="B172" s="136"/>
      <c r="C172" s="191" t="s">
        <v>240</v>
      </c>
      <c r="D172" s="191" t="s">
        <v>187</v>
      </c>
      <c r="E172" s="192" t="s">
        <v>1418</v>
      </c>
      <c r="F172" s="193" t="s">
        <v>1419</v>
      </c>
      <c r="G172" s="194" t="s">
        <v>351</v>
      </c>
      <c r="H172" s="195">
        <v>0.89500000000000002</v>
      </c>
      <c r="I172" s="137"/>
      <c r="J172" s="196">
        <f t="shared" si="0"/>
        <v>0</v>
      </c>
      <c r="K172" s="193" t="s">
        <v>1081</v>
      </c>
      <c r="L172" s="32"/>
      <c r="M172" s="138" t="s">
        <v>1</v>
      </c>
      <c r="N172" s="139" t="s">
        <v>40</v>
      </c>
      <c r="P172" s="140">
        <f t="shared" si="1"/>
        <v>0</v>
      </c>
      <c r="Q172" s="140">
        <v>0</v>
      </c>
      <c r="R172" s="140">
        <f t="shared" si="2"/>
        <v>0</v>
      </c>
      <c r="S172" s="140">
        <v>0</v>
      </c>
      <c r="T172" s="141">
        <f t="shared" si="3"/>
        <v>0</v>
      </c>
      <c r="AR172" s="142" t="s">
        <v>191</v>
      </c>
      <c r="AT172" s="142" t="s">
        <v>187</v>
      </c>
      <c r="AU172" s="142" t="s">
        <v>84</v>
      </c>
      <c r="AY172" s="17" t="s">
        <v>184</v>
      </c>
      <c r="BE172" s="143">
        <f t="shared" si="4"/>
        <v>0</v>
      </c>
      <c r="BF172" s="143">
        <f t="shared" si="5"/>
        <v>0</v>
      </c>
      <c r="BG172" s="143">
        <f t="shared" si="6"/>
        <v>0</v>
      </c>
      <c r="BH172" s="143">
        <f t="shared" si="7"/>
        <v>0</v>
      </c>
      <c r="BI172" s="143">
        <f t="shared" si="8"/>
        <v>0</v>
      </c>
      <c r="BJ172" s="17" t="s">
        <v>82</v>
      </c>
      <c r="BK172" s="143">
        <f t="shared" si="9"/>
        <v>0</v>
      </c>
      <c r="BL172" s="17" t="s">
        <v>191</v>
      </c>
      <c r="BM172" s="142" t="s">
        <v>2137</v>
      </c>
    </row>
    <row r="173" spans="2:65" s="1" customFormat="1" ht="37.9" customHeight="1">
      <c r="B173" s="136"/>
      <c r="C173" s="191" t="s">
        <v>292</v>
      </c>
      <c r="D173" s="191" t="s">
        <v>187</v>
      </c>
      <c r="E173" s="192" t="s">
        <v>1421</v>
      </c>
      <c r="F173" s="193" t="s">
        <v>1422</v>
      </c>
      <c r="G173" s="194" t="s">
        <v>248</v>
      </c>
      <c r="H173" s="195">
        <v>6</v>
      </c>
      <c r="I173" s="137"/>
      <c r="J173" s="196">
        <f t="shared" si="0"/>
        <v>0</v>
      </c>
      <c r="K173" s="193" t="s">
        <v>195</v>
      </c>
      <c r="L173" s="32"/>
      <c r="M173" s="138" t="s">
        <v>1</v>
      </c>
      <c r="N173" s="139" t="s">
        <v>40</v>
      </c>
      <c r="P173" s="140">
        <f t="shared" si="1"/>
        <v>0</v>
      </c>
      <c r="Q173" s="140">
        <v>5.1000000000000004E-4</v>
      </c>
      <c r="R173" s="140">
        <f t="shared" si="2"/>
        <v>3.0600000000000002E-3</v>
      </c>
      <c r="S173" s="140">
        <v>0</v>
      </c>
      <c r="T173" s="141">
        <f t="shared" si="3"/>
        <v>0</v>
      </c>
      <c r="AR173" s="142" t="s">
        <v>191</v>
      </c>
      <c r="AT173" s="142" t="s">
        <v>187</v>
      </c>
      <c r="AU173" s="142" t="s">
        <v>84</v>
      </c>
      <c r="AY173" s="17" t="s">
        <v>184</v>
      </c>
      <c r="BE173" s="143">
        <f t="shared" si="4"/>
        <v>0</v>
      </c>
      <c r="BF173" s="143">
        <f t="shared" si="5"/>
        <v>0</v>
      </c>
      <c r="BG173" s="143">
        <f t="shared" si="6"/>
        <v>0</v>
      </c>
      <c r="BH173" s="143">
        <f t="shared" si="7"/>
        <v>0</v>
      </c>
      <c r="BI173" s="143">
        <f t="shared" si="8"/>
        <v>0</v>
      </c>
      <c r="BJ173" s="17" t="s">
        <v>82</v>
      </c>
      <c r="BK173" s="143">
        <f t="shared" si="9"/>
        <v>0</v>
      </c>
      <c r="BL173" s="17" t="s">
        <v>191</v>
      </c>
      <c r="BM173" s="142" t="s">
        <v>2138</v>
      </c>
    </row>
    <row r="174" spans="2:65" s="1" customFormat="1" ht="49.25" customHeight="1">
      <c r="B174" s="136"/>
      <c r="C174" s="191" t="s">
        <v>245</v>
      </c>
      <c r="D174" s="191" t="s">
        <v>187</v>
      </c>
      <c r="E174" s="192" t="s">
        <v>2139</v>
      </c>
      <c r="F174" s="193" t="s">
        <v>2140</v>
      </c>
      <c r="G174" s="194" t="s">
        <v>351</v>
      </c>
      <c r="H174" s="195">
        <v>0.13500000000000001</v>
      </c>
      <c r="I174" s="137"/>
      <c r="J174" s="196">
        <f t="shared" si="0"/>
        <v>0</v>
      </c>
      <c r="K174" s="193" t="s">
        <v>195</v>
      </c>
      <c r="L174" s="32"/>
      <c r="M174" s="138" t="s">
        <v>1</v>
      </c>
      <c r="N174" s="139" t="s">
        <v>40</v>
      </c>
      <c r="P174" s="140">
        <f t="shared" si="1"/>
        <v>0</v>
      </c>
      <c r="Q174" s="140">
        <v>0</v>
      </c>
      <c r="R174" s="140">
        <f t="shared" si="2"/>
        <v>0</v>
      </c>
      <c r="S174" s="140">
        <v>0</v>
      </c>
      <c r="T174" s="141">
        <f t="shared" si="3"/>
        <v>0</v>
      </c>
      <c r="AR174" s="142" t="s">
        <v>191</v>
      </c>
      <c r="AT174" s="142" t="s">
        <v>187</v>
      </c>
      <c r="AU174" s="142" t="s">
        <v>84</v>
      </c>
      <c r="AY174" s="17" t="s">
        <v>184</v>
      </c>
      <c r="BE174" s="143">
        <f t="shared" si="4"/>
        <v>0</v>
      </c>
      <c r="BF174" s="143">
        <f t="shared" si="5"/>
        <v>0</v>
      </c>
      <c r="BG174" s="143">
        <f t="shared" si="6"/>
        <v>0</v>
      </c>
      <c r="BH174" s="143">
        <f t="shared" si="7"/>
        <v>0</v>
      </c>
      <c r="BI174" s="143">
        <f t="shared" si="8"/>
        <v>0</v>
      </c>
      <c r="BJ174" s="17" t="s">
        <v>82</v>
      </c>
      <c r="BK174" s="143">
        <f t="shared" si="9"/>
        <v>0</v>
      </c>
      <c r="BL174" s="17" t="s">
        <v>191</v>
      </c>
      <c r="BM174" s="142" t="s">
        <v>2141</v>
      </c>
    </row>
    <row r="175" spans="2:65" s="1" customFormat="1" ht="55.55" customHeight="1">
      <c r="B175" s="136"/>
      <c r="C175" s="191" t="s">
        <v>299</v>
      </c>
      <c r="D175" s="191" t="s">
        <v>187</v>
      </c>
      <c r="E175" s="192" t="s">
        <v>1424</v>
      </c>
      <c r="F175" s="193" t="s">
        <v>1425</v>
      </c>
      <c r="G175" s="194" t="s">
        <v>351</v>
      </c>
      <c r="H175" s="195">
        <v>0.13500000000000001</v>
      </c>
      <c r="I175" s="137"/>
      <c r="J175" s="196">
        <f t="shared" si="0"/>
        <v>0</v>
      </c>
      <c r="K175" s="193" t="s">
        <v>195</v>
      </c>
      <c r="L175" s="32"/>
      <c r="M175" s="138" t="s">
        <v>1</v>
      </c>
      <c r="N175" s="139" t="s">
        <v>40</v>
      </c>
      <c r="P175" s="140">
        <f t="shared" si="1"/>
        <v>0</v>
      </c>
      <c r="Q175" s="140">
        <v>0</v>
      </c>
      <c r="R175" s="140">
        <f t="shared" si="2"/>
        <v>0</v>
      </c>
      <c r="S175" s="140">
        <v>0</v>
      </c>
      <c r="T175" s="141">
        <f t="shared" si="3"/>
        <v>0</v>
      </c>
      <c r="AR175" s="142" t="s">
        <v>191</v>
      </c>
      <c r="AT175" s="142" t="s">
        <v>187</v>
      </c>
      <c r="AU175" s="142" t="s">
        <v>84</v>
      </c>
      <c r="AY175" s="17" t="s">
        <v>184</v>
      </c>
      <c r="BE175" s="143">
        <f t="shared" si="4"/>
        <v>0</v>
      </c>
      <c r="BF175" s="143">
        <f t="shared" si="5"/>
        <v>0</v>
      </c>
      <c r="BG175" s="143">
        <f t="shared" si="6"/>
        <v>0</v>
      </c>
      <c r="BH175" s="143">
        <f t="shared" si="7"/>
        <v>0</v>
      </c>
      <c r="BI175" s="143">
        <f t="shared" si="8"/>
        <v>0</v>
      </c>
      <c r="BJ175" s="17" t="s">
        <v>82</v>
      </c>
      <c r="BK175" s="143">
        <f t="shared" si="9"/>
        <v>0</v>
      </c>
      <c r="BL175" s="17" t="s">
        <v>191</v>
      </c>
      <c r="BM175" s="142" t="s">
        <v>2142</v>
      </c>
    </row>
    <row r="176" spans="2:65" s="11" customFormat="1" ht="22.95" customHeight="1">
      <c r="B176" s="124"/>
      <c r="D176" s="125" t="s">
        <v>74</v>
      </c>
      <c r="E176" s="134" t="s">
        <v>1427</v>
      </c>
      <c r="F176" s="134" t="s">
        <v>1428</v>
      </c>
      <c r="J176" s="135">
        <f>BK176</f>
        <v>0</v>
      </c>
      <c r="L176" s="124"/>
      <c r="M176" s="129"/>
      <c r="P176" s="130">
        <f>SUM(P177:P207)</f>
        <v>0</v>
      </c>
      <c r="R176" s="130">
        <f>SUM(R177:R207)</f>
        <v>0.41778569999999998</v>
      </c>
      <c r="T176" s="131">
        <f>SUM(T177:T207)</f>
        <v>0.79755999999999982</v>
      </c>
      <c r="AR176" s="125" t="s">
        <v>84</v>
      </c>
      <c r="AT176" s="132" t="s">
        <v>74</v>
      </c>
      <c r="AU176" s="132" t="s">
        <v>82</v>
      </c>
      <c r="AY176" s="125" t="s">
        <v>184</v>
      </c>
      <c r="BK176" s="133">
        <f>SUM(BK177:BK207)</f>
        <v>0</v>
      </c>
    </row>
    <row r="177" spans="2:65" s="1" customFormat="1" ht="24.15" customHeight="1">
      <c r="B177" s="136"/>
      <c r="C177" s="191" t="s">
        <v>196</v>
      </c>
      <c r="D177" s="191" t="s">
        <v>187</v>
      </c>
      <c r="E177" s="192" t="s">
        <v>1429</v>
      </c>
      <c r="F177" s="193" t="s">
        <v>1430</v>
      </c>
      <c r="G177" s="194" t="s">
        <v>190</v>
      </c>
      <c r="H177" s="195">
        <v>160</v>
      </c>
      <c r="I177" s="137"/>
      <c r="J177" s="196">
        <f>ROUND(I177*H177,2)</f>
        <v>0</v>
      </c>
      <c r="K177" s="193" t="s">
        <v>195</v>
      </c>
      <c r="L177" s="32"/>
      <c r="M177" s="138" t="s">
        <v>1</v>
      </c>
      <c r="N177" s="139" t="s">
        <v>40</v>
      </c>
      <c r="P177" s="140">
        <f>O177*H177</f>
        <v>0</v>
      </c>
      <c r="Q177" s="140">
        <v>0</v>
      </c>
      <c r="R177" s="140">
        <f>Q177*H177</f>
        <v>0</v>
      </c>
      <c r="S177" s="140">
        <v>4.9699999999999996E-3</v>
      </c>
      <c r="T177" s="141">
        <f>S177*H177</f>
        <v>0.79519999999999991</v>
      </c>
      <c r="AR177" s="142" t="s">
        <v>191</v>
      </c>
      <c r="AT177" s="142" t="s">
        <v>187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191</v>
      </c>
      <c r="BM177" s="142" t="s">
        <v>2143</v>
      </c>
    </row>
    <row r="178" spans="2:65" s="1" customFormat="1" ht="24.15" customHeight="1">
      <c r="B178" s="136"/>
      <c r="C178" s="191" t="s">
        <v>306</v>
      </c>
      <c r="D178" s="191" t="s">
        <v>187</v>
      </c>
      <c r="E178" s="192" t="s">
        <v>1432</v>
      </c>
      <c r="F178" s="193" t="s">
        <v>1433</v>
      </c>
      <c r="G178" s="194" t="s">
        <v>248</v>
      </c>
      <c r="H178" s="195">
        <v>5</v>
      </c>
      <c r="I178" s="137"/>
      <c r="J178" s="196">
        <f>ROUND(I178*H178,2)</f>
        <v>0</v>
      </c>
      <c r="K178" s="193" t="s">
        <v>195</v>
      </c>
      <c r="L178" s="32"/>
      <c r="M178" s="138" t="s">
        <v>1</v>
      </c>
      <c r="N178" s="139" t="s">
        <v>40</v>
      </c>
      <c r="P178" s="140">
        <f>O178*H178</f>
        <v>0</v>
      </c>
      <c r="Q178" s="140">
        <v>1E-4</v>
      </c>
      <c r="R178" s="140">
        <f>Q178*H178</f>
        <v>5.0000000000000001E-4</v>
      </c>
      <c r="S178" s="140">
        <v>0</v>
      </c>
      <c r="T178" s="141">
        <f>S178*H178</f>
        <v>0</v>
      </c>
      <c r="AR178" s="142" t="s">
        <v>191</v>
      </c>
      <c r="AT178" s="142" t="s">
        <v>187</v>
      </c>
      <c r="AU178" s="142" t="s">
        <v>84</v>
      </c>
      <c r="AY178" s="17" t="s">
        <v>184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82</v>
      </c>
      <c r="BK178" s="143">
        <f>ROUND(I178*H178,2)</f>
        <v>0</v>
      </c>
      <c r="BL178" s="17" t="s">
        <v>191</v>
      </c>
      <c r="BM178" s="142" t="s">
        <v>2144</v>
      </c>
    </row>
    <row r="179" spans="2:65" s="1" customFormat="1" ht="24.15" customHeight="1">
      <c r="B179" s="136"/>
      <c r="C179" s="191" t="s">
        <v>252</v>
      </c>
      <c r="D179" s="191" t="s">
        <v>187</v>
      </c>
      <c r="E179" s="192" t="s">
        <v>1435</v>
      </c>
      <c r="F179" s="193" t="s">
        <v>1436</v>
      </c>
      <c r="G179" s="194" t="s">
        <v>248</v>
      </c>
      <c r="H179" s="195">
        <v>1</v>
      </c>
      <c r="I179" s="137"/>
      <c r="J179" s="196">
        <f>ROUND(I179*H179,2)</f>
        <v>0</v>
      </c>
      <c r="K179" s="193" t="s">
        <v>195</v>
      </c>
      <c r="L179" s="32"/>
      <c r="M179" s="138" t="s">
        <v>1</v>
      </c>
      <c r="N179" s="139" t="s">
        <v>40</v>
      </c>
      <c r="P179" s="140">
        <f>O179*H179</f>
        <v>0</v>
      </c>
      <c r="Q179" s="140">
        <v>5.0000000000000002E-5</v>
      </c>
      <c r="R179" s="140">
        <f>Q179*H179</f>
        <v>5.0000000000000002E-5</v>
      </c>
      <c r="S179" s="140">
        <v>5.1999999999999995E-4</v>
      </c>
      <c r="T179" s="141">
        <f>S179*H179</f>
        <v>5.1999999999999995E-4</v>
      </c>
      <c r="AR179" s="142" t="s">
        <v>191</v>
      </c>
      <c r="AT179" s="142" t="s">
        <v>187</v>
      </c>
      <c r="AU179" s="142" t="s">
        <v>84</v>
      </c>
      <c r="AY179" s="17" t="s">
        <v>184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82</v>
      </c>
      <c r="BK179" s="143">
        <f>ROUND(I179*H179,2)</f>
        <v>0</v>
      </c>
      <c r="BL179" s="17" t="s">
        <v>191</v>
      </c>
      <c r="BM179" s="142" t="s">
        <v>2145</v>
      </c>
    </row>
    <row r="180" spans="2:65" s="1" customFormat="1" ht="24.15" customHeight="1">
      <c r="B180" s="136"/>
      <c r="C180" s="197" t="s">
        <v>313</v>
      </c>
      <c r="D180" s="197" t="s">
        <v>192</v>
      </c>
      <c r="E180" s="198" t="s">
        <v>1438</v>
      </c>
      <c r="F180" s="199" t="s">
        <v>1439</v>
      </c>
      <c r="G180" s="200" t="s">
        <v>190</v>
      </c>
      <c r="H180" s="201">
        <v>1.03</v>
      </c>
      <c r="I180" s="144"/>
      <c r="J180" s="202">
        <f>ROUND(I180*H180,2)</f>
        <v>0</v>
      </c>
      <c r="K180" s="199" t="s">
        <v>195</v>
      </c>
      <c r="L180" s="145"/>
      <c r="M180" s="146" t="s">
        <v>1</v>
      </c>
      <c r="N180" s="147" t="s">
        <v>40</v>
      </c>
      <c r="P180" s="140">
        <f>O180*H180</f>
        <v>0</v>
      </c>
      <c r="Q180" s="140">
        <v>4.6999999999999999E-4</v>
      </c>
      <c r="R180" s="140">
        <f>Q180*H180</f>
        <v>4.841E-4</v>
      </c>
      <c r="S180" s="140">
        <v>0</v>
      </c>
      <c r="T180" s="141">
        <f>S180*H180</f>
        <v>0</v>
      </c>
      <c r="AR180" s="142" t="s">
        <v>196</v>
      </c>
      <c r="AT180" s="142" t="s">
        <v>192</v>
      </c>
      <c r="AU180" s="142" t="s">
        <v>84</v>
      </c>
      <c r="AY180" s="17" t="s">
        <v>184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82</v>
      </c>
      <c r="BK180" s="143">
        <f>ROUND(I180*H180,2)</f>
        <v>0</v>
      </c>
      <c r="BL180" s="17" t="s">
        <v>191</v>
      </c>
      <c r="BM180" s="142" t="s">
        <v>2146</v>
      </c>
    </row>
    <row r="181" spans="2:65" s="12" customFormat="1">
      <c r="B181" s="158"/>
      <c r="D181" s="154" t="s">
        <v>907</v>
      </c>
      <c r="F181" s="160" t="s">
        <v>1441</v>
      </c>
      <c r="H181" s="161">
        <v>1.03</v>
      </c>
      <c r="L181" s="158"/>
      <c r="M181" s="163"/>
      <c r="T181" s="164"/>
      <c r="AT181" s="159" t="s">
        <v>907</v>
      </c>
      <c r="AU181" s="159" t="s">
        <v>84</v>
      </c>
      <c r="AV181" s="12" t="s">
        <v>84</v>
      </c>
      <c r="AW181" s="12" t="s">
        <v>3</v>
      </c>
      <c r="AX181" s="12" t="s">
        <v>82</v>
      </c>
      <c r="AY181" s="159" t="s">
        <v>184</v>
      </c>
    </row>
    <row r="182" spans="2:65" s="1" customFormat="1" ht="24.15" customHeight="1">
      <c r="B182" s="136"/>
      <c r="C182" s="191" t="s">
        <v>255</v>
      </c>
      <c r="D182" s="191" t="s">
        <v>187</v>
      </c>
      <c r="E182" s="192" t="s">
        <v>1442</v>
      </c>
      <c r="F182" s="193" t="s">
        <v>1443</v>
      </c>
      <c r="G182" s="194" t="s">
        <v>248</v>
      </c>
      <c r="H182" s="195">
        <v>2</v>
      </c>
      <c r="I182" s="137"/>
      <c r="J182" s="196">
        <f>ROUND(I182*H182,2)</f>
        <v>0</v>
      </c>
      <c r="K182" s="193" t="s">
        <v>195</v>
      </c>
      <c r="L182" s="32"/>
      <c r="M182" s="138" t="s">
        <v>1</v>
      </c>
      <c r="N182" s="139" t="s">
        <v>40</v>
      </c>
      <c r="P182" s="140">
        <f>O182*H182</f>
        <v>0</v>
      </c>
      <c r="Q182" s="140">
        <v>6.0000000000000002E-5</v>
      </c>
      <c r="R182" s="140">
        <f>Q182*H182</f>
        <v>1.2E-4</v>
      </c>
      <c r="S182" s="140">
        <v>9.2000000000000003E-4</v>
      </c>
      <c r="T182" s="141">
        <f>S182*H182</f>
        <v>1.8400000000000001E-3</v>
      </c>
      <c r="AR182" s="142" t="s">
        <v>191</v>
      </c>
      <c r="AT182" s="142" t="s">
        <v>187</v>
      </c>
      <c r="AU182" s="142" t="s">
        <v>84</v>
      </c>
      <c r="AY182" s="17" t="s">
        <v>184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82</v>
      </c>
      <c r="BK182" s="143">
        <f>ROUND(I182*H182,2)</f>
        <v>0</v>
      </c>
      <c r="BL182" s="17" t="s">
        <v>191</v>
      </c>
      <c r="BM182" s="142" t="s">
        <v>2147</v>
      </c>
    </row>
    <row r="183" spans="2:65" s="1" customFormat="1" ht="24.15" customHeight="1">
      <c r="B183" s="136"/>
      <c r="C183" s="197" t="s">
        <v>320</v>
      </c>
      <c r="D183" s="197" t="s">
        <v>192</v>
      </c>
      <c r="E183" s="198" t="s">
        <v>1445</v>
      </c>
      <c r="F183" s="199" t="s">
        <v>1446</v>
      </c>
      <c r="G183" s="200" t="s">
        <v>190</v>
      </c>
      <c r="H183" s="201">
        <v>2.06</v>
      </c>
      <c r="I183" s="144"/>
      <c r="J183" s="202">
        <f>ROUND(I183*H183,2)</f>
        <v>0</v>
      </c>
      <c r="K183" s="199" t="s">
        <v>195</v>
      </c>
      <c r="L183" s="145"/>
      <c r="M183" s="146" t="s">
        <v>1</v>
      </c>
      <c r="N183" s="147" t="s">
        <v>40</v>
      </c>
      <c r="P183" s="140">
        <f>O183*H183</f>
        <v>0</v>
      </c>
      <c r="Q183" s="140">
        <v>8.5999999999999998E-4</v>
      </c>
      <c r="R183" s="140">
        <f>Q183*H183</f>
        <v>1.7715999999999999E-3</v>
      </c>
      <c r="S183" s="140">
        <v>0</v>
      </c>
      <c r="T183" s="141">
        <f>S183*H183</f>
        <v>0</v>
      </c>
      <c r="AR183" s="142" t="s">
        <v>196</v>
      </c>
      <c r="AT183" s="142" t="s">
        <v>192</v>
      </c>
      <c r="AU183" s="142" t="s">
        <v>84</v>
      </c>
      <c r="AY183" s="17" t="s">
        <v>184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82</v>
      </c>
      <c r="BK183" s="143">
        <f>ROUND(I183*H183,2)</f>
        <v>0</v>
      </c>
      <c r="BL183" s="17" t="s">
        <v>191</v>
      </c>
      <c r="BM183" s="142" t="s">
        <v>2148</v>
      </c>
    </row>
    <row r="184" spans="2:65" s="12" customFormat="1">
      <c r="B184" s="158"/>
      <c r="D184" s="154" t="s">
        <v>907</v>
      </c>
      <c r="F184" s="160" t="s">
        <v>1448</v>
      </c>
      <c r="H184" s="161">
        <v>2.06</v>
      </c>
      <c r="L184" s="158"/>
      <c r="M184" s="163"/>
      <c r="T184" s="164"/>
      <c r="AT184" s="159" t="s">
        <v>907</v>
      </c>
      <c r="AU184" s="159" t="s">
        <v>84</v>
      </c>
      <c r="AV184" s="12" t="s">
        <v>84</v>
      </c>
      <c r="AW184" s="12" t="s">
        <v>3</v>
      </c>
      <c r="AX184" s="12" t="s">
        <v>82</v>
      </c>
      <c r="AY184" s="159" t="s">
        <v>184</v>
      </c>
    </row>
    <row r="185" spans="2:65" s="1" customFormat="1" ht="32.950000000000003" customHeight="1">
      <c r="B185" s="136"/>
      <c r="C185" s="191" t="s">
        <v>259</v>
      </c>
      <c r="D185" s="191" t="s">
        <v>187</v>
      </c>
      <c r="E185" s="192" t="s">
        <v>1449</v>
      </c>
      <c r="F185" s="193" t="s">
        <v>1450</v>
      </c>
      <c r="G185" s="194" t="s">
        <v>190</v>
      </c>
      <c r="H185" s="195">
        <v>77</v>
      </c>
      <c r="I185" s="137"/>
      <c r="J185" s="196">
        <f t="shared" ref="J185:J207" si="10">ROUND(I185*H185,2)</f>
        <v>0</v>
      </c>
      <c r="K185" s="193" t="s">
        <v>195</v>
      </c>
      <c r="L185" s="32"/>
      <c r="M185" s="138" t="s">
        <v>1</v>
      </c>
      <c r="N185" s="139" t="s">
        <v>40</v>
      </c>
      <c r="P185" s="140">
        <f t="shared" ref="P185:P207" si="11">O185*H185</f>
        <v>0</v>
      </c>
      <c r="Q185" s="140">
        <v>8.4000000000000003E-4</v>
      </c>
      <c r="R185" s="140">
        <f t="shared" ref="R185:R207" si="12">Q185*H185</f>
        <v>6.4680000000000001E-2</v>
      </c>
      <c r="S185" s="140">
        <v>0</v>
      </c>
      <c r="T185" s="141">
        <f t="shared" ref="T185:T207" si="13">S185*H185</f>
        <v>0</v>
      </c>
      <c r="AR185" s="142" t="s">
        <v>191</v>
      </c>
      <c r="AT185" s="142" t="s">
        <v>187</v>
      </c>
      <c r="AU185" s="142" t="s">
        <v>84</v>
      </c>
      <c r="AY185" s="17" t="s">
        <v>184</v>
      </c>
      <c r="BE185" s="143">
        <f t="shared" ref="BE185:BE207" si="14">IF(N185="základní",J185,0)</f>
        <v>0</v>
      </c>
      <c r="BF185" s="143">
        <f t="shared" ref="BF185:BF207" si="15">IF(N185="snížená",J185,0)</f>
        <v>0</v>
      </c>
      <c r="BG185" s="143">
        <f t="shared" ref="BG185:BG207" si="16">IF(N185="zákl. přenesená",J185,0)</f>
        <v>0</v>
      </c>
      <c r="BH185" s="143">
        <f t="shared" ref="BH185:BH207" si="17">IF(N185="sníž. přenesená",J185,0)</f>
        <v>0</v>
      </c>
      <c r="BI185" s="143">
        <f t="shared" ref="BI185:BI207" si="18">IF(N185="nulová",J185,0)</f>
        <v>0</v>
      </c>
      <c r="BJ185" s="17" t="s">
        <v>82</v>
      </c>
      <c r="BK185" s="143">
        <f t="shared" ref="BK185:BK207" si="19">ROUND(I185*H185,2)</f>
        <v>0</v>
      </c>
      <c r="BL185" s="17" t="s">
        <v>191</v>
      </c>
      <c r="BM185" s="142" t="s">
        <v>2149</v>
      </c>
    </row>
    <row r="186" spans="2:65" s="1" customFormat="1" ht="16.5" customHeight="1">
      <c r="B186" s="136"/>
      <c r="C186" s="197" t="s">
        <v>327</v>
      </c>
      <c r="D186" s="197" t="s">
        <v>192</v>
      </c>
      <c r="E186" s="198" t="s">
        <v>1452</v>
      </c>
      <c r="F186" s="199" t="s">
        <v>1453</v>
      </c>
      <c r="G186" s="200" t="s">
        <v>248</v>
      </c>
      <c r="H186" s="201">
        <v>154</v>
      </c>
      <c r="I186" s="144"/>
      <c r="J186" s="202">
        <f t="shared" si="10"/>
        <v>0</v>
      </c>
      <c r="K186" s="199" t="s">
        <v>195</v>
      </c>
      <c r="L186" s="145"/>
      <c r="M186" s="146" t="s">
        <v>1</v>
      </c>
      <c r="N186" s="147" t="s">
        <v>40</v>
      </c>
      <c r="P186" s="140">
        <f t="shared" si="11"/>
        <v>0</v>
      </c>
      <c r="Q186" s="140">
        <v>6.8000000000000005E-4</v>
      </c>
      <c r="R186" s="140">
        <f t="shared" si="12"/>
        <v>0.10472000000000001</v>
      </c>
      <c r="S186" s="140">
        <v>0</v>
      </c>
      <c r="T186" s="141">
        <f t="shared" si="13"/>
        <v>0</v>
      </c>
      <c r="AR186" s="142" t="s">
        <v>196</v>
      </c>
      <c r="AT186" s="142" t="s">
        <v>192</v>
      </c>
      <c r="AU186" s="142" t="s">
        <v>84</v>
      </c>
      <c r="AY186" s="17" t="s">
        <v>184</v>
      </c>
      <c r="BE186" s="143">
        <f t="shared" si="14"/>
        <v>0</v>
      </c>
      <c r="BF186" s="143">
        <f t="shared" si="15"/>
        <v>0</v>
      </c>
      <c r="BG186" s="143">
        <f t="shared" si="16"/>
        <v>0</v>
      </c>
      <c r="BH186" s="143">
        <f t="shared" si="17"/>
        <v>0</v>
      </c>
      <c r="BI186" s="143">
        <f t="shared" si="18"/>
        <v>0</v>
      </c>
      <c r="BJ186" s="17" t="s">
        <v>82</v>
      </c>
      <c r="BK186" s="143">
        <f t="shared" si="19"/>
        <v>0</v>
      </c>
      <c r="BL186" s="17" t="s">
        <v>191</v>
      </c>
      <c r="BM186" s="142" t="s">
        <v>2150</v>
      </c>
    </row>
    <row r="187" spans="2:65" s="1" customFormat="1" ht="32.950000000000003" customHeight="1">
      <c r="B187" s="136"/>
      <c r="C187" s="191" t="s">
        <v>262</v>
      </c>
      <c r="D187" s="191" t="s">
        <v>187</v>
      </c>
      <c r="E187" s="192" t="s">
        <v>1455</v>
      </c>
      <c r="F187" s="193" t="s">
        <v>1456</v>
      </c>
      <c r="G187" s="194" t="s">
        <v>190</v>
      </c>
      <c r="H187" s="195">
        <v>11</v>
      </c>
      <c r="I187" s="137"/>
      <c r="J187" s="196">
        <f t="shared" si="10"/>
        <v>0</v>
      </c>
      <c r="K187" s="193" t="s">
        <v>195</v>
      </c>
      <c r="L187" s="32"/>
      <c r="M187" s="138" t="s">
        <v>1</v>
      </c>
      <c r="N187" s="139" t="s">
        <v>40</v>
      </c>
      <c r="P187" s="140">
        <f t="shared" si="11"/>
        <v>0</v>
      </c>
      <c r="Q187" s="140">
        <v>1.16E-3</v>
      </c>
      <c r="R187" s="140">
        <f t="shared" si="12"/>
        <v>1.2760000000000001E-2</v>
      </c>
      <c r="S187" s="140">
        <v>0</v>
      </c>
      <c r="T187" s="141">
        <f t="shared" si="13"/>
        <v>0</v>
      </c>
      <c r="AR187" s="142" t="s">
        <v>191</v>
      </c>
      <c r="AT187" s="142" t="s">
        <v>187</v>
      </c>
      <c r="AU187" s="142" t="s">
        <v>84</v>
      </c>
      <c r="AY187" s="17" t="s">
        <v>184</v>
      </c>
      <c r="BE187" s="143">
        <f t="shared" si="14"/>
        <v>0</v>
      </c>
      <c r="BF187" s="143">
        <f t="shared" si="15"/>
        <v>0</v>
      </c>
      <c r="BG187" s="143">
        <f t="shared" si="16"/>
        <v>0</v>
      </c>
      <c r="BH187" s="143">
        <f t="shared" si="17"/>
        <v>0</v>
      </c>
      <c r="BI187" s="143">
        <f t="shared" si="18"/>
        <v>0</v>
      </c>
      <c r="BJ187" s="17" t="s">
        <v>82</v>
      </c>
      <c r="BK187" s="143">
        <f t="shared" si="19"/>
        <v>0</v>
      </c>
      <c r="BL187" s="17" t="s">
        <v>191</v>
      </c>
      <c r="BM187" s="142" t="s">
        <v>2151</v>
      </c>
    </row>
    <row r="188" spans="2:65" s="1" customFormat="1" ht="16.5" customHeight="1">
      <c r="B188" s="136"/>
      <c r="C188" s="197" t="s">
        <v>334</v>
      </c>
      <c r="D188" s="197" t="s">
        <v>192</v>
      </c>
      <c r="E188" s="198" t="s">
        <v>1458</v>
      </c>
      <c r="F188" s="199" t="s">
        <v>1459</v>
      </c>
      <c r="G188" s="200" t="s">
        <v>248</v>
      </c>
      <c r="H188" s="201">
        <v>10</v>
      </c>
      <c r="I188" s="144"/>
      <c r="J188" s="202">
        <f t="shared" si="10"/>
        <v>0</v>
      </c>
      <c r="K188" s="199" t="s">
        <v>195</v>
      </c>
      <c r="L188" s="145"/>
      <c r="M188" s="146" t="s">
        <v>1</v>
      </c>
      <c r="N188" s="147" t="s">
        <v>40</v>
      </c>
      <c r="P188" s="140">
        <f t="shared" si="11"/>
        <v>0</v>
      </c>
      <c r="Q188" s="140">
        <v>6.9999999999999994E-5</v>
      </c>
      <c r="R188" s="140">
        <f t="shared" si="12"/>
        <v>6.9999999999999988E-4</v>
      </c>
      <c r="S188" s="140">
        <v>0</v>
      </c>
      <c r="T188" s="141">
        <f t="shared" si="13"/>
        <v>0</v>
      </c>
      <c r="AR188" s="142" t="s">
        <v>196</v>
      </c>
      <c r="AT188" s="142" t="s">
        <v>192</v>
      </c>
      <c r="AU188" s="142" t="s">
        <v>84</v>
      </c>
      <c r="AY188" s="17" t="s">
        <v>184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17" t="s">
        <v>82</v>
      </c>
      <c r="BK188" s="143">
        <f t="shared" si="19"/>
        <v>0</v>
      </c>
      <c r="BL188" s="17" t="s">
        <v>191</v>
      </c>
      <c r="BM188" s="142" t="s">
        <v>2152</v>
      </c>
    </row>
    <row r="189" spans="2:65" s="1" customFormat="1" ht="16.5" customHeight="1">
      <c r="B189" s="136"/>
      <c r="C189" s="197" t="s">
        <v>267</v>
      </c>
      <c r="D189" s="197" t="s">
        <v>192</v>
      </c>
      <c r="E189" s="198" t="s">
        <v>1461</v>
      </c>
      <c r="F189" s="199" t="s">
        <v>1462</v>
      </c>
      <c r="G189" s="200" t="s">
        <v>248</v>
      </c>
      <c r="H189" s="201">
        <v>12</v>
      </c>
      <c r="I189" s="144"/>
      <c r="J189" s="202">
        <f t="shared" si="10"/>
        <v>0</v>
      </c>
      <c r="K189" s="199" t="s">
        <v>195</v>
      </c>
      <c r="L189" s="145"/>
      <c r="M189" s="146" t="s">
        <v>1</v>
      </c>
      <c r="N189" s="147" t="s">
        <v>40</v>
      </c>
      <c r="P189" s="140">
        <f t="shared" si="11"/>
        <v>0</v>
      </c>
      <c r="Q189" s="140">
        <v>9.0000000000000006E-5</v>
      </c>
      <c r="R189" s="140">
        <f t="shared" si="12"/>
        <v>1.08E-3</v>
      </c>
      <c r="S189" s="140">
        <v>0</v>
      </c>
      <c r="T189" s="141">
        <f t="shared" si="13"/>
        <v>0</v>
      </c>
      <c r="AR189" s="142" t="s">
        <v>196</v>
      </c>
      <c r="AT189" s="142" t="s">
        <v>192</v>
      </c>
      <c r="AU189" s="142" t="s">
        <v>84</v>
      </c>
      <c r="AY189" s="17" t="s">
        <v>184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17" t="s">
        <v>82</v>
      </c>
      <c r="BK189" s="143">
        <f t="shared" si="19"/>
        <v>0</v>
      </c>
      <c r="BL189" s="17" t="s">
        <v>191</v>
      </c>
      <c r="BM189" s="142" t="s">
        <v>2153</v>
      </c>
    </row>
    <row r="190" spans="2:65" s="1" customFormat="1" ht="32.950000000000003" customHeight="1">
      <c r="B190" s="136"/>
      <c r="C190" s="191" t="s">
        <v>341</v>
      </c>
      <c r="D190" s="191" t="s">
        <v>187</v>
      </c>
      <c r="E190" s="192" t="s">
        <v>1464</v>
      </c>
      <c r="F190" s="193" t="s">
        <v>1465</v>
      </c>
      <c r="G190" s="194" t="s">
        <v>190</v>
      </c>
      <c r="H190" s="195">
        <v>38</v>
      </c>
      <c r="I190" s="137"/>
      <c r="J190" s="196">
        <f t="shared" si="10"/>
        <v>0</v>
      </c>
      <c r="K190" s="193" t="s">
        <v>195</v>
      </c>
      <c r="L190" s="32"/>
      <c r="M190" s="138" t="s">
        <v>1</v>
      </c>
      <c r="N190" s="139" t="s">
        <v>40</v>
      </c>
      <c r="P190" s="140">
        <f t="shared" si="11"/>
        <v>0</v>
      </c>
      <c r="Q190" s="140">
        <v>1.4400000000000001E-3</v>
      </c>
      <c r="R190" s="140">
        <f t="shared" si="12"/>
        <v>5.4720000000000005E-2</v>
      </c>
      <c r="S190" s="140">
        <v>0</v>
      </c>
      <c r="T190" s="141">
        <f t="shared" si="13"/>
        <v>0</v>
      </c>
      <c r="AR190" s="142" t="s">
        <v>191</v>
      </c>
      <c r="AT190" s="142" t="s">
        <v>187</v>
      </c>
      <c r="AU190" s="142" t="s">
        <v>84</v>
      </c>
      <c r="AY190" s="17" t="s">
        <v>184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17" t="s">
        <v>82</v>
      </c>
      <c r="BK190" s="143">
        <f t="shared" si="19"/>
        <v>0</v>
      </c>
      <c r="BL190" s="17" t="s">
        <v>191</v>
      </c>
      <c r="BM190" s="142" t="s">
        <v>2154</v>
      </c>
    </row>
    <row r="191" spans="2:65" s="1" customFormat="1" ht="16.5" customHeight="1">
      <c r="B191" s="136"/>
      <c r="C191" s="197" t="s">
        <v>270</v>
      </c>
      <c r="D191" s="197" t="s">
        <v>192</v>
      </c>
      <c r="E191" s="198" t="s">
        <v>1467</v>
      </c>
      <c r="F191" s="199" t="s">
        <v>1468</v>
      </c>
      <c r="G191" s="200" t="s">
        <v>248</v>
      </c>
      <c r="H191" s="201">
        <v>34</v>
      </c>
      <c r="I191" s="144"/>
      <c r="J191" s="202">
        <f t="shared" si="10"/>
        <v>0</v>
      </c>
      <c r="K191" s="199" t="s">
        <v>195</v>
      </c>
      <c r="L191" s="145"/>
      <c r="M191" s="146" t="s">
        <v>1</v>
      </c>
      <c r="N191" s="147" t="s">
        <v>40</v>
      </c>
      <c r="P191" s="140">
        <f t="shared" si="11"/>
        <v>0</v>
      </c>
      <c r="Q191" s="140">
        <v>1E-4</v>
      </c>
      <c r="R191" s="140">
        <f t="shared" si="12"/>
        <v>3.4000000000000002E-3</v>
      </c>
      <c r="S191" s="140">
        <v>0</v>
      </c>
      <c r="T191" s="141">
        <f t="shared" si="13"/>
        <v>0</v>
      </c>
      <c r="AR191" s="142" t="s">
        <v>196</v>
      </c>
      <c r="AT191" s="142" t="s">
        <v>192</v>
      </c>
      <c r="AU191" s="142" t="s">
        <v>84</v>
      </c>
      <c r="AY191" s="17" t="s">
        <v>184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17" t="s">
        <v>82</v>
      </c>
      <c r="BK191" s="143">
        <f t="shared" si="19"/>
        <v>0</v>
      </c>
      <c r="BL191" s="17" t="s">
        <v>191</v>
      </c>
      <c r="BM191" s="142" t="s">
        <v>2155</v>
      </c>
    </row>
    <row r="192" spans="2:65" s="1" customFormat="1" ht="16.5" customHeight="1">
      <c r="B192" s="136"/>
      <c r="C192" s="197" t="s">
        <v>348</v>
      </c>
      <c r="D192" s="197" t="s">
        <v>192</v>
      </c>
      <c r="E192" s="198" t="s">
        <v>1470</v>
      </c>
      <c r="F192" s="199" t="s">
        <v>1471</v>
      </c>
      <c r="G192" s="200" t="s">
        <v>248</v>
      </c>
      <c r="H192" s="201">
        <v>42</v>
      </c>
      <c r="I192" s="144"/>
      <c r="J192" s="202">
        <f t="shared" si="10"/>
        <v>0</v>
      </c>
      <c r="K192" s="199" t="s">
        <v>195</v>
      </c>
      <c r="L192" s="145"/>
      <c r="M192" s="146" t="s">
        <v>1</v>
      </c>
      <c r="N192" s="147" t="s">
        <v>40</v>
      </c>
      <c r="P192" s="140">
        <f t="shared" si="11"/>
        <v>0</v>
      </c>
      <c r="Q192" s="140">
        <v>1.7000000000000001E-4</v>
      </c>
      <c r="R192" s="140">
        <f t="shared" si="12"/>
        <v>7.1400000000000005E-3</v>
      </c>
      <c r="S192" s="140">
        <v>0</v>
      </c>
      <c r="T192" s="141">
        <f t="shared" si="13"/>
        <v>0</v>
      </c>
      <c r="AR192" s="142" t="s">
        <v>196</v>
      </c>
      <c r="AT192" s="142" t="s">
        <v>192</v>
      </c>
      <c r="AU192" s="142" t="s">
        <v>84</v>
      </c>
      <c r="AY192" s="17" t="s">
        <v>184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17" t="s">
        <v>82</v>
      </c>
      <c r="BK192" s="143">
        <f t="shared" si="19"/>
        <v>0</v>
      </c>
      <c r="BL192" s="17" t="s">
        <v>191</v>
      </c>
      <c r="BM192" s="142" t="s">
        <v>2156</v>
      </c>
    </row>
    <row r="193" spans="2:65" s="1" customFormat="1" ht="32.950000000000003" customHeight="1">
      <c r="B193" s="136"/>
      <c r="C193" s="191" t="s">
        <v>274</v>
      </c>
      <c r="D193" s="191" t="s">
        <v>187</v>
      </c>
      <c r="E193" s="192" t="s">
        <v>1473</v>
      </c>
      <c r="F193" s="193" t="s">
        <v>1474</v>
      </c>
      <c r="G193" s="194" t="s">
        <v>190</v>
      </c>
      <c r="H193" s="195">
        <v>34</v>
      </c>
      <c r="I193" s="137"/>
      <c r="J193" s="196">
        <f t="shared" si="10"/>
        <v>0</v>
      </c>
      <c r="K193" s="193" t="s">
        <v>195</v>
      </c>
      <c r="L193" s="32"/>
      <c r="M193" s="138" t="s">
        <v>1</v>
      </c>
      <c r="N193" s="139" t="s">
        <v>40</v>
      </c>
      <c r="P193" s="140">
        <f t="shared" si="11"/>
        <v>0</v>
      </c>
      <c r="Q193" s="140">
        <v>2.81E-3</v>
      </c>
      <c r="R193" s="140">
        <f t="shared" si="12"/>
        <v>9.554E-2</v>
      </c>
      <c r="S193" s="140">
        <v>0</v>
      </c>
      <c r="T193" s="141">
        <f t="shared" si="13"/>
        <v>0</v>
      </c>
      <c r="AR193" s="142" t="s">
        <v>191</v>
      </c>
      <c r="AT193" s="142" t="s">
        <v>187</v>
      </c>
      <c r="AU193" s="142" t="s">
        <v>84</v>
      </c>
      <c r="AY193" s="17" t="s">
        <v>184</v>
      </c>
      <c r="BE193" s="143">
        <f t="shared" si="14"/>
        <v>0</v>
      </c>
      <c r="BF193" s="143">
        <f t="shared" si="15"/>
        <v>0</v>
      </c>
      <c r="BG193" s="143">
        <f t="shared" si="16"/>
        <v>0</v>
      </c>
      <c r="BH193" s="143">
        <f t="shared" si="17"/>
        <v>0</v>
      </c>
      <c r="BI193" s="143">
        <f t="shared" si="18"/>
        <v>0</v>
      </c>
      <c r="BJ193" s="17" t="s">
        <v>82</v>
      </c>
      <c r="BK193" s="143">
        <f t="shared" si="19"/>
        <v>0</v>
      </c>
      <c r="BL193" s="17" t="s">
        <v>191</v>
      </c>
      <c r="BM193" s="142" t="s">
        <v>2157</v>
      </c>
    </row>
    <row r="194" spans="2:65" s="1" customFormat="1" ht="16.5" customHeight="1">
      <c r="B194" s="136"/>
      <c r="C194" s="197" t="s">
        <v>358</v>
      </c>
      <c r="D194" s="197" t="s">
        <v>192</v>
      </c>
      <c r="E194" s="198" t="s">
        <v>1476</v>
      </c>
      <c r="F194" s="199" t="s">
        <v>1477</v>
      </c>
      <c r="G194" s="200" t="s">
        <v>248</v>
      </c>
      <c r="H194" s="201">
        <v>34</v>
      </c>
      <c r="I194" s="144"/>
      <c r="J194" s="202">
        <f t="shared" si="10"/>
        <v>0</v>
      </c>
      <c r="K194" s="199" t="s">
        <v>195</v>
      </c>
      <c r="L194" s="145"/>
      <c r="M194" s="146" t="s">
        <v>1</v>
      </c>
      <c r="N194" s="147" t="s">
        <v>40</v>
      </c>
      <c r="P194" s="140">
        <f t="shared" si="11"/>
        <v>0</v>
      </c>
      <c r="Q194" s="140">
        <v>1E-4</v>
      </c>
      <c r="R194" s="140">
        <f t="shared" si="12"/>
        <v>3.4000000000000002E-3</v>
      </c>
      <c r="S194" s="140">
        <v>0</v>
      </c>
      <c r="T194" s="141">
        <f t="shared" si="13"/>
        <v>0</v>
      </c>
      <c r="AR194" s="142" t="s">
        <v>196</v>
      </c>
      <c r="AT194" s="142" t="s">
        <v>192</v>
      </c>
      <c r="AU194" s="142" t="s">
        <v>84</v>
      </c>
      <c r="AY194" s="17" t="s">
        <v>184</v>
      </c>
      <c r="BE194" s="143">
        <f t="shared" si="14"/>
        <v>0</v>
      </c>
      <c r="BF194" s="143">
        <f t="shared" si="15"/>
        <v>0</v>
      </c>
      <c r="BG194" s="143">
        <f t="shared" si="16"/>
        <v>0</v>
      </c>
      <c r="BH194" s="143">
        <f t="shared" si="17"/>
        <v>0</v>
      </c>
      <c r="BI194" s="143">
        <f t="shared" si="18"/>
        <v>0</v>
      </c>
      <c r="BJ194" s="17" t="s">
        <v>82</v>
      </c>
      <c r="BK194" s="143">
        <f t="shared" si="19"/>
        <v>0</v>
      </c>
      <c r="BL194" s="17" t="s">
        <v>191</v>
      </c>
      <c r="BM194" s="142" t="s">
        <v>2158</v>
      </c>
    </row>
    <row r="195" spans="2:65" s="1" customFormat="1" ht="16.5" customHeight="1">
      <c r="B195" s="136"/>
      <c r="C195" s="197" t="s">
        <v>277</v>
      </c>
      <c r="D195" s="197" t="s">
        <v>192</v>
      </c>
      <c r="E195" s="198" t="s">
        <v>1479</v>
      </c>
      <c r="F195" s="199" t="s">
        <v>1480</v>
      </c>
      <c r="G195" s="200" t="s">
        <v>248</v>
      </c>
      <c r="H195" s="201">
        <v>34</v>
      </c>
      <c r="I195" s="144"/>
      <c r="J195" s="202">
        <f t="shared" si="10"/>
        <v>0</v>
      </c>
      <c r="K195" s="199" t="s">
        <v>195</v>
      </c>
      <c r="L195" s="145"/>
      <c r="M195" s="146" t="s">
        <v>1</v>
      </c>
      <c r="N195" s="147" t="s">
        <v>40</v>
      </c>
      <c r="P195" s="140">
        <f t="shared" si="11"/>
        <v>0</v>
      </c>
      <c r="Q195" s="140">
        <v>2.1000000000000001E-4</v>
      </c>
      <c r="R195" s="140">
        <f t="shared" si="12"/>
        <v>7.1400000000000005E-3</v>
      </c>
      <c r="S195" s="140">
        <v>0</v>
      </c>
      <c r="T195" s="141">
        <f t="shared" si="13"/>
        <v>0</v>
      </c>
      <c r="AR195" s="142" t="s">
        <v>196</v>
      </c>
      <c r="AT195" s="142" t="s">
        <v>192</v>
      </c>
      <c r="AU195" s="142" t="s">
        <v>84</v>
      </c>
      <c r="AY195" s="17" t="s">
        <v>184</v>
      </c>
      <c r="BE195" s="143">
        <f t="shared" si="14"/>
        <v>0</v>
      </c>
      <c r="BF195" s="143">
        <f t="shared" si="15"/>
        <v>0</v>
      </c>
      <c r="BG195" s="143">
        <f t="shared" si="16"/>
        <v>0</v>
      </c>
      <c r="BH195" s="143">
        <f t="shared" si="17"/>
        <v>0</v>
      </c>
      <c r="BI195" s="143">
        <f t="shared" si="18"/>
        <v>0</v>
      </c>
      <c r="BJ195" s="17" t="s">
        <v>82</v>
      </c>
      <c r="BK195" s="143">
        <f t="shared" si="19"/>
        <v>0</v>
      </c>
      <c r="BL195" s="17" t="s">
        <v>191</v>
      </c>
      <c r="BM195" s="142" t="s">
        <v>2159</v>
      </c>
    </row>
    <row r="196" spans="2:65" s="1" customFormat="1" ht="24.15" customHeight="1">
      <c r="B196" s="136"/>
      <c r="C196" s="191" t="s">
        <v>365</v>
      </c>
      <c r="D196" s="191" t="s">
        <v>187</v>
      </c>
      <c r="E196" s="192" t="s">
        <v>1482</v>
      </c>
      <c r="F196" s="193" t="s">
        <v>1483</v>
      </c>
      <c r="G196" s="194" t="s">
        <v>248</v>
      </c>
      <c r="H196" s="195">
        <v>50</v>
      </c>
      <c r="I196" s="137"/>
      <c r="J196" s="196">
        <f t="shared" si="10"/>
        <v>0</v>
      </c>
      <c r="K196" s="193" t="s">
        <v>195</v>
      </c>
      <c r="L196" s="32"/>
      <c r="M196" s="138" t="s">
        <v>1</v>
      </c>
      <c r="N196" s="139" t="s">
        <v>40</v>
      </c>
      <c r="P196" s="140">
        <f t="shared" si="11"/>
        <v>0</v>
      </c>
      <c r="Q196" s="140">
        <v>0</v>
      </c>
      <c r="R196" s="140">
        <f t="shared" si="12"/>
        <v>0</v>
      </c>
      <c r="S196" s="140">
        <v>0</v>
      </c>
      <c r="T196" s="141">
        <f t="shared" si="13"/>
        <v>0</v>
      </c>
      <c r="AR196" s="142" t="s">
        <v>191</v>
      </c>
      <c r="AT196" s="142" t="s">
        <v>187</v>
      </c>
      <c r="AU196" s="142" t="s">
        <v>84</v>
      </c>
      <c r="AY196" s="17" t="s">
        <v>184</v>
      </c>
      <c r="BE196" s="143">
        <f t="shared" si="14"/>
        <v>0</v>
      </c>
      <c r="BF196" s="143">
        <f t="shared" si="15"/>
        <v>0</v>
      </c>
      <c r="BG196" s="143">
        <f t="shared" si="16"/>
        <v>0</v>
      </c>
      <c r="BH196" s="143">
        <f t="shared" si="17"/>
        <v>0</v>
      </c>
      <c r="BI196" s="143">
        <f t="shared" si="18"/>
        <v>0</v>
      </c>
      <c r="BJ196" s="17" t="s">
        <v>82</v>
      </c>
      <c r="BK196" s="143">
        <f t="shared" si="19"/>
        <v>0</v>
      </c>
      <c r="BL196" s="17" t="s">
        <v>191</v>
      </c>
      <c r="BM196" s="142" t="s">
        <v>2160</v>
      </c>
    </row>
    <row r="197" spans="2:65" s="1" customFormat="1" ht="24.15" customHeight="1">
      <c r="B197" s="136"/>
      <c r="C197" s="191" t="s">
        <v>281</v>
      </c>
      <c r="D197" s="191" t="s">
        <v>187</v>
      </c>
      <c r="E197" s="192" t="s">
        <v>1485</v>
      </c>
      <c r="F197" s="193" t="s">
        <v>1486</v>
      </c>
      <c r="G197" s="194" t="s">
        <v>248</v>
      </c>
      <c r="H197" s="195">
        <v>1</v>
      </c>
      <c r="I197" s="137"/>
      <c r="J197" s="196">
        <f t="shared" si="10"/>
        <v>0</v>
      </c>
      <c r="K197" s="193" t="s">
        <v>195</v>
      </c>
      <c r="L197" s="32"/>
      <c r="M197" s="138" t="s">
        <v>1</v>
      </c>
      <c r="N197" s="139" t="s">
        <v>40</v>
      </c>
      <c r="P197" s="140">
        <f t="shared" si="11"/>
        <v>0</v>
      </c>
      <c r="Q197" s="140">
        <v>2.1000000000000001E-4</v>
      </c>
      <c r="R197" s="140">
        <f t="shared" si="12"/>
        <v>2.1000000000000001E-4</v>
      </c>
      <c r="S197" s="140">
        <v>0</v>
      </c>
      <c r="T197" s="141">
        <f t="shared" si="13"/>
        <v>0</v>
      </c>
      <c r="AR197" s="142" t="s">
        <v>191</v>
      </c>
      <c r="AT197" s="142" t="s">
        <v>187</v>
      </c>
      <c r="AU197" s="142" t="s">
        <v>84</v>
      </c>
      <c r="AY197" s="17" t="s">
        <v>184</v>
      </c>
      <c r="BE197" s="143">
        <f t="shared" si="14"/>
        <v>0</v>
      </c>
      <c r="BF197" s="143">
        <f t="shared" si="15"/>
        <v>0</v>
      </c>
      <c r="BG197" s="143">
        <f t="shared" si="16"/>
        <v>0</v>
      </c>
      <c r="BH197" s="143">
        <f t="shared" si="17"/>
        <v>0</v>
      </c>
      <c r="BI197" s="143">
        <f t="shared" si="18"/>
        <v>0</v>
      </c>
      <c r="BJ197" s="17" t="s">
        <v>82</v>
      </c>
      <c r="BK197" s="143">
        <f t="shared" si="19"/>
        <v>0</v>
      </c>
      <c r="BL197" s="17" t="s">
        <v>191</v>
      </c>
      <c r="BM197" s="142" t="s">
        <v>2161</v>
      </c>
    </row>
    <row r="198" spans="2:65" s="1" customFormat="1" ht="24.15" customHeight="1">
      <c r="B198" s="136"/>
      <c r="C198" s="191" t="s">
        <v>372</v>
      </c>
      <c r="D198" s="191" t="s">
        <v>187</v>
      </c>
      <c r="E198" s="192" t="s">
        <v>1488</v>
      </c>
      <c r="F198" s="193" t="s">
        <v>1489</v>
      </c>
      <c r="G198" s="194" t="s">
        <v>248</v>
      </c>
      <c r="H198" s="195">
        <v>6</v>
      </c>
      <c r="I198" s="137"/>
      <c r="J198" s="196">
        <f t="shared" si="10"/>
        <v>0</v>
      </c>
      <c r="K198" s="193" t="s">
        <v>195</v>
      </c>
      <c r="L198" s="32"/>
      <c r="M198" s="138" t="s">
        <v>1</v>
      </c>
      <c r="N198" s="139" t="s">
        <v>40</v>
      </c>
      <c r="P198" s="140">
        <f t="shared" si="11"/>
        <v>0</v>
      </c>
      <c r="Q198" s="140">
        <v>5.0000000000000001E-4</v>
      </c>
      <c r="R198" s="140">
        <f t="shared" si="12"/>
        <v>3.0000000000000001E-3</v>
      </c>
      <c r="S198" s="140">
        <v>0</v>
      </c>
      <c r="T198" s="141">
        <f t="shared" si="13"/>
        <v>0</v>
      </c>
      <c r="AR198" s="142" t="s">
        <v>191</v>
      </c>
      <c r="AT198" s="142" t="s">
        <v>187</v>
      </c>
      <c r="AU198" s="142" t="s">
        <v>84</v>
      </c>
      <c r="AY198" s="17" t="s">
        <v>184</v>
      </c>
      <c r="BE198" s="143">
        <f t="shared" si="14"/>
        <v>0</v>
      </c>
      <c r="BF198" s="143">
        <f t="shared" si="15"/>
        <v>0</v>
      </c>
      <c r="BG198" s="143">
        <f t="shared" si="16"/>
        <v>0</v>
      </c>
      <c r="BH198" s="143">
        <f t="shared" si="17"/>
        <v>0</v>
      </c>
      <c r="BI198" s="143">
        <f t="shared" si="18"/>
        <v>0</v>
      </c>
      <c r="BJ198" s="17" t="s">
        <v>82</v>
      </c>
      <c r="BK198" s="143">
        <f t="shared" si="19"/>
        <v>0</v>
      </c>
      <c r="BL198" s="17" t="s">
        <v>191</v>
      </c>
      <c r="BM198" s="142" t="s">
        <v>2162</v>
      </c>
    </row>
    <row r="199" spans="2:65" s="1" customFormat="1" ht="24.15" customHeight="1">
      <c r="B199" s="136"/>
      <c r="C199" s="191" t="s">
        <v>284</v>
      </c>
      <c r="D199" s="191" t="s">
        <v>187</v>
      </c>
      <c r="E199" s="192" t="s">
        <v>1491</v>
      </c>
      <c r="F199" s="193" t="s">
        <v>1492</v>
      </c>
      <c r="G199" s="194" t="s">
        <v>248</v>
      </c>
      <c r="H199" s="195">
        <v>32</v>
      </c>
      <c r="I199" s="137"/>
      <c r="J199" s="196">
        <f t="shared" si="10"/>
        <v>0</v>
      </c>
      <c r="K199" s="193" t="s">
        <v>195</v>
      </c>
      <c r="L199" s="32"/>
      <c r="M199" s="138" t="s">
        <v>1</v>
      </c>
      <c r="N199" s="139" t="s">
        <v>40</v>
      </c>
      <c r="P199" s="140">
        <f t="shared" si="11"/>
        <v>0</v>
      </c>
      <c r="Q199" s="140">
        <v>6.9999999999999999E-4</v>
      </c>
      <c r="R199" s="140">
        <f t="shared" si="12"/>
        <v>2.24E-2</v>
      </c>
      <c r="S199" s="140">
        <v>0</v>
      </c>
      <c r="T199" s="141">
        <f t="shared" si="13"/>
        <v>0</v>
      </c>
      <c r="AR199" s="142" t="s">
        <v>191</v>
      </c>
      <c r="AT199" s="142" t="s">
        <v>187</v>
      </c>
      <c r="AU199" s="142" t="s">
        <v>84</v>
      </c>
      <c r="AY199" s="17" t="s">
        <v>184</v>
      </c>
      <c r="BE199" s="143">
        <f t="shared" si="14"/>
        <v>0</v>
      </c>
      <c r="BF199" s="143">
        <f t="shared" si="15"/>
        <v>0</v>
      </c>
      <c r="BG199" s="143">
        <f t="shared" si="16"/>
        <v>0</v>
      </c>
      <c r="BH199" s="143">
        <f t="shared" si="17"/>
        <v>0</v>
      </c>
      <c r="BI199" s="143">
        <f t="shared" si="18"/>
        <v>0</v>
      </c>
      <c r="BJ199" s="17" t="s">
        <v>82</v>
      </c>
      <c r="BK199" s="143">
        <f t="shared" si="19"/>
        <v>0</v>
      </c>
      <c r="BL199" s="17" t="s">
        <v>191</v>
      </c>
      <c r="BM199" s="142" t="s">
        <v>2163</v>
      </c>
    </row>
    <row r="200" spans="2:65" s="1" customFormat="1" ht="24.15" customHeight="1">
      <c r="B200" s="136"/>
      <c r="C200" s="191" t="s">
        <v>379</v>
      </c>
      <c r="D200" s="191" t="s">
        <v>187</v>
      </c>
      <c r="E200" s="192" t="s">
        <v>1494</v>
      </c>
      <c r="F200" s="193" t="s">
        <v>1495</v>
      </c>
      <c r="G200" s="194" t="s">
        <v>248</v>
      </c>
      <c r="H200" s="195">
        <v>1</v>
      </c>
      <c r="I200" s="137"/>
      <c r="J200" s="196">
        <f t="shared" si="10"/>
        <v>0</v>
      </c>
      <c r="K200" s="193" t="s">
        <v>195</v>
      </c>
      <c r="L200" s="32"/>
      <c r="M200" s="138" t="s">
        <v>1</v>
      </c>
      <c r="N200" s="139" t="s">
        <v>40</v>
      </c>
      <c r="P200" s="140">
        <f t="shared" si="11"/>
        <v>0</v>
      </c>
      <c r="Q200" s="140">
        <v>2.0000000000000002E-5</v>
      </c>
      <c r="R200" s="140">
        <f t="shared" si="12"/>
        <v>2.0000000000000002E-5</v>
      </c>
      <c r="S200" s="140">
        <v>0</v>
      </c>
      <c r="T200" s="141">
        <f t="shared" si="13"/>
        <v>0</v>
      </c>
      <c r="AR200" s="142" t="s">
        <v>191</v>
      </c>
      <c r="AT200" s="142" t="s">
        <v>187</v>
      </c>
      <c r="AU200" s="142" t="s">
        <v>84</v>
      </c>
      <c r="AY200" s="17" t="s">
        <v>184</v>
      </c>
      <c r="BE200" s="143">
        <f t="shared" si="14"/>
        <v>0</v>
      </c>
      <c r="BF200" s="143">
        <f t="shared" si="15"/>
        <v>0</v>
      </c>
      <c r="BG200" s="143">
        <f t="shared" si="16"/>
        <v>0</v>
      </c>
      <c r="BH200" s="143">
        <f t="shared" si="17"/>
        <v>0</v>
      </c>
      <c r="BI200" s="143">
        <f t="shared" si="18"/>
        <v>0</v>
      </c>
      <c r="BJ200" s="17" t="s">
        <v>82</v>
      </c>
      <c r="BK200" s="143">
        <f t="shared" si="19"/>
        <v>0</v>
      </c>
      <c r="BL200" s="17" t="s">
        <v>191</v>
      </c>
      <c r="BM200" s="142" t="s">
        <v>2164</v>
      </c>
    </row>
    <row r="201" spans="2:65" s="1" customFormat="1" ht="24.15" customHeight="1">
      <c r="B201" s="136"/>
      <c r="C201" s="197" t="s">
        <v>288</v>
      </c>
      <c r="D201" s="197" t="s">
        <v>192</v>
      </c>
      <c r="E201" s="198" t="s">
        <v>1497</v>
      </c>
      <c r="F201" s="199" t="s">
        <v>1498</v>
      </c>
      <c r="G201" s="200" t="s">
        <v>248</v>
      </c>
      <c r="H201" s="201">
        <v>1</v>
      </c>
      <c r="I201" s="144"/>
      <c r="J201" s="202">
        <f t="shared" si="10"/>
        <v>0</v>
      </c>
      <c r="K201" s="199" t="s">
        <v>1</v>
      </c>
      <c r="L201" s="145"/>
      <c r="M201" s="146" t="s">
        <v>1</v>
      </c>
      <c r="N201" s="147" t="s">
        <v>40</v>
      </c>
      <c r="P201" s="140">
        <f t="shared" si="11"/>
        <v>0</v>
      </c>
      <c r="Q201" s="140">
        <v>5.1999999999999995E-4</v>
      </c>
      <c r="R201" s="140">
        <f t="shared" si="12"/>
        <v>5.1999999999999995E-4</v>
      </c>
      <c r="S201" s="140">
        <v>0</v>
      </c>
      <c r="T201" s="141">
        <f t="shared" si="13"/>
        <v>0</v>
      </c>
      <c r="AR201" s="142" t="s">
        <v>196</v>
      </c>
      <c r="AT201" s="142" t="s">
        <v>192</v>
      </c>
      <c r="AU201" s="142" t="s">
        <v>84</v>
      </c>
      <c r="AY201" s="17" t="s">
        <v>184</v>
      </c>
      <c r="BE201" s="143">
        <f t="shared" si="14"/>
        <v>0</v>
      </c>
      <c r="BF201" s="143">
        <f t="shared" si="15"/>
        <v>0</v>
      </c>
      <c r="BG201" s="143">
        <f t="shared" si="16"/>
        <v>0</v>
      </c>
      <c r="BH201" s="143">
        <f t="shared" si="17"/>
        <v>0</v>
      </c>
      <c r="BI201" s="143">
        <f t="shared" si="18"/>
        <v>0</v>
      </c>
      <c r="BJ201" s="17" t="s">
        <v>82</v>
      </c>
      <c r="BK201" s="143">
        <f t="shared" si="19"/>
        <v>0</v>
      </c>
      <c r="BL201" s="17" t="s">
        <v>191</v>
      </c>
      <c r="BM201" s="142" t="s">
        <v>2165</v>
      </c>
    </row>
    <row r="202" spans="2:65" s="1" customFormat="1" ht="37.9" customHeight="1">
      <c r="B202" s="136"/>
      <c r="C202" s="191" t="s">
        <v>386</v>
      </c>
      <c r="D202" s="191" t="s">
        <v>187</v>
      </c>
      <c r="E202" s="192" t="s">
        <v>1500</v>
      </c>
      <c r="F202" s="193" t="s">
        <v>1501</v>
      </c>
      <c r="G202" s="194" t="s">
        <v>190</v>
      </c>
      <c r="H202" s="195">
        <v>160</v>
      </c>
      <c r="I202" s="137"/>
      <c r="J202" s="196">
        <f t="shared" si="10"/>
        <v>0</v>
      </c>
      <c r="K202" s="193" t="s">
        <v>195</v>
      </c>
      <c r="L202" s="32"/>
      <c r="M202" s="138" t="s">
        <v>1</v>
      </c>
      <c r="N202" s="139" t="s">
        <v>40</v>
      </c>
      <c r="P202" s="140">
        <f t="shared" si="11"/>
        <v>0</v>
      </c>
      <c r="Q202" s="140">
        <v>1.9000000000000001E-4</v>
      </c>
      <c r="R202" s="140">
        <f t="shared" si="12"/>
        <v>3.0400000000000003E-2</v>
      </c>
      <c r="S202" s="140">
        <v>0</v>
      </c>
      <c r="T202" s="141">
        <f t="shared" si="13"/>
        <v>0</v>
      </c>
      <c r="AR202" s="142" t="s">
        <v>191</v>
      </c>
      <c r="AT202" s="142" t="s">
        <v>187</v>
      </c>
      <c r="AU202" s="142" t="s">
        <v>84</v>
      </c>
      <c r="AY202" s="17" t="s">
        <v>184</v>
      </c>
      <c r="BE202" s="143">
        <f t="shared" si="14"/>
        <v>0</v>
      </c>
      <c r="BF202" s="143">
        <f t="shared" si="15"/>
        <v>0</v>
      </c>
      <c r="BG202" s="143">
        <f t="shared" si="16"/>
        <v>0</v>
      </c>
      <c r="BH202" s="143">
        <f t="shared" si="17"/>
        <v>0</v>
      </c>
      <c r="BI202" s="143">
        <f t="shared" si="18"/>
        <v>0</v>
      </c>
      <c r="BJ202" s="17" t="s">
        <v>82</v>
      </c>
      <c r="BK202" s="143">
        <f t="shared" si="19"/>
        <v>0</v>
      </c>
      <c r="BL202" s="17" t="s">
        <v>191</v>
      </c>
      <c r="BM202" s="142" t="s">
        <v>2166</v>
      </c>
    </row>
    <row r="203" spans="2:65" s="1" customFormat="1" ht="32.950000000000003" customHeight="1">
      <c r="B203" s="136"/>
      <c r="C203" s="191" t="s">
        <v>291</v>
      </c>
      <c r="D203" s="191" t="s">
        <v>187</v>
      </c>
      <c r="E203" s="192" t="s">
        <v>1503</v>
      </c>
      <c r="F203" s="193" t="s">
        <v>1504</v>
      </c>
      <c r="G203" s="194" t="s">
        <v>190</v>
      </c>
      <c r="H203" s="195">
        <v>160</v>
      </c>
      <c r="I203" s="137"/>
      <c r="J203" s="196">
        <f t="shared" si="10"/>
        <v>0</v>
      </c>
      <c r="K203" s="193" t="s">
        <v>195</v>
      </c>
      <c r="L203" s="32"/>
      <c r="M203" s="138" t="s">
        <v>1</v>
      </c>
      <c r="N203" s="139" t="s">
        <v>40</v>
      </c>
      <c r="P203" s="140">
        <f t="shared" si="11"/>
        <v>0</v>
      </c>
      <c r="Q203" s="140">
        <v>1.0000000000000001E-5</v>
      </c>
      <c r="R203" s="140">
        <f t="shared" si="12"/>
        <v>1.6000000000000001E-3</v>
      </c>
      <c r="S203" s="140">
        <v>0</v>
      </c>
      <c r="T203" s="141">
        <f t="shared" si="13"/>
        <v>0</v>
      </c>
      <c r="AR203" s="142" t="s">
        <v>191</v>
      </c>
      <c r="AT203" s="142" t="s">
        <v>187</v>
      </c>
      <c r="AU203" s="142" t="s">
        <v>84</v>
      </c>
      <c r="AY203" s="17" t="s">
        <v>184</v>
      </c>
      <c r="BE203" s="143">
        <f t="shared" si="14"/>
        <v>0</v>
      </c>
      <c r="BF203" s="143">
        <f t="shared" si="15"/>
        <v>0</v>
      </c>
      <c r="BG203" s="143">
        <f t="shared" si="16"/>
        <v>0</v>
      </c>
      <c r="BH203" s="143">
        <f t="shared" si="17"/>
        <v>0</v>
      </c>
      <c r="BI203" s="143">
        <f t="shared" si="18"/>
        <v>0</v>
      </c>
      <c r="BJ203" s="17" t="s">
        <v>82</v>
      </c>
      <c r="BK203" s="143">
        <f t="shared" si="19"/>
        <v>0</v>
      </c>
      <c r="BL203" s="17" t="s">
        <v>191</v>
      </c>
      <c r="BM203" s="142" t="s">
        <v>2167</v>
      </c>
    </row>
    <row r="204" spans="2:65" s="1" customFormat="1" ht="44.35" customHeight="1">
      <c r="B204" s="136"/>
      <c r="C204" s="191" t="s">
        <v>393</v>
      </c>
      <c r="D204" s="191" t="s">
        <v>187</v>
      </c>
      <c r="E204" s="192" t="s">
        <v>1506</v>
      </c>
      <c r="F204" s="193" t="s">
        <v>1507</v>
      </c>
      <c r="G204" s="194" t="s">
        <v>351</v>
      </c>
      <c r="H204" s="195">
        <v>0.79500000000000004</v>
      </c>
      <c r="I204" s="137"/>
      <c r="J204" s="196">
        <f t="shared" si="10"/>
        <v>0</v>
      </c>
      <c r="K204" s="193" t="s">
        <v>1081</v>
      </c>
      <c r="L204" s="32"/>
      <c r="M204" s="138" t="s">
        <v>1</v>
      </c>
      <c r="N204" s="139" t="s">
        <v>40</v>
      </c>
      <c r="P204" s="140">
        <f t="shared" si="11"/>
        <v>0</v>
      </c>
      <c r="Q204" s="140">
        <v>0</v>
      </c>
      <c r="R204" s="140">
        <f t="shared" si="12"/>
        <v>0</v>
      </c>
      <c r="S204" s="140">
        <v>0</v>
      </c>
      <c r="T204" s="141">
        <f t="shared" si="13"/>
        <v>0</v>
      </c>
      <c r="AR204" s="142" t="s">
        <v>191</v>
      </c>
      <c r="AT204" s="142" t="s">
        <v>187</v>
      </c>
      <c r="AU204" s="142" t="s">
        <v>84</v>
      </c>
      <c r="AY204" s="17" t="s">
        <v>184</v>
      </c>
      <c r="BE204" s="143">
        <f t="shared" si="14"/>
        <v>0</v>
      </c>
      <c r="BF204" s="143">
        <f t="shared" si="15"/>
        <v>0</v>
      </c>
      <c r="BG204" s="143">
        <f t="shared" si="16"/>
        <v>0</v>
      </c>
      <c r="BH204" s="143">
        <f t="shared" si="17"/>
        <v>0</v>
      </c>
      <c r="BI204" s="143">
        <f t="shared" si="18"/>
        <v>0</v>
      </c>
      <c r="BJ204" s="17" t="s">
        <v>82</v>
      </c>
      <c r="BK204" s="143">
        <f t="shared" si="19"/>
        <v>0</v>
      </c>
      <c r="BL204" s="17" t="s">
        <v>191</v>
      </c>
      <c r="BM204" s="142" t="s">
        <v>2168</v>
      </c>
    </row>
    <row r="205" spans="2:65" s="1" customFormat="1" ht="37.9" customHeight="1">
      <c r="B205" s="136"/>
      <c r="C205" s="191" t="s">
        <v>295</v>
      </c>
      <c r="D205" s="191" t="s">
        <v>187</v>
      </c>
      <c r="E205" s="192" t="s">
        <v>1509</v>
      </c>
      <c r="F205" s="193" t="s">
        <v>1510</v>
      </c>
      <c r="G205" s="194" t="s">
        <v>248</v>
      </c>
      <c r="H205" s="195">
        <v>5</v>
      </c>
      <c r="I205" s="137"/>
      <c r="J205" s="196">
        <f t="shared" si="10"/>
        <v>0</v>
      </c>
      <c r="K205" s="193" t="s">
        <v>195</v>
      </c>
      <c r="L205" s="32"/>
      <c r="M205" s="138" t="s">
        <v>1</v>
      </c>
      <c r="N205" s="139" t="s">
        <v>40</v>
      </c>
      <c r="P205" s="140">
        <f t="shared" si="11"/>
        <v>0</v>
      </c>
      <c r="Q205" s="140">
        <v>1.4999999999999999E-4</v>
      </c>
      <c r="R205" s="140">
        <f t="shared" si="12"/>
        <v>7.4999999999999991E-4</v>
      </c>
      <c r="S205" s="140">
        <v>0</v>
      </c>
      <c r="T205" s="141">
        <f t="shared" si="13"/>
        <v>0</v>
      </c>
      <c r="AR205" s="142" t="s">
        <v>191</v>
      </c>
      <c r="AT205" s="142" t="s">
        <v>187</v>
      </c>
      <c r="AU205" s="142" t="s">
        <v>84</v>
      </c>
      <c r="AY205" s="17" t="s">
        <v>184</v>
      </c>
      <c r="BE205" s="143">
        <f t="shared" si="14"/>
        <v>0</v>
      </c>
      <c r="BF205" s="143">
        <f t="shared" si="15"/>
        <v>0</v>
      </c>
      <c r="BG205" s="143">
        <f t="shared" si="16"/>
        <v>0</v>
      </c>
      <c r="BH205" s="143">
        <f t="shared" si="17"/>
        <v>0</v>
      </c>
      <c r="BI205" s="143">
        <f t="shared" si="18"/>
        <v>0</v>
      </c>
      <c r="BJ205" s="17" t="s">
        <v>82</v>
      </c>
      <c r="BK205" s="143">
        <f t="shared" si="19"/>
        <v>0</v>
      </c>
      <c r="BL205" s="17" t="s">
        <v>191</v>
      </c>
      <c r="BM205" s="142" t="s">
        <v>2169</v>
      </c>
    </row>
    <row r="206" spans="2:65" s="1" customFormat="1" ht="37.9" customHeight="1">
      <c r="B206" s="136"/>
      <c r="C206" s="191" t="s">
        <v>400</v>
      </c>
      <c r="D206" s="191" t="s">
        <v>187</v>
      </c>
      <c r="E206" s="192" t="s">
        <v>1512</v>
      </c>
      <c r="F206" s="193" t="s">
        <v>1513</v>
      </c>
      <c r="G206" s="194" t="s">
        <v>248</v>
      </c>
      <c r="H206" s="195">
        <v>4</v>
      </c>
      <c r="I206" s="137"/>
      <c r="J206" s="196">
        <f t="shared" si="10"/>
        <v>0</v>
      </c>
      <c r="K206" s="193" t="s">
        <v>195</v>
      </c>
      <c r="L206" s="32"/>
      <c r="M206" s="138" t="s">
        <v>1</v>
      </c>
      <c r="N206" s="139" t="s">
        <v>40</v>
      </c>
      <c r="P206" s="140">
        <f t="shared" si="11"/>
        <v>0</v>
      </c>
      <c r="Q206" s="140">
        <v>1.7000000000000001E-4</v>
      </c>
      <c r="R206" s="140">
        <f t="shared" si="12"/>
        <v>6.8000000000000005E-4</v>
      </c>
      <c r="S206" s="140">
        <v>0</v>
      </c>
      <c r="T206" s="141">
        <f t="shared" si="13"/>
        <v>0</v>
      </c>
      <c r="AR206" s="142" t="s">
        <v>191</v>
      </c>
      <c r="AT206" s="142" t="s">
        <v>187</v>
      </c>
      <c r="AU206" s="142" t="s">
        <v>84</v>
      </c>
      <c r="AY206" s="17" t="s">
        <v>184</v>
      </c>
      <c r="BE206" s="143">
        <f t="shared" si="14"/>
        <v>0</v>
      </c>
      <c r="BF206" s="143">
        <f t="shared" si="15"/>
        <v>0</v>
      </c>
      <c r="BG206" s="143">
        <f t="shared" si="16"/>
        <v>0</v>
      </c>
      <c r="BH206" s="143">
        <f t="shared" si="17"/>
        <v>0</v>
      </c>
      <c r="BI206" s="143">
        <f t="shared" si="18"/>
        <v>0</v>
      </c>
      <c r="BJ206" s="17" t="s">
        <v>82</v>
      </c>
      <c r="BK206" s="143">
        <f t="shared" si="19"/>
        <v>0</v>
      </c>
      <c r="BL206" s="17" t="s">
        <v>191</v>
      </c>
      <c r="BM206" s="142" t="s">
        <v>2170</v>
      </c>
    </row>
    <row r="207" spans="2:65" s="1" customFormat="1" ht="55.55" customHeight="1">
      <c r="B207" s="136"/>
      <c r="C207" s="191" t="s">
        <v>298</v>
      </c>
      <c r="D207" s="191" t="s">
        <v>187</v>
      </c>
      <c r="E207" s="192" t="s">
        <v>1515</v>
      </c>
      <c r="F207" s="193" t="s">
        <v>1516</v>
      </c>
      <c r="G207" s="194" t="s">
        <v>351</v>
      </c>
      <c r="H207" s="195">
        <v>0.41799999999999998</v>
      </c>
      <c r="I207" s="137"/>
      <c r="J207" s="196">
        <f t="shared" si="10"/>
        <v>0</v>
      </c>
      <c r="K207" s="193" t="s">
        <v>195</v>
      </c>
      <c r="L207" s="32"/>
      <c r="M207" s="138" t="s">
        <v>1</v>
      </c>
      <c r="N207" s="139" t="s">
        <v>40</v>
      </c>
      <c r="P207" s="140">
        <f t="shared" si="11"/>
        <v>0</v>
      </c>
      <c r="Q207" s="140">
        <v>0</v>
      </c>
      <c r="R207" s="140">
        <f t="shared" si="12"/>
        <v>0</v>
      </c>
      <c r="S207" s="140">
        <v>0</v>
      </c>
      <c r="T207" s="141">
        <f t="shared" si="13"/>
        <v>0</v>
      </c>
      <c r="AR207" s="142" t="s">
        <v>191</v>
      </c>
      <c r="AT207" s="142" t="s">
        <v>187</v>
      </c>
      <c r="AU207" s="142" t="s">
        <v>84</v>
      </c>
      <c r="AY207" s="17" t="s">
        <v>184</v>
      </c>
      <c r="BE207" s="143">
        <f t="shared" si="14"/>
        <v>0</v>
      </c>
      <c r="BF207" s="143">
        <f t="shared" si="15"/>
        <v>0</v>
      </c>
      <c r="BG207" s="143">
        <f t="shared" si="16"/>
        <v>0</v>
      </c>
      <c r="BH207" s="143">
        <f t="shared" si="17"/>
        <v>0</v>
      </c>
      <c r="BI207" s="143">
        <f t="shared" si="18"/>
        <v>0</v>
      </c>
      <c r="BJ207" s="17" t="s">
        <v>82</v>
      </c>
      <c r="BK207" s="143">
        <f t="shared" si="19"/>
        <v>0</v>
      </c>
      <c r="BL207" s="17" t="s">
        <v>191</v>
      </c>
      <c r="BM207" s="142" t="s">
        <v>2171</v>
      </c>
    </row>
    <row r="208" spans="2:65" s="11" customFormat="1" ht="22.95" customHeight="1">
      <c r="B208" s="124"/>
      <c r="D208" s="125" t="s">
        <v>74</v>
      </c>
      <c r="E208" s="134" t="s">
        <v>1518</v>
      </c>
      <c r="F208" s="134" t="s">
        <v>1519</v>
      </c>
      <c r="J208" s="135">
        <f>BK208</f>
        <v>0</v>
      </c>
      <c r="L208" s="124"/>
      <c r="M208" s="129"/>
      <c r="P208" s="130">
        <f>SUM(P209:P234)</f>
        <v>0</v>
      </c>
      <c r="R208" s="130">
        <f>SUM(R209:R234)</f>
        <v>0.55768000000000006</v>
      </c>
      <c r="T208" s="131">
        <f>SUM(T209:T234)</f>
        <v>0.72239999999999993</v>
      </c>
      <c r="AR208" s="125" t="s">
        <v>84</v>
      </c>
      <c r="AT208" s="132" t="s">
        <v>74</v>
      </c>
      <c r="AU208" s="132" t="s">
        <v>82</v>
      </c>
      <c r="AY208" s="125" t="s">
        <v>184</v>
      </c>
      <c r="BK208" s="133">
        <f>SUM(BK209:BK234)</f>
        <v>0</v>
      </c>
    </row>
    <row r="209" spans="2:65" s="1" customFormat="1" ht="16.5" customHeight="1">
      <c r="B209" s="136"/>
      <c r="C209" s="191" t="s">
        <v>407</v>
      </c>
      <c r="D209" s="191" t="s">
        <v>187</v>
      </c>
      <c r="E209" s="192" t="s">
        <v>1520</v>
      </c>
      <c r="F209" s="193" t="s">
        <v>1521</v>
      </c>
      <c r="G209" s="194" t="s">
        <v>239</v>
      </c>
      <c r="H209" s="195">
        <v>12</v>
      </c>
      <c r="I209" s="137"/>
      <c r="J209" s="196">
        <f t="shared" ref="J209:J234" si="20">ROUND(I209*H209,2)</f>
        <v>0</v>
      </c>
      <c r="K209" s="193" t="s">
        <v>195</v>
      </c>
      <c r="L209" s="32"/>
      <c r="M209" s="138" t="s">
        <v>1</v>
      </c>
      <c r="N209" s="139" t="s">
        <v>40</v>
      </c>
      <c r="P209" s="140">
        <f t="shared" ref="P209:P234" si="21">O209*H209</f>
        <v>0</v>
      </c>
      <c r="Q209" s="140">
        <v>0</v>
      </c>
      <c r="R209" s="140">
        <f t="shared" ref="R209:R234" si="22">Q209*H209</f>
        <v>0</v>
      </c>
      <c r="S209" s="140">
        <v>3.4200000000000001E-2</v>
      </c>
      <c r="T209" s="141">
        <f t="shared" ref="T209:T234" si="23">S209*H209</f>
        <v>0.41039999999999999</v>
      </c>
      <c r="AR209" s="142" t="s">
        <v>191</v>
      </c>
      <c r="AT209" s="142" t="s">
        <v>187</v>
      </c>
      <c r="AU209" s="142" t="s">
        <v>84</v>
      </c>
      <c r="AY209" s="17" t="s">
        <v>184</v>
      </c>
      <c r="BE209" s="143">
        <f t="shared" ref="BE209:BE234" si="24">IF(N209="základní",J209,0)</f>
        <v>0</v>
      </c>
      <c r="BF209" s="143">
        <f t="shared" ref="BF209:BF234" si="25">IF(N209="snížená",J209,0)</f>
        <v>0</v>
      </c>
      <c r="BG209" s="143">
        <f t="shared" ref="BG209:BG234" si="26">IF(N209="zákl. přenesená",J209,0)</f>
        <v>0</v>
      </c>
      <c r="BH209" s="143">
        <f t="shared" ref="BH209:BH234" si="27">IF(N209="sníž. přenesená",J209,0)</f>
        <v>0</v>
      </c>
      <c r="BI209" s="143">
        <f t="shared" ref="BI209:BI234" si="28">IF(N209="nulová",J209,0)</f>
        <v>0</v>
      </c>
      <c r="BJ209" s="17" t="s">
        <v>82</v>
      </c>
      <c r="BK209" s="143">
        <f t="shared" ref="BK209:BK234" si="29">ROUND(I209*H209,2)</f>
        <v>0</v>
      </c>
      <c r="BL209" s="17" t="s">
        <v>191</v>
      </c>
      <c r="BM209" s="142" t="s">
        <v>2172</v>
      </c>
    </row>
    <row r="210" spans="2:65" s="1" customFormat="1" ht="32.950000000000003" customHeight="1">
      <c r="B210" s="136"/>
      <c r="C210" s="191" t="s">
        <v>302</v>
      </c>
      <c r="D210" s="191" t="s">
        <v>187</v>
      </c>
      <c r="E210" s="192" t="s">
        <v>1523</v>
      </c>
      <c r="F210" s="193" t="s">
        <v>1524</v>
      </c>
      <c r="G210" s="194" t="s">
        <v>239</v>
      </c>
      <c r="H210" s="195">
        <v>10</v>
      </c>
      <c r="I210" s="137"/>
      <c r="J210" s="196">
        <f t="shared" si="20"/>
        <v>0</v>
      </c>
      <c r="K210" s="193" t="s">
        <v>195</v>
      </c>
      <c r="L210" s="32"/>
      <c r="M210" s="138" t="s">
        <v>1</v>
      </c>
      <c r="N210" s="139" t="s">
        <v>40</v>
      </c>
      <c r="P210" s="140">
        <f t="shared" si="21"/>
        <v>0</v>
      </c>
      <c r="Q210" s="140">
        <v>1.6969999999999999E-2</v>
      </c>
      <c r="R210" s="140">
        <f t="shared" si="22"/>
        <v>0.16969999999999999</v>
      </c>
      <c r="S210" s="140">
        <v>0</v>
      </c>
      <c r="T210" s="141">
        <f t="shared" si="23"/>
        <v>0</v>
      </c>
      <c r="AR210" s="142" t="s">
        <v>191</v>
      </c>
      <c r="AT210" s="142" t="s">
        <v>187</v>
      </c>
      <c r="AU210" s="142" t="s">
        <v>84</v>
      </c>
      <c r="AY210" s="17" t="s">
        <v>184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7" t="s">
        <v>82</v>
      </c>
      <c r="BK210" s="143">
        <f t="shared" si="29"/>
        <v>0</v>
      </c>
      <c r="BL210" s="17" t="s">
        <v>191</v>
      </c>
      <c r="BM210" s="142" t="s">
        <v>2173</v>
      </c>
    </row>
    <row r="211" spans="2:65" s="1" customFormat="1" ht="24.15" customHeight="1">
      <c r="B211" s="136"/>
      <c r="C211" s="191" t="s">
        <v>416</v>
      </c>
      <c r="D211" s="191" t="s">
        <v>187</v>
      </c>
      <c r="E211" s="192" t="s">
        <v>2174</v>
      </c>
      <c r="F211" s="193" t="s">
        <v>2175</v>
      </c>
      <c r="G211" s="194" t="s">
        <v>248</v>
      </c>
      <c r="H211" s="195">
        <v>1</v>
      </c>
      <c r="I211" s="137"/>
      <c r="J211" s="196">
        <f t="shared" si="20"/>
        <v>0</v>
      </c>
      <c r="K211" s="193" t="s">
        <v>195</v>
      </c>
      <c r="L211" s="32"/>
      <c r="M211" s="138" t="s">
        <v>1</v>
      </c>
      <c r="N211" s="139" t="s">
        <v>40</v>
      </c>
      <c r="P211" s="140">
        <f t="shared" si="21"/>
        <v>0</v>
      </c>
      <c r="Q211" s="140">
        <v>1.1900000000000001E-3</v>
      </c>
      <c r="R211" s="140">
        <f t="shared" si="22"/>
        <v>1.1900000000000001E-3</v>
      </c>
      <c r="S211" s="140">
        <v>0</v>
      </c>
      <c r="T211" s="141">
        <f t="shared" si="23"/>
        <v>0</v>
      </c>
      <c r="AR211" s="142" t="s">
        <v>191</v>
      </c>
      <c r="AT211" s="142" t="s">
        <v>187</v>
      </c>
      <c r="AU211" s="142" t="s">
        <v>84</v>
      </c>
      <c r="AY211" s="17" t="s">
        <v>184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7" t="s">
        <v>82</v>
      </c>
      <c r="BK211" s="143">
        <f t="shared" si="29"/>
        <v>0</v>
      </c>
      <c r="BL211" s="17" t="s">
        <v>191</v>
      </c>
      <c r="BM211" s="142" t="s">
        <v>2176</v>
      </c>
    </row>
    <row r="212" spans="2:65" s="1" customFormat="1" ht="24.15" customHeight="1">
      <c r="B212" s="136"/>
      <c r="C212" s="197" t="s">
        <v>305</v>
      </c>
      <c r="D212" s="197" t="s">
        <v>192</v>
      </c>
      <c r="E212" s="198" t="s">
        <v>2177</v>
      </c>
      <c r="F212" s="199" t="s">
        <v>2178</v>
      </c>
      <c r="G212" s="200" t="s">
        <v>248</v>
      </c>
      <c r="H212" s="201">
        <v>1</v>
      </c>
      <c r="I212" s="144"/>
      <c r="J212" s="202">
        <f t="shared" si="20"/>
        <v>0</v>
      </c>
      <c r="K212" s="199" t="s">
        <v>195</v>
      </c>
      <c r="L212" s="145"/>
      <c r="M212" s="146" t="s">
        <v>1</v>
      </c>
      <c r="N212" s="147" t="s">
        <v>40</v>
      </c>
      <c r="P212" s="140">
        <f t="shared" si="21"/>
        <v>0</v>
      </c>
      <c r="Q212" s="140">
        <v>2.1899999999999999E-2</v>
      </c>
      <c r="R212" s="140">
        <f t="shared" si="22"/>
        <v>2.1899999999999999E-2</v>
      </c>
      <c r="S212" s="140">
        <v>0</v>
      </c>
      <c r="T212" s="141">
        <f t="shared" si="23"/>
        <v>0</v>
      </c>
      <c r="AR212" s="142" t="s">
        <v>196</v>
      </c>
      <c r="AT212" s="142" t="s">
        <v>192</v>
      </c>
      <c r="AU212" s="142" t="s">
        <v>84</v>
      </c>
      <c r="AY212" s="17" t="s">
        <v>184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7" t="s">
        <v>82</v>
      </c>
      <c r="BK212" s="143">
        <f t="shared" si="29"/>
        <v>0</v>
      </c>
      <c r="BL212" s="17" t="s">
        <v>191</v>
      </c>
      <c r="BM212" s="142" t="s">
        <v>2179</v>
      </c>
    </row>
    <row r="213" spans="2:65" s="1" customFormat="1" ht="24.15" customHeight="1">
      <c r="B213" s="136"/>
      <c r="C213" s="191" t="s">
        <v>423</v>
      </c>
      <c r="D213" s="191" t="s">
        <v>187</v>
      </c>
      <c r="E213" s="192" t="s">
        <v>1526</v>
      </c>
      <c r="F213" s="193" t="s">
        <v>1527</v>
      </c>
      <c r="G213" s="194" t="s">
        <v>239</v>
      </c>
      <c r="H213" s="195">
        <v>5</v>
      </c>
      <c r="I213" s="137"/>
      <c r="J213" s="196">
        <f t="shared" si="20"/>
        <v>0</v>
      </c>
      <c r="K213" s="193" t="s">
        <v>195</v>
      </c>
      <c r="L213" s="32"/>
      <c r="M213" s="138" t="s">
        <v>1</v>
      </c>
      <c r="N213" s="139" t="s">
        <v>40</v>
      </c>
      <c r="P213" s="140">
        <f t="shared" si="21"/>
        <v>0</v>
      </c>
      <c r="Q213" s="140">
        <v>1.908E-2</v>
      </c>
      <c r="R213" s="140">
        <f t="shared" si="22"/>
        <v>9.5399999999999999E-2</v>
      </c>
      <c r="S213" s="140">
        <v>0</v>
      </c>
      <c r="T213" s="141">
        <f t="shared" si="23"/>
        <v>0</v>
      </c>
      <c r="AR213" s="142" t="s">
        <v>191</v>
      </c>
      <c r="AT213" s="142" t="s">
        <v>187</v>
      </c>
      <c r="AU213" s="142" t="s">
        <v>84</v>
      </c>
      <c r="AY213" s="17" t="s">
        <v>184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7" t="s">
        <v>82</v>
      </c>
      <c r="BK213" s="143">
        <f t="shared" si="29"/>
        <v>0</v>
      </c>
      <c r="BL213" s="17" t="s">
        <v>191</v>
      </c>
      <c r="BM213" s="142" t="s">
        <v>2180</v>
      </c>
    </row>
    <row r="214" spans="2:65" s="1" customFormat="1" ht="24.15" customHeight="1">
      <c r="B214" s="136"/>
      <c r="C214" s="191" t="s">
        <v>309</v>
      </c>
      <c r="D214" s="191" t="s">
        <v>187</v>
      </c>
      <c r="E214" s="192" t="s">
        <v>1529</v>
      </c>
      <c r="F214" s="193" t="s">
        <v>1530</v>
      </c>
      <c r="G214" s="194" t="s">
        <v>239</v>
      </c>
      <c r="H214" s="195">
        <v>5</v>
      </c>
      <c r="I214" s="137"/>
      <c r="J214" s="196">
        <f t="shared" si="20"/>
        <v>0</v>
      </c>
      <c r="K214" s="193" t="s">
        <v>195</v>
      </c>
      <c r="L214" s="32"/>
      <c r="M214" s="138" t="s">
        <v>1</v>
      </c>
      <c r="N214" s="139" t="s">
        <v>40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1.107E-2</v>
      </c>
      <c r="T214" s="141">
        <f t="shared" si="23"/>
        <v>5.5349999999999996E-2</v>
      </c>
      <c r="AR214" s="142" t="s">
        <v>191</v>
      </c>
      <c r="AT214" s="142" t="s">
        <v>187</v>
      </c>
      <c r="AU214" s="142" t="s">
        <v>84</v>
      </c>
      <c r="AY214" s="17" t="s">
        <v>184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7" t="s">
        <v>82</v>
      </c>
      <c r="BK214" s="143">
        <f t="shared" si="29"/>
        <v>0</v>
      </c>
      <c r="BL214" s="17" t="s">
        <v>191</v>
      </c>
      <c r="BM214" s="142" t="s">
        <v>2181</v>
      </c>
    </row>
    <row r="215" spans="2:65" s="1" customFormat="1" ht="21.75" customHeight="1">
      <c r="B215" s="136"/>
      <c r="C215" s="191" t="s">
        <v>430</v>
      </c>
      <c r="D215" s="191" t="s">
        <v>187</v>
      </c>
      <c r="E215" s="192" t="s">
        <v>1532</v>
      </c>
      <c r="F215" s="193" t="s">
        <v>1533</v>
      </c>
      <c r="G215" s="194" t="s">
        <v>239</v>
      </c>
      <c r="H215" s="195">
        <v>10</v>
      </c>
      <c r="I215" s="137"/>
      <c r="J215" s="196">
        <f t="shared" si="20"/>
        <v>0</v>
      </c>
      <c r="K215" s="193" t="s">
        <v>195</v>
      </c>
      <c r="L215" s="32"/>
      <c r="M215" s="138" t="s">
        <v>1</v>
      </c>
      <c r="N215" s="139" t="s">
        <v>40</v>
      </c>
      <c r="P215" s="140">
        <f t="shared" si="21"/>
        <v>0</v>
      </c>
      <c r="Q215" s="140">
        <v>0</v>
      </c>
      <c r="R215" s="140">
        <f t="shared" si="22"/>
        <v>0</v>
      </c>
      <c r="S215" s="140">
        <v>1.9460000000000002E-2</v>
      </c>
      <c r="T215" s="141">
        <f t="shared" si="23"/>
        <v>0.19460000000000002</v>
      </c>
      <c r="AR215" s="142" t="s">
        <v>191</v>
      </c>
      <c r="AT215" s="142" t="s">
        <v>187</v>
      </c>
      <c r="AU215" s="142" t="s">
        <v>84</v>
      </c>
      <c r="AY215" s="17" t="s">
        <v>184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7" t="s">
        <v>82</v>
      </c>
      <c r="BK215" s="143">
        <f t="shared" si="29"/>
        <v>0</v>
      </c>
      <c r="BL215" s="17" t="s">
        <v>191</v>
      </c>
      <c r="BM215" s="142" t="s">
        <v>2182</v>
      </c>
    </row>
    <row r="216" spans="2:65" s="1" customFormat="1" ht="37.9" customHeight="1">
      <c r="B216" s="136"/>
      <c r="C216" s="191" t="s">
        <v>312</v>
      </c>
      <c r="D216" s="191" t="s">
        <v>187</v>
      </c>
      <c r="E216" s="192" t="s">
        <v>1535</v>
      </c>
      <c r="F216" s="193" t="s">
        <v>1536</v>
      </c>
      <c r="G216" s="194" t="s">
        <v>239</v>
      </c>
      <c r="H216" s="195">
        <v>9</v>
      </c>
      <c r="I216" s="137"/>
      <c r="J216" s="196">
        <f t="shared" si="20"/>
        <v>0</v>
      </c>
      <c r="K216" s="193" t="s">
        <v>195</v>
      </c>
      <c r="L216" s="32"/>
      <c r="M216" s="138" t="s">
        <v>1</v>
      </c>
      <c r="N216" s="139" t="s">
        <v>40</v>
      </c>
      <c r="P216" s="140">
        <f t="shared" si="21"/>
        <v>0</v>
      </c>
      <c r="Q216" s="140">
        <v>2.0729999999999998E-2</v>
      </c>
      <c r="R216" s="140">
        <f t="shared" si="22"/>
        <v>0.18656999999999999</v>
      </c>
      <c r="S216" s="140">
        <v>0</v>
      </c>
      <c r="T216" s="141">
        <f t="shared" si="23"/>
        <v>0</v>
      </c>
      <c r="AR216" s="142" t="s">
        <v>191</v>
      </c>
      <c r="AT216" s="142" t="s">
        <v>187</v>
      </c>
      <c r="AU216" s="142" t="s">
        <v>84</v>
      </c>
      <c r="AY216" s="17" t="s">
        <v>184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7" t="s">
        <v>82</v>
      </c>
      <c r="BK216" s="143">
        <f t="shared" si="29"/>
        <v>0</v>
      </c>
      <c r="BL216" s="17" t="s">
        <v>191</v>
      </c>
      <c r="BM216" s="142" t="s">
        <v>2183</v>
      </c>
    </row>
    <row r="217" spans="2:65" s="1" customFormat="1" ht="37.9" customHeight="1">
      <c r="B217" s="136"/>
      <c r="C217" s="191" t="s">
        <v>437</v>
      </c>
      <c r="D217" s="191" t="s">
        <v>187</v>
      </c>
      <c r="E217" s="192" t="s">
        <v>2184</v>
      </c>
      <c r="F217" s="193" t="s">
        <v>2185</v>
      </c>
      <c r="G217" s="194" t="s">
        <v>239</v>
      </c>
      <c r="H217" s="195">
        <v>1</v>
      </c>
      <c r="I217" s="137"/>
      <c r="J217" s="196">
        <f t="shared" si="20"/>
        <v>0</v>
      </c>
      <c r="K217" s="193" t="s">
        <v>195</v>
      </c>
      <c r="L217" s="32"/>
      <c r="M217" s="138" t="s">
        <v>1</v>
      </c>
      <c r="N217" s="139" t="s">
        <v>40</v>
      </c>
      <c r="P217" s="140">
        <f t="shared" si="21"/>
        <v>0</v>
      </c>
      <c r="Q217" s="140">
        <v>1.9210000000000001E-2</v>
      </c>
      <c r="R217" s="140">
        <f t="shared" si="22"/>
        <v>1.9210000000000001E-2</v>
      </c>
      <c r="S217" s="140">
        <v>0</v>
      </c>
      <c r="T217" s="141">
        <f t="shared" si="23"/>
        <v>0</v>
      </c>
      <c r="AR217" s="142" t="s">
        <v>191</v>
      </c>
      <c r="AT217" s="142" t="s">
        <v>187</v>
      </c>
      <c r="AU217" s="142" t="s">
        <v>84</v>
      </c>
      <c r="AY217" s="17" t="s">
        <v>184</v>
      </c>
      <c r="BE217" s="143">
        <f t="shared" si="24"/>
        <v>0</v>
      </c>
      <c r="BF217" s="143">
        <f t="shared" si="25"/>
        <v>0</v>
      </c>
      <c r="BG217" s="143">
        <f t="shared" si="26"/>
        <v>0</v>
      </c>
      <c r="BH217" s="143">
        <f t="shared" si="27"/>
        <v>0</v>
      </c>
      <c r="BI217" s="143">
        <f t="shared" si="28"/>
        <v>0</v>
      </c>
      <c r="BJ217" s="17" t="s">
        <v>82</v>
      </c>
      <c r="BK217" s="143">
        <f t="shared" si="29"/>
        <v>0</v>
      </c>
      <c r="BL217" s="17" t="s">
        <v>191</v>
      </c>
      <c r="BM217" s="142" t="s">
        <v>2186</v>
      </c>
    </row>
    <row r="218" spans="2:65" s="1" customFormat="1" ht="24.15" customHeight="1">
      <c r="B218" s="136"/>
      <c r="C218" s="191" t="s">
        <v>316</v>
      </c>
      <c r="D218" s="191" t="s">
        <v>187</v>
      </c>
      <c r="E218" s="192" t="s">
        <v>2187</v>
      </c>
      <c r="F218" s="193" t="s">
        <v>2188</v>
      </c>
      <c r="G218" s="194" t="s">
        <v>248</v>
      </c>
      <c r="H218" s="195">
        <v>1</v>
      </c>
      <c r="I218" s="137"/>
      <c r="J218" s="196">
        <f t="shared" si="20"/>
        <v>0</v>
      </c>
      <c r="K218" s="193" t="s">
        <v>195</v>
      </c>
      <c r="L218" s="32"/>
      <c r="M218" s="138" t="s">
        <v>1</v>
      </c>
      <c r="N218" s="139" t="s">
        <v>40</v>
      </c>
      <c r="P218" s="140">
        <f t="shared" si="21"/>
        <v>0</v>
      </c>
      <c r="Q218" s="140">
        <v>0</v>
      </c>
      <c r="R218" s="140">
        <f t="shared" si="22"/>
        <v>0</v>
      </c>
      <c r="S218" s="140">
        <v>0</v>
      </c>
      <c r="T218" s="141">
        <f t="shared" si="23"/>
        <v>0</v>
      </c>
      <c r="AR218" s="142" t="s">
        <v>191</v>
      </c>
      <c r="AT218" s="142" t="s">
        <v>187</v>
      </c>
      <c r="AU218" s="142" t="s">
        <v>84</v>
      </c>
      <c r="AY218" s="17" t="s">
        <v>184</v>
      </c>
      <c r="BE218" s="143">
        <f t="shared" si="24"/>
        <v>0</v>
      </c>
      <c r="BF218" s="143">
        <f t="shared" si="25"/>
        <v>0</v>
      </c>
      <c r="BG218" s="143">
        <f t="shared" si="26"/>
        <v>0</v>
      </c>
      <c r="BH218" s="143">
        <f t="shared" si="27"/>
        <v>0</v>
      </c>
      <c r="BI218" s="143">
        <f t="shared" si="28"/>
        <v>0</v>
      </c>
      <c r="BJ218" s="17" t="s">
        <v>82</v>
      </c>
      <c r="BK218" s="143">
        <f t="shared" si="29"/>
        <v>0</v>
      </c>
      <c r="BL218" s="17" t="s">
        <v>191</v>
      </c>
      <c r="BM218" s="142" t="s">
        <v>2189</v>
      </c>
    </row>
    <row r="219" spans="2:65" s="1" customFormat="1" ht="16.5" customHeight="1">
      <c r="B219" s="136"/>
      <c r="C219" s="197" t="s">
        <v>444</v>
      </c>
      <c r="D219" s="197" t="s">
        <v>192</v>
      </c>
      <c r="E219" s="198" t="s">
        <v>2190</v>
      </c>
      <c r="F219" s="199" t="s">
        <v>2191</v>
      </c>
      <c r="G219" s="200" t="s">
        <v>248</v>
      </c>
      <c r="H219" s="201">
        <v>1</v>
      </c>
      <c r="I219" s="144"/>
      <c r="J219" s="202">
        <f t="shared" si="20"/>
        <v>0</v>
      </c>
      <c r="K219" s="199" t="s">
        <v>195</v>
      </c>
      <c r="L219" s="145"/>
      <c r="M219" s="146" t="s">
        <v>1</v>
      </c>
      <c r="N219" s="147" t="s">
        <v>40</v>
      </c>
      <c r="P219" s="140">
        <f t="shared" si="21"/>
        <v>0</v>
      </c>
      <c r="Q219" s="140">
        <v>8.4999999999999995E-4</v>
      </c>
      <c r="R219" s="140">
        <f t="shared" si="22"/>
        <v>8.4999999999999995E-4</v>
      </c>
      <c r="S219" s="140">
        <v>0</v>
      </c>
      <c r="T219" s="141">
        <f t="shared" si="23"/>
        <v>0</v>
      </c>
      <c r="AR219" s="142" t="s">
        <v>196</v>
      </c>
      <c r="AT219" s="142" t="s">
        <v>192</v>
      </c>
      <c r="AU219" s="142" t="s">
        <v>84</v>
      </c>
      <c r="AY219" s="17" t="s">
        <v>184</v>
      </c>
      <c r="BE219" s="143">
        <f t="shared" si="24"/>
        <v>0</v>
      </c>
      <c r="BF219" s="143">
        <f t="shared" si="25"/>
        <v>0</v>
      </c>
      <c r="BG219" s="143">
        <f t="shared" si="26"/>
        <v>0</v>
      </c>
      <c r="BH219" s="143">
        <f t="shared" si="27"/>
        <v>0</v>
      </c>
      <c r="BI219" s="143">
        <f t="shared" si="28"/>
        <v>0</v>
      </c>
      <c r="BJ219" s="17" t="s">
        <v>82</v>
      </c>
      <c r="BK219" s="143">
        <f t="shared" si="29"/>
        <v>0</v>
      </c>
      <c r="BL219" s="17" t="s">
        <v>191</v>
      </c>
      <c r="BM219" s="142" t="s">
        <v>2192</v>
      </c>
    </row>
    <row r="220" spans="2:65" s="1" customFormat="1" ht="24.15" customHeight="1">
      <c r="B220" s="136"/>
      <c r="C220" s="191" t="s">
        <v>319</v>
      </c>
      <c r="D220" s="191" t="s">
        <v>187</v>
      </c>
      <c r="E220" s="192" t="s">
        <v>2193</v>
      </c>
      <c r="F220" s="193" t="s">
        <v>2194</v>
      </c>
      <c r="G220" s="194" t="s">
        <v>248</v>
      </c>
      <c r="H220" s="195">
        <v>1</v>
      </c>
      <c r="I220" s="137"/>
      <c r="J220" s="196">
        <f t="shared" si="20"/>
        <v>0</v>
      </c>
      <c r="K220" s="193" t="s">
        <v>195</v>
      </c>
      <c r="L220" s="32"/>
      <c r="M220" s="138" t="s">
        <v>1</v>
      </c>
      <c r="N220" s="139" t="s">
        <v>40</v>
      </c>
      <c r="P220" s="140">
        <f t="shared" si="21"/>
        <v>0</v>
      </c>
      <c r="Q220" s="140">
        <v>0</v>
      </c>
      <c r="R220" s="140">
        <f t="shared" si="22"/>
        <v>0</v>
      </c>
      <c r="S220" s="140">
        <v>0</v>
      </c>
      <c r="T220" s="141">
        <f t="shared" si="23"/>
        <v>0</v>
      </c>
      <c r="AR220" s="142" t="s">
        <v>191</v>
      </c>
      <c r="AT220" s="142" t="s">
        <v>187</v>
      </c>
      <c r="AU220" s="142" t="s">
        <v>84</v>
      </c>
      <c r="AY220" s="17" t="s">
        <v>184</v>
      </c>
      <c r="BE220" s="143">
        <f t="shared" si="24"/>
        <v>0</v>
      </c>
      <c r="BF220" s="143">
        <f t="shared" si="25"/>
        <v>0</v>
      </c>
      <c r="BG220" s="143">
        <f t="shared" si="26"/>
        <v>0</v>
      </c>
      <c r="BH220" s="143">
        <f t="shared" si="27"/>
        <v>0</v>
      </c>
      <c r="BI220" s="143">
        <f t="shared" si="28"/>
        <v>0</v>
      </c>
      <c r="BJ220" s="17" t="s">
        <v>82</v>
      </c>
      <c r="BK220" s="143">
        <f t="shared" si="29"/>
        <v>0</v>
      </c>
      <c r="BL220" s="17" t="s">
        <v>191</v>
      </c>
      <c r="BM220" s="142" t="s">
        <v>2195</v>
      </c>
    </row>
    <row r="221" spans="2:65" s="1" customFormat="1" ht="21.75" customHeight="1">
      <c r="B221" s="136"/>
      <c r="C221" s="197" t="s">
        <v>451</v>
      </c>
      <c r="D221" s="197" t="s">
        <v>192</v>
      </c>
      <c r="E221" s="198" t="s">
        <v>2196</v>
      </c>
      <c r="F221" s="199" t="s">
        <v>2197</v>
      </c>
      <c r="G221" s="200" t="s">
        <v>248</v>
      </c>
      <c r="H221" s="201">
        <v>1</v>
      </c>
      <c r="I221" s="144"/>
      <c r="J221" s="202">
        <f t="shared" si="20"/>
        <v>0</v>
      </c>
      <c r="K221" s="199" t="s">
        <v>195</v>
      </c>
      <c r="L221" s="145"/>
      <c r="M221" s="146" t="s">
        <v>1</v>
      </c>
      <c r="N221" s="147" t="s">
        <v>40</v>
      </c>
      <c r="P221" s="140">
        <f t="shared" si="21"/>
        <v>0</v>
      </c>
      <c r="Q221" s="140">
        <v>8.4999999999999995E-4</v>
      </c>
      <c r="R221" s="140">
        <f t="shared" si="22"/>
        <v>8.4999999999999995E-4</v>
      </c>
      <c r="S221" s="140">
        <v>0</v>
      </c>
      <c r="T221" s="141">
        <f t="shared" si="23"/>
        <v>0</v>
      </c>
      <c r="AR221" s="142" t="s">
        <v>196</v>
      </c>
      <c r="AT221" s="142" t="s">
        <v>192</v>
      </c>
      <c r="AU221" s="142" t="s">
        <v>84</v>
      </c>
      <c r="AY221" s="17" t="s">
        <v>184</v>
      </c>
      <c r="BE221" s="143">
        <f t="shared" si="24"/>
        <v>0</v>
      </c>
      <c r="BF221" s="143">
        <f t="shared" si="25"/>
        <v>0</v>
      </c>
      <c r="BG221" s="143">
        <f t="shared" si="26"/>
        <v>0</v>
      </c>
      <c r="BH221" s="143">
        <f t="shared" si="27"/>
        <v>0</v>
      </c>
      <c r="BI221" s="143">
        <f t="shared" si="28"/>
        <v>0</v>
      </c>
      <c r="BJ221" s="17" t="s">
        <v>82</v>
      </c>
      <c r="BK221" s="143">
        <f t="shared" si="29"/>
        <v>0</v>
      </c>
      <c r="BL221" s="17" t="s">
        <v>191</v>
      </c>
      <c r="BM221" s="142" t="s">
        <v>2198</v>
      </c>
    </row>
    <row r="222" spans="2:65" s="1" customFormat="1" ht="32.950000000000003" customHeight="1">
      <c r="B222" s="136"/>
      <c r="C222" s="191" t="s">
        <v>323</v>
      </c>
      <c r="D222" s="191" t="s">
        <v>187</v>
      </c>
      <c r="E222" s="192" t="s">
        <v>1538</v>
      </c>
      <c r="F222" s="193" t="s">
        <v>1539</v>
      </c>
      <c r="G222" s="194" t="s">
        <v>239</v>
      </c>
      <c r="H222" s="195">
        <v>2</v>
      </c>
      <c r="I222" s="137"/>
      <c r="J222" s="196">
        <f t="shared" si="20"/>
        <v>0</v>
      </c>
      <c r="K222" s="193" t="s">
        <v>195</v>
      </c>
      <c r="L222" s="32"/>
      <c r="M222" s="138" t="s">
        <v>1</v>
      </c>
      <c r="N222" s="139" t="s">
        <v>40</v>
      </c>
      <c r="P222" s="140">
        <f t="shared" si="21"/>
        <v>0</v>
      </c>
      <c r="Q222" s="140">
        <v>0</v>
      </c>
      <c r="R222" s="140">
        <f t="shared" si="22"/>
        <v>0</v>
      </c>
      <c r="S222" s="140">
        <v>1.8800000000000001E-2</v>
      </c>
      <c r="T222" s="141">
        <f t="shared" si="23"/>
        <v>3.7600000000000001E-2</v>
      </c>
      <c r="AR222" s="142" t="s">
        <v>191</v>
      </c>
      <c r="AT222" s="142" t="s">
        <v>187</v>
      </c>
      <c r="AU222" s="142" t="s">
        <v>84</v>
      </c>
      <c r="AY222" s="17" t="s">
        <v>184</v>
      </c>
      <c r="BE222" s="143">
        <f t="shared" si="24"/>
        <v>0</v>
      </c>
      <c r="BF222" s="143">
        <f t="shared" si="25"/>
        <v>0</v>
      </c>
      <c r="BG222" s="143">
        <f t="shared" si="26"/>
        <v>0</v>
      </c>
      <c r="BH222" s="143">
        <f t="shared" si="27"/>
        <v>0</v>
      </c>
      <c r="BI222" s="143">
        <f t="shared" si="28"/>
        <v>0</v>
      </c>
      <c r="BJ222" s="17" t="s">
        <v>82</v>
      </c>
      <c r="BK222" s="143">
        <f t="shared" si="29"/>
        <v>0</v>
      </c>
      <c r="BL222" s="17" t="s">
        <v>191</v>
      </c>
      <c r="BM222" s="142" t="s">
        <v>2199</v>
      </c>
    </row>
    <row r="223" spans="2:65" s="1" customFormat="1" ht="32.950000000000003" customHeight="1">
      <c r="B223" s="136"/>
      <c r="C223" s="191" t="s">
        <v>458</v>
      </c>
      <c r="D223" s="191" t="s">
        <v>187</v>
      </c>
      <c r="E223" s="192" t="s">
        <v>1541</v>
      </c>
      <c r="F223" s="193" t="s">
        <v>1542</v>
      </c>
      <c r="G223" s="194" t="s">
        <v>239</v>
      </c>
      <c r="H223" s="195">
        <v>2</v>
      </c>
      <c r="I223" s="137"/>
      <c r="J223" s="196">
        <f t="shared" si="20"/>
        <v>0</v>
      </c>
      <c r="K223" s="193" t="s">
        <v>195</v>
      </c>
      <c r="L223" s="32"/>
      <c r="M223" s="138" t="s">
        <v>1</v>
      </c>
      <c r="N223" s="139" t="s">
        <v>40</v>
      </c>
      <c r="P223" s="140">
        <f t="shared" si="21"/>
        <v>0</v>
      </c>
      <c r="Q223" s="140">
        <v>1.4749999999999999E-2</v>
      </c>
      <c r="R223" s="140">
        <f t="shared" si="22"/>
        <v>2.9499999999999998E-2</v>
      </c>
      <c r="S223" s="140">
        <v>0</v>
      </c>
      <c r="T223" s="141">
        <f t="shared" si="23"/>
        <v>0</v>
      </c>
      <c r="AR223" s="142" t="s">
        <v>191</v>
      </c>
      <c r="AT223" s="142" t="s">
        <v>187</v>
      </c>
      <c r="AU223" s="142" t="s">
        <v>84</v>
      </c>
      <c r="AY223" s="17" t="s">
        <v>184</v>
      </c>
      <c r="BE223" s="143">
        <f t="shared" si="24"/>
        <v>0</v>
      </c>
      <c r="BF223" s="143">
        <f t="shared" si="25"/>
        <v>0</v>
      </c>
      <c r="BG223" s="143">
        <f t="shared" si="26"/>
        <v>0</v>
      </c>
      <c r="BH223" s="143">
        <f t="shared" si="27"/>
        <v>0</v>
      </c>
      <c r="BI223" s="143">
        <f t="shared" si="28"/>
        <v>0</v>
      </c>
      <c r="BJ223" s="17" t="s">
        <v>82</v>
      </c>
      <c r="BK223" s="143">
        <f t="shared" si="29"/>
        <v>0</v>
      </c>
      <c r="BL223" s="17" t="s">
        <v>191</v>
      </c>
      <c r="BM223" s="142" t="s">
        <v>2200</v>
      </c>
    </row>
    <row r="224" spans="2:65" s="1" customFormat="1" ht="44.35" customHeight="1">
      <c r="B224" s="136"/>
      <c r="C224" s="191" t="s">
        <v>326</v>
      </c>
      <c r="D224" s="191" t="s">
        <v>187</v>
      </c>
      <c r="E224" s="192" t="s">
        <v>1544</v>
      </c>
      <c r="F224" s="193" t="s">
        <v>1545</v>
      </c>
      <c r="G224" s="194" t="s">
        <v>351</v>
      </c>
      <c r="H224" s="195">
        <v>0.52500000000000002</v>
      </c>
      <c r="I224" s="137"/>
      <c r="J224" s="196">
        <f t="shared" si="20"/>
        <v>0</v>
      </c>
      <c r="K224" s="193" t="s">
        <v>1081</v>
      </c>
      <c r="L224" s="32"/>
      <c r="M224" s="138" t="s">
        <v>1</v>
      </c>
      <c r="N224" s="139" t="s">
        <v>40</v>
      </c>
      <c r="P224" s="140">
        <f t="shared" si="21"/>
        <v>0</v>
      </c>
      <c r="Q224" s="140">
        <v>0</v>
      </c>
      <c r="R224" s="140">
        <f t="shared" si="22"/>
        <v>0</v>
      </c>
      <c r="S224" s="140">
        <v>0</v>
      </c>
      <c r="T224" s="141">
        <f t="shared" si="23"/>
        <v>0</v>
      </c>
      <c r="AR224" s="142" t="s">
        <v>191</v>
      </c>
      <c r="AT224" s="142" t="s">
        <v>187</v>
      </c>
      <c r="AU224" s="142" t="s">
        <v>84</v>
      </c>
      <c r="AY224" s="17" t="s">
        <v>184</v>
      </c>
      <c r="BE224" s="143">
        <f t="shared" si="24"/>
        <v>0</v>
      </c>
      <c r="BF224" s="143">
        <f t="shared" si="25"/>
        <v>0</v>
      </c>
      <c r="BG224" s="143">
        <f t="shared" si="26"/>
        <v>0</v>
      </c>
      <c r="BH224" s="143">
        <f t="shared" si="27"/>
        <v>0</v>
      </c>
      <c r="BI224" s="143">
        <f t="shared" si="28"/>
        <v>0</v>
      </c>
      <c r="BJ224" s="17" t="s">
        <v>82</v>
      </c>
      <c r="BK224" s="143">
        <f t="shared" si="29"/>
        <v>0</v>
      </c>
      <c r="BL224" s="17" t="s">
        <v>191</v>
      </c>
      <c r="BM224" s="142" t="s">
        <v>2201</v>
      </c>
    </row>
    <row r="225" spans="2:65" s="1" customFormat="1" ht="24.15" customHeight="1">
      <c r="B225" s="136"/>
      <c r="C225" s="191" t="s">
        <v>467</v>
      </c>
      <c r="D225" s="191" t="s">
        <v>187</v>
      </c>
      <c r="E225" s="192" t="s">
        <v>1547</v>
      </c>
      <c r="F225" s="193" t="s">
        <v>1548</v>
      </c>
      <c r="G225" s="194" t="s">
        <v>239</v>
      </c>
      <c r="H225" s="195">
        <v>35</v>
      </c>
      <c r="I225" s="137"/>
      <c r="J225" s="196">
        <f t="shared" si="20"/>
        <v>0</v>
      </c>
      <c r="K225" s="193" t="s">
        <v>195</v>
      </c>
      <c r="L225" s="32"/>
      <c r="M225" s="138" t="s">
        <v>1</v>
      </c>
      <c r="N225" s="139" t="s">
        <v>40</v>
      </c>
      <c r="P225" s="140">
        <f t="shared" si="21"/>
        <v>0</v>
      </c>
      <c r="Q225" s="140">
        <v>2.4000000000000001E-4</v>
      </c>
      <c r="R225" s="140">
        <f t="shared" si="22"/>
        <v>8.3999999999999995E-3</v>
      </c>
      <c r="S225" s="140">
        <v>0</v>
      </c>
      <c r="T225" s="141">
        <f t="shared" si="23"/>
        <v>0</v>
      </c>
      <c r="AR225" s="142" t="s">
        <v>191</v>
      </c>
      <c r="AT225" s="142" t="s">
        <v>187</v>
      </c>
      <c r="AU225" s="142" t="s">
        <v>84</v>
      </c>
      <c r="AY225" s="17" t="s">
        <v>184</v>
      </c>
      <c r="BE225" s="143">
        <f t="shared" si="24"/>
        <v>0</v>
      </c>
      <c r="BF225" s="143">
        <f t="shared" si="25"/>
        <v>0</v>
      </c>
      <c r="BG225" s="143">
        <f t="shared" si="26"/>
        <v>0</v>
      </c>
      <c r="BH225" s="143">
        <f t="shared" si="27"/>
        <v>0</v>
      </c>
      <c r="BI225" s="143">
        <f t="shared" si="28"/>
        <v>0</v>
      </c>
      <c r="BJ225" s="17" t="s">
        <v>82</v>
      </c>
      <c r="BK225" s="143">
        <f t="shared" si="29"/>
        <v>0</v>
      </c>
      <c r="BL225" s="17" t="s">
        <v>191</v>
      </c>
      <c r="BM225" s="142" t="s">
        <v>2202</v>
      </c>
    </row>
    <row r="226" spans="2:65" s="1" customFormat="1" ht="16.5" customHeight="1">
      <c r="B226" s="136"/>
      <c r="C226" s="191" t="s">
        <v>330</v>
      </c>
      <c r="D226" s="191" t="s">
        <v>187</v>
      </c>
      <c r="E226" s="192" t="s">
        <v>1550</v>
      </c>
      <c r="F226" s="193" t="s">
        <v>1551</v>
      </c>
      <c r="G226" s="194" t="s">
        <v>239</v>
      </c>
      <c r="H226" s="195">
        <v>10</v>
      </c>
      <c r="I226" s="137"/>
      <c r="J226" s="196">
        <f t="shared" si="20"/>
        <v>0</v>
      </c>
      <c r="K226" s="193" t="s">
        <v>195</v>
      </c>
      <c r="L226" s="32"/>
      <c r="M226" s="138" t="s">
        <v>1</v>
      </c>
      <c r="N226" s="139" t="s">
        <v>40</v>
      </c>
      <c r="P226" s="140">
        <f t="shared" si="21"/>
        <v>0</v>
      </c>
      <c r="Q226" s="140">
        <v>0</v>
      </c>
      <c r="R226" s="140">
        <f t="shared" si="22"/>
        <v>0</v>
      </c>
      <c r="S226" s="140">
        <v>8.5999999999999998E-4</v>
      </c>
      <c r="T226" s="141">
        <f t="shared" si="23"/>
        <v>8.6E-3</v>
      </c>
      <c r="AR226" s="142" t="s">
        <v>191</v>
      </c>
      <c r="AT226" s="142" t="s">
        <v>187</v>
      </c>
      <c r="AU226" s="142" t="s">
        <v>84</v>
      </c>
      <c r="AY226" s="17" t="s">
        <v>184</v>
      </c>
      <c r="BE226" s="143">
        <f t="shared" si="24"/>
        <v>0</v>
      </c>
      <c r="BF226" s="143">
        <f t="shared" si="25"/>
        <v>0</v>
      </c>
      <c r="BG226" s="143">
        <f t="shared" si="26"/>
        <v>0</v>
      </c>
      <c r="BH226" s="143">
        <f t="shared" si="27"/>
        <v>0</v>
      </c>
      <c r="BI226" s="143">
        <f t="shared" si="28"/>
        <v>0</v>
      </c>
      <c r="BJ226" s="17" t="s">
        <v>82</v>
      </c>
      <c r="BK226" s="143">
        <f t="shared" si="29"/>
        <v>0</v>
      </c>
      <c r="BL226" s="17" t="s">
        <v>191</v>
      </c>
      <c r="BM226" s="142" t="s">
        <v>2203</v>
      </c>
    </row>
    <row r="227" spans="2:65" s="1" customFormat="1" ht="24.15" customHeight="1">
      <c r="B227" s="136"/>
      <c r="C227" s="191" t="s">
        <v>475</v>
      </c>
      <c r="D227" s="191" t="s">
        <v>187</v>
      </c>
      <c r="E227" s="192" t="s">
        <v>1553</v>
      </c>
      <c r="F227" s="193" t="s">
        <v>1554</v>
      </c>
      <c r="G227" s="194" t="s">
        <v>239</v>
      </c>
      <c r="H227" s="195">
        <v>2</v>
      </c>
      <c r="I227" s="137"/>
      <c r="J227" s="196">
        <f t="shared" si="20"/>
        <v>0</v>
      </c>
      <c r="K227" s="193" t="s">
        <v>195</v>
      </c>
      <c r="L227" s="32"/>
      <c r="M227" s="138" t="s">
        <v>1</v>
      </c>
      <c r="N227" s="139" t="s">
        <v>40</v>
      </c>
      <c r="P227" s="140">
        <f t="shared" si="21"/>
        <v>0</v>
      </c>
      <c r="Q227" s="140">
        <v>1.72E-3</v>
      </c>
      <c r="R227" s="140">
        <f t="shared" si="22"/>
        <v>3.4399999999999999E-3</v>
      </c>
      <c r="S227" s="140">
        <v>0</v>
      </c>
      <c r="T227" s="141">
        <f t="shared" si="23"/>
        <v>0</v>
      </c>
      <c r="AR227" s="142" t="s">
        <v>191</v>
      </c>
      <c r="AT227" s="142" t="s">
        <v>187</v>
      </c>
      <c r="AU227" s="142" t="s">
        <v>84</v>
      </c>
      <c r="AY227" s="17" t="s">
        <v>184</v>
      </c>
      <c r="BE227" s="143">
        <f t="shared" si="24"/>
        <v>0</v>
      </c>
      <c r="BF227" s="143">
        <f t="shared" si="25"/>
        <v>0</v>
      </c>
      <c r="BG227" s="143">
        <f t="shared" si="26"/>
        <v>0</v>
      </c>
      <c r="BH227" s="143">
        <f t="shared" si="27"/>
        <v>0</v>
      </c>
      <c r="BI227" s="143">
        <f t="shared" si="28"/>
        <v>0</v>
      </c>
      <c r="BJ227" s="17" t="s">
        <v>82</v>
      </c>
      <c r="BK227" s="143">
        <f t="shared" si="29"/>
        <v>0</v>
      </c>
      <c r="BL227" s="17" t="s">
        <v>191</v>
      </c>
      <c r="BM227" s="142" t="s">
        <v>2204</v>
      </c>
    </row>
    <row r="228" spans="2:65" s="1" customFormat="1" ht="16.5" customHeight="1">
      <c r="B228" s="136"/>
      <c r="C228" s="191" t="s">
        <v>333</v>
      </c>
      <c r="D228" s="191" t="s">
        <v>187</v>
      </c>
      <c r="E228" s="192" t="s">
        <v>1556</v>
      </c>
      <c r="F228" s="193" t="s">
        <v>1557</v>
      </c>
      <c r="G228" s="194" t="s">
        <v>239</v>
      </c>
      <c r="H228" s="195">
        <v>9</v>
      </c>
      <c r="I228" s="137"/>
      <c r="J228" s="196">
        <f t="shared" si="20"/>
        <v>0</v>
      </c>
      <c r="K228" s="193" t="s">
        <v>195</v>
      </c>
      <c r="L228" s="32"/>
      <c r="M228" s="138" t="s">
        <v>1</v>
      </c>
      <c r="N228" s="139" t="s">
        <v>40</v>
      </c>
      <c r="P228" s="140">
        <f t="shared" si="21"/>
        <v>0</v>
      </c>
      <c r="Q228" s="140">
        <v>1.8400000000000001E-3</v>
      </c>
      <c r="R228" s="140">
        <f t="shared" si="22"/>
        <v>1.6560000000000002E-2</v>
      </c>
      <c r="S228" s="140">
        <v>0</v>
      </c>
      <c r="T228" s="141">
        <f t="shared" si="23"/>
        <v>0</v>
      </c>
      <c r="AR228" s="142" t="s">
        <v>191</v>
      </c>
      <c r="AT228" s="142" t="s">
        <v>187</v>
      </c>
      <c r="AU228" s="142" t="s">
        <v>84</v>
      </c>
      <c r="AY228" s="17" t="s">
        <v>184</v>
      </c>
      <c r="BE228" s="143">
        <f t="shared" si="24"/>
        <v>0</v>
      </c>
      <c r="BF228" s="143">
        <f t="shared" si="25"/>
        <v>0</v>
      </c>
      <c r="BG228" s="143">
        <f t="shared" si="26"/>
        <v>0</v>
      </c>
      <c r="BH228" s="143">
        <f t="shared" si="27"/>
        <v>0</v>
      </c>
      <c r="BI228" s="143">
        <f t="shared" si="28"/>
        <v>0</v>
      </c>
      <c r="BJ228" s="17" t="s">
        <v>82</v>
      </c>
      <c r="BK228" s="143">
        <f t="shared" si="29"/>
        <v>0</v>
      </c>
      <c r="BL228" s="17" t="s">
        <v>191</v>
      </c>
      <c r="BM228" s="142" t="s">
        <v>2205</v>
      </c>
    </row>
    <row r="229" spans="2:65" s="1" customFormat="1" ht="24.15" customHeight="1">
      <c r="B229" s="136"/>
      <c r="C229" s="191" t="s">
        <v>482</v>
      </c>
      <c r="D229" s="191" t="s">
        <v>187</v>
      </c>
      <c r="E229" s="192" t="s">
        <v>1559</v>
      </c>
      <c r="F229" s="193" t="s">
        <v>1560</v>
      </c>
      <c r="G229" s="194" t="s">
        <v>248</v>
      </c>
      <c r="H229" s="195">
        <v>1</v>
      </c>
      <c r="I229" s="137"/>
      <c r="J229" s="196">
        <f t="shared" si="20"/>
        <v>0</v>
      </c>
      <c r="K229" s="193" t="s">
        <v>195</v>
      </c>
      <c r="L229" s="32"/>
      <c r="M229" s="138" t="s">
        <v>1</v>
      </c>
      <c r="N229" s="139" t="s">
        <v>40</v>
      </c>
      <c r="P229" s="140">
        <f t="shared" si="21"/>
        <v>0</v>
      </c>
      <c r="Q229" s="140">
        <v>0</v>
      </c>
      <c r="R229" s="140">
        <f t="shared" si="22"/>
        <v>0</v>
      </c>
      <c r="S229" s="140">
        <v>2.2499999999999998E-3</v>
      </c>
      <c r="T229" s="141">
        <f t="shared" si="23"/>
        <v>2.2499999999999998E-3</v>
      </c>
      <c r="AR229" s="142" t="s">
        <v>191</v>
      </c>
      <c r="AT229" s="142" t="s">
        <v>187</v>
      </c>
      <c r="AU229" s="142" t="s">
        <v>84</v>
      </c>
      <c r="AY229" s="17" t="s">
        <v>184</v>
      </c>
      <c r="BE229" s="143">
        <f t="shared" si="24"/>
        <v>0</v>
      </c>
      <c r="BF229" s="143">
        <f t="shared" si="25"/>
        <v>0</v>
      </c>
      <c r="BG229" s="143">
        <f t="shared" si="26"/>
        <v>0</v>
      </c>
      <c r="BH229" s="143">
        <f t="shared" si="27"/>
        <v>0</v>
      </c>
      <c r="BI229" s="143">
        <f t="shared" si="28"/>
        <v>0</v>
      </c>
      <c r="BJ229" s="17" t="s">
        <v>82</v>
      </c>
      <c r="BK229" s="143">
        <f t="shared" si="29"/>
        <v>0</v>
      </c>
      <c r="BL229" s="17" t="s">
        <v>191</v>
      </c>
      <c r="BM229" s="142" t="s">
        <v>2206</v>
      </c>
    </row>
    <row r="230" spans="2:65" s="1" customFormat="1" ht="24.15" customHeight="1">
      <c r="B230" s="136"/>
      <c r="C230" s="191" t="s">
        <v>337</v>
      </c>
      <c r="D230" s="191" t="s">
        <v>187</v>
      </c>
      <c r="E230" s="192" t="s">
        <v>1562</v>
      </c>
      <c r="F230" s="193" t="s">
        <v>1563</v>
      </c>
      <c r="G230" s="194" t="s">
        <v>248</v>
      </c>
      <c r="H230" s="195">
        <v>16</v>
      </c>
      <c r="I230" s="137"/>
      <c r="J230" s="196">
        <f t="shared" si="20"/>
        <v>0</v>
      </c>
      <c r="K230" s="193" t="s">
        <v>195</v>
      </c>
      <c r="L230" s="32"/>
      <c r="M230" s="138" t="s">
        <v>1</v>
      </c>
      <c r="N230" s="139" t="s">
        <v>40</v>
      </c>
      <c r="P230" s="140">
        <f t="shared" si="21"/>
        <v>0</v>
      </c>
      <c r="Q230" s="140">
        <v>0</v>
      </c>
      <c r="R230" s="140">
        <f t="shared" si="22"/>
        <v>0</v>
      </c>
      <c r="S230" s="140">
        <v>8.4999999999999995E-4</v>
      </c>
      <c r="T230" s="141">
        <f t="shared" si="23"/>
        <v>1.3599999999999999E-2</v>
      </c>
      <c r="AR230" s="142" t="s">
        <v>191</v>
      </c>
      <c r="AT230" s="142" t="s">
        <v>187</v>
      </c>
      <c r="AU230" s="142" t="s">
        <v>84</v>
      </c>
      <c r="AY230" s="17" t="s">
        <v>184</v>
      </c>
      <c r="BE230" s="143">
        <f t="shared" si="24"/>
        <v>0</v>
      </c>
      <c r="BF230" s="143">
        <f t="shared" si="25"/>
        <v>0</v>
      </c>
      <c r="BG230" s="143">
        <f t="shared" si="26"/>
        <v>0</v>
      </c>
      <c r="BH230" s="143">
        <f t="shared" si="27"/>
        <v>0</v>
      </c>
      <c r="BI230" s="143">
        <f t="shared" si="28"/>
        <v>0</v>
      </c>
      <c r="BJ230" s="17" t="s">
        <v>82</v>
      </c>
      <c r="BK230" s="143">
        <f t="shared" si="29"/>
        <v>0</v>
      </c>
      <c r="BL230" s="17" t="s">
        <v>191</v>
      </c>
      <c r="BM230" s="142" t="s">
        <v>2207</v>
      </c>
    </row>
    <row r="231" spans="2:65" s="1" customFormat="1" ht="24.15" customHeight="1">
      <c r="B231" s="136"/>
      <c r="C231" s="191" t="s">
        <v>492</v>
      </c>
      <c r="D231" s="191" t="s">
        <v>187</v>
      </c>
      <c r="E231" s="192" t="s">
        <v>1565</v>
      </c>
      <c r="F231" s="193" t="s">
        <v>1566</v>
      </c>
      <c r="G231" s="194" t="s">
        <v>248</v>
      </c>
      <c r="H231" s="195">
        <v>9</v>
      </c>
      <c r="I231" s="137"/>
      <c r="J231" s="196">
        <f t="shared" si="20"/>
        <v>0</v>
      </c>
      <c r="K231" s="193" t="s">
        <v>195</v>
      </c>
      <c r="L231" s="32"/>
      <c r="M231" s="138" t="s">
        <v>1</v>
      </c>
      <c r="N231" s="139" t="s">
        <v>40</v>
      </c>
      <c r="P231" s="140">
        <f t="shared" si="21"/>
        <v>0</v>
      </c>
      <c r="Q231" s="140">
        <v>2.4000000000000001E-4</v>
      </c>
      <c r="R231" s="140">
        <f t="shared" si="22"/>
        <v>2.16E-3</v>
      </c>
      <c r="S231" s="140">
        <v>0</v>
      </c>
      <c r="T231" s="141">
        <f t="shared" si="23"/>
        <v>0</v>
      </c>
      <c r="AR231" s="142" t="s">
        <v>191</v>
      </c>
      <c r="AT231" s="142" t="s">
        <v>187</v>
      </c>
      <c r="AU231" s="142" t="s">
        <v>84</v>
      </c>
      <c r="AY231" s="17" t="s">
        <v>184</v>
      </c>
      <c r="BE231" s="143">
        <f t="shared" si="24"/>
        <v>0</v>
      </c>
      <c r="BF231" s="143">
        <f t="shared" si="25"/>
        <v>0</v>
      </c>
      <c r="BG231" s="143">
        <f t="shared" si="26"/>
        <v>0</v>
      </c>
      <c r="BH231" s="143">
        <f t="shared" si="27"/>
        <v>0</v>
      </c>
      <c r="BI231" s="143">
        <f t="shared" si="28"/>
        <v>0</v>
      </c>
      <c r="BJ231" s="17" t="s">
        <v>82</v>
      </c>
      <c r="BK231" s="143">
        <f t="shared" si="29"/>
        <v>0</v>
      </c>
      <c r="BL231" s="17" t="s">
        <v>191</v>
      </c>
      <c r="BM231" s="142" t="s">
        <v>2208</v>
      </c>
    </row>
    <row r="232" spans="2:65" s="1" customFormat="1" ht="24.15" customHeight="1">
      <c r="B232" s="136"/>
      <c r="C232" s="191" t="s">
        <v>340</v>
      </c>
      <c r="D232" s="191" t="s">
        <v>187</v>
      </c>
      <c r="E232" s="192" t="s">
        <v>2209</v>
      </c>
      <c r="F232" s="193" t="s">
        <v>2210</v>
      </c>
      <c r="G232" s="194" t="s">
        <v>248</v>
      </c>
      <c r="H232" s="195">
        <v>1</v>
      </c>
      <c r="I232" s="137"/>
      <c r="J232" s="196">
        <f t="shared" si="20"/>
        <v>0</v>
      </c>
      <c r="K232" s="193" t="s">
        <v>195</v>
      </c>
      <c r="L232" s="32"/>
      <c r="M232" s="138" t="s">
        <v>1</v>
      </c>
      <c r="N232" s="139" t="s">
        <v>40</v>
      </c>
      <c r="P232" s="140">
        <f t="shared" si="21"/>
        <v>0</v>
      </c>
      <c r="Q232" s="140">
        <v>5.5000000000000003E-4</v>
      </c>
      <c r="R232" s="140">
        <f t="shared" si="22"/>
        <v>5.5000000000000003E-4</v>
      </c>
      <c r="S232" s="140">
        <v>0</v>
      </c>
      <c r="T232" s="141">
        <f t="shared" si="23"/>
        <v>0</v>
      </c>
      <c r="AR232" s="142" t="s">
        <v>191</v>
      </c>
      <c r="AT232" s="142" t="s">
        <v>187</v>
      </c>
      <c r="AU232" s="142" t="s">
        <v>84</v>
      </c>
      <c r="AY232" s="17" t="s">
        <v>184</v>
      </c>
      <c r="BE232" s="143">
        <f t="shared" si="24"/>
        <v>0</v>
      </c>
      <c r="BF232" s="143">
        <f t="shared" si="25"/>
        <v>0</v>
      </c>
      <c r="BG232" s="143">
        <f t="shared" si="26"/>
        <v>0</v>
      </c>
      <c r="BH232" s="143">
        <f t="shared" si="27"/>
        <v>0</v>
      </c>
      <c r="BI232" s="143">
        <f t="shared" si="28"/>
        <v>0</v>
      </c>
      <c r="BJ232" s="17" t="s">
        <v>82</v>
      </c>
      <c r="BK232" s="143">
        <f t="shared" si="29"/>
        <v>0</v>
      </c>
      <c r="BL232" s="17" t="s">
        <v>191</v>
      </c>
      <c r="BM232" s="142" t="s">
        <v>2211</v>
      </c>
    </row>
    <row r="233" spans="2:65" s="1" customFormat="1" ht="24.15" customHeight="1">
      <c r="B233" s="136"/>
      <c r="C233" s="191" t="s">
        <v>501</v>
      </c>
      <c r="D233" s="191" t="s">
        <v>187</v>
      </c>
      <c r="E233" s="192" t="s">
        <v>1568</v>
      </c>
      <c r="F233" s="193" t="s">
        <v>1569</v>
      </c>
      <c r="G233" s="194" t="s">
        <v>248</v>
      </c>
      <c r="H233" s="195">
        <v>5</v>
      </c>
      <c r="I233" s="137"/>
      <c r="J233" s="196">
        <f t="shared" si="20"/>
        <v>0</v>
      </c>
      <c r="K233" s="193" t="s">
        <v>195</v>
      </c>
      <c r="L233" s="32"/>
      <c r="M233" s="138" t="s">
        <v>1</v>
      </c>
      <c r="N233" s="139" t="s">
        <v>40</v>
      </c>
      <c r="P233" s="140">
        <f t="shared" si="21"/>
        <v>0</v>
      </c>
      <c r="Q233" s="140">
        <v>2.7999999999999998E-4</v>
      </c>
      <c r="R233" s="140">
        <f t="shared" si="22"/>
        <v>1.3999999999999998E-3</v>
      </c>
      <c r="S233" s="140">
        <v>0</v>
      </c>
      <c r="T233" s="141">
        <f t="shared" si="23"/>
        <v>0</v>
      </c>
      <c r="AR233" s="142" t="s">
        <v>191</v>
      </c>
      <c r="AT233" s="142" t="s">
        <v>187</v>
      </c>
      <c r="AU233" s="142" t="s">
        <v>84</v>
      </c>
      <c r="AY233" s="17" t="s">
        <v>184</v>
      </c>
      <c r="BE233" s="143">
        <f t="shared" si="24"/>
        <v>0</v>
      </c>
      <c r="BF233" s="143">
        <f t="shared" si="25"/>
        <v>0</v>
      </c>
      <c r="BG233" s="143">
        <f t="shared" si="26"/>
        <v>0</v>
      </c>
      <c r="BH233" s="143">
        <f t="shared" si="27"/>
        <v>0</v>
      </c>
      <c r="BI233" s="143">
        <f t="shared" si="28"/>
        <v>0</v>
      </c>
      <c r="BJ233" s="17" t="s">
        <v>82</v>
      </c>
      <c r="BK233" s="143">
        <f t="shared" si="29"/>
        <v>0</v>
      </c>
      <c r="BL233" s="17" t="s">
        <v>191</v>
      </c>
      <c r="BM233" s="142" t="s">
        <v>2212</v>
      </c>
    </row>
    <row r="234" spans="2:65" s="1" customFormat="1" ht="55.55" customHeight="1">
      <c r="B234" s="136"/>
      <c r="C234" s="191" t="s">
        <v>344</v>
      </c>
      <c r="D234" s="191" t="s">
        <v>187</v>
      </c>
      <c r="E234" s="192" t="s">
        <v>1571</v>
      </c>
      <c r="F234" s="193" t="s">
        <v>1572</v>
      </c>
      <c r="G234" s="194" t="s">
        <v>351</v>
      </c>
      <c r="H234" s="195">
        <v>0.55800000000000005</v>
      </c>
      <c r="I234" s="137"/>
      <c r="J234" s="196">
        <f t="shared" si="20"/>
        <v>0</v>
      </c>
      <c r="K234" s="193" t="s">
        <v>195</v>
      </c>
      <c r="L234" s="32"/>
      <c r="M234" s="138" t="s">
        <v>1</v>
      </c>
      <c r="N234" s="139" t="s">
        <v>40</v>
      </c>
      <c r="P234" s="140">
        <f t="shared" si="21"/>
        <v>0</v>
      </c>
      <c r="Q234" s="140">
        <v>0</v>
      </c>
      <c r="R234" s="140">
        <f t="shared" si="22"/>
        <v>0</v>
      </c>
      <c r="S234" s="140">
        <v>0</v>
      </c>
      <c r="T234" s="141">
        <f t="shared" si="23"/>
        <v>0</v>
      </c>
      <c r="AR234" s="142" t="s">
        <v>191</v>
      </c>
      <c r="AT234" s="142" t="s">
        <v>187</v>
      </c>
      <c r="AU234" s="142" t="s">
        <v>84</v>
      </c>
      <c r="AY234" s="17" t="s">
        <v>184</v>
      </c>
      <c r="BE234" s="143">
        <f t="shared" si="24"/>
        <v>0</v>
      </c>
      <c r="BF234" s="143">
        <f t="shared" si="25"/>
        <v>0</v>
      </c>
      <c r="BG234" s="143">
        <f t="shared" si="26"/>
        <v>0</v>
      </c>
      <c r="BH234" s="143">
        <f t="shared" si="27"/>
        <v>0</v>
      </c>
      <c r="BI234" s="143">
        <f t="shared" si="28"/>
        <v>0</v>
      </c>
      <c r="BJ234" s="17" t="s">
        <v>82</v>
      </c>
      <c r="BK234" s="143">
        <f t="shared" si="29"/>
        <v>0</v>
      </c>
      <c r="BL234" s="17" t="s">
        <v>191</v>
      </c>
      <c r="BM234" s="142" t="s">
        <v>2213</v>
      </c>
    </row>
    <row r="235" spans="2:65" s="11" customFormat="1" ht="22.95" customHeight="1">
      <c r="B235" s="124"/>
      <c r="D235" s="125" t="s">
        <v>74</v>
      </c>
      <c r="E235" s="134" t="s">
        <v>1574</v>
      </c>
      <c r="F235" s="134" t="s">
        <v>1575</v>
      </c>
      <c r="J235" s="135">
        <f>BK235</f>
        <v>0</v>
      </c>
      <c r="L235" s="124"/>
      <c r="M235" s="129"/>
      <c r="P235" s="130">
        <f>SUM(P236:P239)</f>
        <v>0</v>
      </c>
      <c r="R235" s="130">
        <f>SUM(R236:R239)</f>
        <v>0.26214999999999999</v>
      </c>
      <c r="T235" s="131">
        <f>SUM(T236:T239)</f>
        <v>0</v>
      </c>
      <c r="AR235" s="125" t="s">
        <v>84</v>
      </c>
      <c r="AT235" s="132" t="s">
        <v>74</v>
      </c>
      <c r="AU235" s="132" t="s">
        <v>82</v>
      </c>
      <c r="AY235" s="125" t="s">
        <v>184</v>
      </c>
      <c r="BK235" s="133">
        <f>SUM(BK236:BK239)</f>
        <v>0</v>
      </c>
    </row>
    <row r="236" spans="2:65" s="1" customFormat="1" ht="37.9" customHeight="1">
      <c r="B236" s="136"/>
      <c r="C236" s="191" t="s">
        <v>511</v>
      </c>
      <c r="D236" s="191" t="s">
        <v>187</v>
      </c>
      <c r="E236" s="192" t="s">
        <v>1576</v>
      </c>
      <c r="F236" s="193" t="s">
        <v>1577</v>
      </c>
      <c r="G236" s="194" t="s">
        <v>239</v>
      </c>
      <c r="H236" s="195">
        <v>5</v>
      </c>
      <c r="I236" s="137"/>
      <c r="J236" s="196">
        <f>ROUND(I236*H236,2)</f>
        <v>0</v>
      </c>
      <c r="K236" s="193" t="s">
        <v>195</v>
      </c>
      <c r="L236" s="32"/>
      <c r="M236" s="138" t="s">
        <v>1</v>
      </c>
      <c r="N236" s="139" t="s">
        <v>40</v>
      </c>
      <c r="P236" s="140">
        <f>O236*H236</f>
        <v>0</v>
      </c>
      <c r="Q236" s="140">
        <v>1.5599999999999999E-2</v>
      </c>
      <c r="R236" s="140">
        <f>Q236*H236</f>
        <v>7.8E-2</v>
      </c>
      <c r="S236" s="140">
        <v>0</v>
      </c>
      <c r="T236" s="141">
        <f>S236*H236</f>
        <v>0</v>
      </c>
      <c r="AR236" s="142" t="s">
        <v>191</v>
      </c>
      <c r="AT236" s="142" t="s">
        <v>187</v>
      </c>
      <c r="AU236" s="142" t="s">
        <v>84</v>
      </c>
      <c r="AY236" s="17" t="s">
        <v>184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82</v>
      </c>
      <c r="BK236" s="143">
        <f>ROUND(I236*H236,2)</f>
        <v>0</v>
      </c>
      <c r="BL236" s="17" t="s">
        <v>191</v>
      </c>
      <c r="BM236" s="142" t="s">
        <v>2214</v>
      </c>
    </row>
    <row r="237" spans="2:65" s="1" customFormat="1" ht="37.9" customHeight="1">
      <c r="B237" s="136"/>
      <c r="C237" s="191" t="s">
        <v>347</v>
      </c>
      <c r="D237" s="191" t="s">
        <v>187</v>
      </c>
      <c r="E237" s="192" t="s">
        <v>1579</v>
      </c>
      <c r="F237" s="193" t="s">
        <v>1580</v>
      </c>
      <c r="G237" s="194" t="s">
        <v>239</v>
      </c>
      <c r="H237" s="195">
        <v>10</v>
      </c>
      <c r="I237" s="137"/>
      <c r="J237" s="196">
        <f>ROUND(I237*H237,2)</f>
        <v>0</v>
      </c>
      <c r="K237" s="193" t="s">
        <v>195</v>
      </c>
      <c r="L237" s="32"/>
      <c r="M237" s="138" t="s">
        <v>1</v>
      </c>
      <c r="N237" s="139" t="s">
        <v>40</v>
      </c>
      <c r="P237" s="140">
        <f>O237*H237</f>
        <v>0</v>
      </c>
      <c r="Q237" s="140">
        <v>1.6650000000000002E-2</v>
      </c>
      <c r="R237" s="140">
        <f>Q237*H237</f>
        <v>0.16650000000000001</v>
      </c>
      <c r="S237" s="140">
        <v>0</v>
      </c>
      <c r="T237" s="141">
        <f>S237*H237</f>
        <v>0</v>
      </c>
      <c r="AR237" s="142" t="s">
        <v>191</v>
      </c>
      <c r="AT237" s="142" t="s">
        <v>187</v>
      </c>
      <c r="AU237" s="142" t="s">
        <v>84</v>
      </c>
      <c r="AY237" s="17" t="s">
        <v>184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82</v>
      </c>
      <c r="BK237" s="143">
        <f>ROUND(I237*H237,2)</f>
        <v>0</v>
      </c>
      <c r="BL237" s="17" t="s">
        <v>191</v>
      </c>
      <c r="BM237" s="142" t="s">
        <v>2215</v>
      </c>
    </row>
    <row r="238" spans="2:65" s="1" customFormat="1" ht="49.25" customHeight="1">
      <c r="B238" s="136"/>
      <c r="C238" s="191" t="s">
        <v>524</v>
      </c>
      <c r="D238" s="191" t="s">
        <v>187</v>
      </c>
      <c r="E238" s="192" t="s">
        <v>2216</v>
      </c>
      <c r="F238" s="193" t="s">
        <v>2217</v>
      </c>
      <c r="G238" s="194" t="s">
        <v>239</v>
      </c>
      <c r="H238" s="195">
        <v>1</v>
      </c>
      <c r="I238" s="137"/>
      <c r="J238" s="196">
        <f>ROUND(I238*H238,2)</f>
        <v>0</v>
      </c>
      <c r="K238" s="193" t="s">
        <v>195</v>
      </c>
      <c r="L238" s="32"/>
      <c r="M238" s="138" t="s">
        <v>1</v>
      </c>
      <c r="N238" s="139" t="s">
        <v>40</v>
      </c>
      <c r="P238" s="140">
        <f>O238*H238</f>
        <v>0</v>
      </c>
      <c r="Q238" s="140">
        <v>1.7649999999999999E-2</v>
      </c>
      <c r="R238" s="140">
        <f>Q238*H238</f>
        <v>1.7649999999999999E-2</v>
      </c>
      <c r="S238" s="140">
        <v>0</v>
      </c>
      <c r="T238" s="141">
        <f>S238*H238</f>
        <v>0</v>
      </c>
      <c r="AR238" s="142" t="s">
        <v>191</v>
      </c>
      <c r="AT238" s="142" t="s">
        <v>187</v>
      </c>
      <c r="AU238" s="142" t="s">
        <v>84</v>
      </c>
      <c r="AY238" s="17" t="s">
        <v>184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82</v>
      </c>
      <c r="BK238" s="143">
        <f>ROUND(I238*H238,2)</f>
        <v>0</v>
      </c>
      <c r="BL238" s="17" t="s">
        <v>191</v>
      </c>
      <c r="BM238" s="142" t="s">
        <v>2218</v>
      </c>
    </row>
    <row r="239" spans="2:65" s="1" customFormat="1" ht="55.55" customHeight="1">
      <c r="B239" s="136"/>
      <c r="C239" s="191" t="s">
        <v>352</v>
      </c>
      <c r="D239" s="191" t="s">
        <v>187</v>
      </c>
      <c r="E239" s="192" t="s">
        <v>1582</v>
      </c>
      <c r="F239" s="193" t="s">
        <v>1583</v>
      </c>
      <c r="G239" s="194" t="s">
        <v>351</v>
      </c>
      <c r="H239" s="195">
        <v>0.26200000000000001</v>
      </c>
      <c r="I239" s="137"/>
      <c r="J239" s="196">
        <f>ROUND(I239*H239,2)</f>
        <v>0</v>
      </c>
      <c r="K239" s="193" t="s">
        <v>195</v>
      </c>
      <c r="L239" s="32"/>
      <c r="M239" s="149" t="s">
        <v>1</v>
      </c>
      <c r="N239" s="150" t="s">
        <v>40</v>
      </c>
      <c r="O239" s="151"/>
      <c r="P239" s="152">
        <f>O239*H239</f>
        <v>0</v>
      </c>
      <c r="Q239" s="152">
        <v>0</v>
      </c>
      <c r="R239" s="152">
        <f>Q239*H239</f>
        <v>0</v>
      </c>
      <c r="S239" s="152">
        <v>0</v>
      </c>
      <c r="T239" s="153">
        <f>S239*H239</f>
        <v>0</v>
      </c>
      <c r="AR239" s="142" t="s">
        <v>191</v>
      </c>
      <c r="AT239" s="142" t="s">
        <v>187</v>
      </c>
      <c r="AU239" s="142" t="s">
        <v>84</v>
      </c>
      <c r="AY239" s="17" t="s">
        <v>184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82</v>
      </c>
      <c r="BK239" s="143">
        <f>ROUND(I239*H239,2)</f>
        <v>0</v>
      </c>
      <c r="BL239" s="17" t="s">
        <v>191</v>
      </c>
      <c r="BM239" s="142" t="s">
        <v>2219</v>
      </c>
    </row>
    <row r="240" spans="2:65" s="1" customFormat="1" ht="7" customHeight="1">
      <c r="B240" s="44"/>
      <c r="C240" s="45"/>
      <c r="D240" s="45"/>
      <c r="E240" s="45"/>
      <c r="F240" s="45"/>
      <c r="G240" s="45"/>
      <c r="H240" s="45"/>
      <c r="I240" s="45"/>
      <c r="J240" s="45"/>
      <c r="K240" s="45"/>
      <c r="L240" s="32"/>
    </row>
  </sheetData>
  <sheetProtection algorithmName="SHA-512" hashValue="gJ77UoApVgnDWYFn9080XuLoIoF/GMx85YNaQ+bZsaCVt1JSBNnccxGwBV8B9UE5bYLfBqOewY2xK87skVHKmA==" saltValue="snyedcI2pSTxm+osLevctA==" spinCount="100000" sheet="1" objects="1" scenarios="1"/>
  <autoFilter ref="C134:K239" xr:uid="{00000000-0009-0000-0000-00000A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B2:BM162"/>
  <sheetViews>
    <sheetView showGridLines="0" topLeftCell="A110" workbookViewId="0">
      <selection activeCell="G161" sqref="G161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9">
      <c r="B8" s="20"/>
      <c r="D8" s="27" t="s">
        <v>144</v>
      </c>
      <c r="L8" s="20"/>
    </row>
    <row r="9" spans="2:46" ht="16.5" customHeight="1">
      <c r="B9" s="20"/>
      <c r="E9" s="254" t="s">
        <v>862</v>
      </c>
      <c r="F9" s="222"/>
      <c r="G9" s="222"/>
      <c r="H9" s="222"/>
      <c r="L9" s="20"/>
    </row>
    <row r="10" spans="2:46" ht="12.1" customHeight="1">
      <c r="B10" s="20"/>
      <c r="D10" s="27" t="s">
        <v>146</v>
      </c>
      <c r="L10" s="20"/>
    </row>
    <row r="11" spans="2:46" s="1" customFormat="1" ht="16.5" customHeight="1">
      <c r="B11" s="32"/>
      <c r="E11" s="249" t="s">
        <v>1907</v>
      </c>
      <c r="F11" s="253"/>
      <c r="G11" s="253"/>
      <c r="H11" s="253"/>
      <c r="L11" s="32"/>
    </row>
    <row r="12" spans="2:46" s="1" customFormat="1" ht="12.1" customHeight="1">
      <c r="B12" s="32"/>
      <c r="D12" s="27" t="s">
        <v>1334</v>
      </c>
      <c r="L12" s="32"/>
    </row>
    <row r="13" spans="2:46" s="1" customFormat="1" ht="16.5" customHeight="1">
      <c r="B13" s="32"/>
      <c r="E13" s="243" t="s">
        <v>2220</v>
      </c>
      <c r="F13" s="253"/>
      <c r="G13" s="253"/>
      <c r="H13" s="253"/>
      <c r="L13" s="32"/>
    </row>
    <row r="14" spans="2:46" s="1" customFormat="1">
      <c r="B14" s="32"/>
      <c r="L14" s="32"/>
    </row>
    <row r="15" spans="2:46" s="1" customFormat="1" ht="12.1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.1" customHeight="1">
      <c r="B16" s="32"/>
      <c r="D16" s="27" t="s">
        <v>20</v>
      </c>
      <c r="F16" s="25" t="s">
        <v>21</v>
      </c>
      <c r="I16" s="27" t="s">
        <v>22</v>
      </c>
      <c r="J16" s="52">
        <f>'Rekapitulace stavby'!AN8</f>
        <v>0</v>
      </c>
      <c r="L16" s="32"/>
    </row>
    <row r="17" spans="2:12" s="1" customFormat="1" ht="10.9" customHeight="1">
      <c r="B17" s="32"/>
      <c r="L17" s="32"/>
    </row>
    <row r="18" spans="2:12" s="1" customFormat="1" ht="12.1" customHeight="1">
      <c r="B18" s="32"/>
      <c r="D18" s="27" t="s">
        <v>23</v>
      </c>
      <c r="I18" s="27" t="s">
        <v>24</v>
      </c>
      <c r="J18" s="25" t="s">
        <v>25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7" customHeight="1">
      <c r="B20" s="32"/>
      <c r="L20" s="32"/>
    </row>
    <row r="21" spans="2:12" s="1" customFormat="1" ht="12.1" customHeight="1">
      <c r="B21" s="32"/>
      <c r="D21" s="27" t="s">
        <v>28</v>
      </c>
      <c r="I21" s="27" t="s">
        <v>24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56" t="str">
        <f>'Rekapitulace stavby'!E14</f>
        <v>Vyplň údaj</v>
      </c>
      <c r="F22" s="226"/>
      <c r="G22" s="226"/>
      <c r="H22" s="226"/>
      <c r="I22" s="27" t="s">
        <v>27</v>
      </c>
      <c r="J22" s="28" t="str">
        <f>'Rekapitulace stavby'!AN14</f>
        <v>Vyplň údaj</v>
      </c>
      <c r="L22" s="32"/>
    </row>
    <row r="23" spans="2:12" s="1" customFormat="1" ht="7" customHeight="1">
      <c r="B23" s="32"/>
      <c r="L23" s="32"/>
    </row>
    <row r="24" spans="2:12" s="1" customFormat="1" ht="12.1" customHeight="1">
      <c r="B24" s="32"/>
      <c r="D24" s="27" t="s">
        <v>30</v>
      </c>
      <c r="I24" s="27" t="s">
        <v>24</v>
      </c>
      <c r="J24" s="25" t="str">
        <f>IF('Rekapitulace stavby'!AN16="","",'Rekapitulace stavby'!AN16)</f>
        <v/>
      </c>
      <c r="L24" s="32"/>
    </row>
    <row r="25" spans="2:12" s="1" customFormat="1" ht="18" customHeight="1">
      <c r="B25" s="32"/>
      <c r="E25" s="25" t="str">
        <f>IF('Rekapitulace stavby'!E17="","",'Rekapitulace stavby'!E17)</f>
        <v xml:space="preserve"> </v>
      </c>
      <c r="I25" s="27" t="s">
        <v>27</v>
      </c>
      <c r="J25" s="25" t="str">
        <f>IF('Rekapitulace stavby'!AN17="","",'Rekapitulace stavby'!AN17)</f>
        <v/>
      </c>
      <c r="L25" s="32"/>
    </row>
    <row r="26" spans="2:12" s="1" customFormat="1" ht="7" customHeight="1">
      <c r="B26" s="32"/>
      <c r="L26" s="32"/>
    </row>
    <row r="27" spans="2:12" s="1" customFormat="1" ht="12.1" customHeight="1">
      <c r="B27" s="32"/>
      <c r="D27" s="27" t="s">
        <v>33</v>
      </c>
      <c r="I27" s="27" t="s">
        <v>24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7" customHeight="1">
      <c r="B29" s="32"/>
      <c r="L29" s="32"/>
    </row>
    <row r="30" spans="2:12" s="1" customFormat="1" ht="12.1" customHeight="1">
      <c r="B30" s="32"/>
      <c r="D30" s="27" t="s">
        <v>34</v>
      </c>
      <c r="L30" s="32"/>
    </row>
    <row r="31" spans="2:12" s="7" customFormat="1" ht="16.5" customHeight="1">
      <c r="B31" s="94"/>
      <c r="E31" s="230" t="s">
        <v>1</v>
      </c>
      <c r="F31" s="230"/>
      <c r="G31" s="230"/>
      <c r="H31" s="230"/>
      <c r="L31" s="94"/>
    </row>
    <row r="32" spans="2:12" s="1" customFormat="1" ht="7" customHeight="1">
      <c r="B32" s="32"/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" customHeight="1">
      <c r="B34" s="32"/>
      <c r="D34" s="95" t="s">
        <v>35</v>
      </c>
      <c r="J34" s="66">
        <f>ROUND(J130, 2)</f>
        <v>0</v>
      </c>
      <c r="L34" s="32"/>
    </row>
    <row r="35" spans="2:12" s="1" customFormat="1" ht="7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5" t="s">
        <v>39</v>
      </c>
      <c r="E37" s="27" t="s">
        <v>40</v>
      </c>
      <c r="F37" s="86">
        <f>ROUND((SUM(BE130:BE161)),  2)</f>
        <v>0</v>
      </c>
      <c r="I37" s="96">
        <v>0.21</v>
      </c>
      <c r="J37" s="86">
        <f>ROUND(((SUM(BE130:BE161))*I37),  2)</f>
        <v>0</v>
      </c>
      <c r="L37" s="32"/>
    </row>
    <row r="38" spans="2:12" s="1" customFormat="1" ht="14.45" customHeight="1">
      <c r="B38" s="32"/>
      <c r="E38" s="27" t="s">
        <v>41</v>
      </c>
      <c r="F38" s="86">
        <f>ROUND((SUM(BF130:BF161)),  2)</f>
        <v>0</v>
      </c>
      <c r="I38" s="96">
        <v>0.12</v>
      </c>
      <c r="J38" s="86">
        <f>ROUND(((SUM(BF130:BF161))*I38),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ROUND((SUM(BG130:BG161)),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6">
        <f>ROUND((SUM(BH130:BH161)),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>
      <c r="B41" s="32"/>
      <c r="E41" s="27" t="s">
        <v>44</v>
      </c>
      <c r="F41" s="86">
        <f>ROUND((SUM(BI130:BI161)),  2)</f>
        <v>0</v>
      </c>
      <c r="I41" s="96">
        <v>0</v>
      </c>
      <c r="J41" s="86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3" customHeight="1">
      <c r="B43" s="32"/>
      <c r="C43" s="97"/>
      <c r="D43" s="98" t="s">
        <v>45</v>
      </c>
      <c r="E43" s="57"/>
      <c r="F43" s="57"/>
      <c r="G43" s="99" t="s">
        <v>46</v>
      </c>
      <c r="H43" s="100" t="s">
        <v>47</v>
      </c>
      <c r="I43" s="57"/>
      <c r="J43" s="101">
        <f>SUM(J34:J41)</f>
        <v>0</v>
      </c>
      <c r="K43" s="102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ht="16.5" customHeight="1">
      <c r="B87" s="20"/>
      <c r="E87" s="254" t="s">
        <v>862</v>
      </c>
      <c r="F87" s="222"/>
      <c r="G87" s="222"/>
      <c r="H87" s="222"/>
      <c r="L87" s="20"/>
    </row>
    <row r="88" spans="2:12" ht="12.1" customHeight="1">
      <c r="B88" s="20"/>
      <c r="C88" s="27" t="s">
        <v>146</v>
      </c>
      <c r="L88" s="20"/>
    </row>
    <row r="89" spans="2:12" s="1" customFormat="1" ht="16.5" customHeight="1">
      <c r="B89" s="32"/>
      <c r="E89" s="249" t="s">
        <v>1907</v>
      </c>
      <c r="F89" s="253"/>
      <c r="G89" s="253"/>
      <c r="H89" s="253"/>
      <c r="L89" s="32"/>
    </row>
    <row r="90" spans="2:12" s="1" customFormat="1" ht="12.1" customHeight="1">
      <c r="B90" s="32"/>
      <c r="C90" s="27" t="s">
        <v>1334</v>
      </c>
      <c r="L90" s="32"/>
    </row>
    <row r="91" spans="2:12" s="1" customFormat="1" ht="16.5" customHeight="1">
      <c r="B91" s="32"/>
      <c r="E91" s="243" t="str">
        <f>E13</f>
        <v>SO-03 ELE - Elektromontáže - budova III</v>
      </c>
      <c r="F91" s="253"/>
      <c r="G91" s="253"/>
      <c r="H91" s="253"/>
      <c r="L91" s="32"/>
    </row>
    <row r="92" spans="2:12" s="1" customFormat="1" ht="7" customHeight="1">
      <c r="B92" s="32"/>
      <c r="L92" s="32"/>
    </row>
    <row r="93" spans="2:12" s="1" customFormat="1" ht="12.1" customHeight="1">
      <c r="B93" s="32"/>
      <c r="C93" s="27" t="s">
        <v>20</v>
      </c>
      <c r="F93" s="25" t="str">
        <f>F16</f>
        <v>areál ČZU v Praze</v>
      </c>
      <c r="I93" s="27" t="s">
        <v>22</v>
      </c>
      <c r="J93" s="52">
        <f>IF(J16="","",J16)</f>
        <v>0</v>
      </c>
      <c r="L93" s="32"/>
    </row>
    <row r="94" spans="2:12" s="1" customFormat="1" ht="7" customHeight="1">
      <c r="B94" s="32"/>
      <c r="L94" s="32"/>
    </row>
    <row r="95" spans="2:12" s="1" customFormat="1" ht="15.15" customHeight="1">
      <c r="B95" s="32"/>
      <c r="C95" s="27" t="s">
        <v>23</v>
      </c>
      <c r="F95" s="25" t="str">
        <f>E19</f>
        <v>ČZU v Praze, Kamýcká 129, 165 00 Praha 6 - Suchdol</v>
      </c>
      <c r="I95" s="27" t="s">
        <v>30</v>
      </c>
      <c r="J95" s="30" t="str">
        <f>E25</f>
        <v xml:space="preserve"> 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4" customHeight="1">
      <c r="B97" s="32"/>
      <c r="L97" s="32"/>
    </row>
    <row r="98" spans="2:47" s="1" customFormat="1" ht="29.25" customHeight="1">
      <c r="B98" s="32"/>
      <c r="C98" s="105" t="s">
        <v>149</v>
      </c>
      <c r="D98" s="97"/>
      <c r="E98" s="97"/>
      <c r="F98" s="97"/>
      <c r="G98" s="97"/>
      <c r="H98" s="97"/>
      <c r="I98" s="97"/>
      <c r="J98" s="106" t="s">
        <v>150</v>
      </c>
      <c r="K98" s="97"/>
      <c r="L98" s="32"/>
    </row>
    <row r="99" spans="2:47" s="1" customFormat="1" ht="10.4" customHeight="1">
      <c r="B99" s="32"/>
      <c r="L99" s="32"/>
    </row>
    <row r="100" spans="2:47" s="1" customFormat="1" ht="22.95" customHeight="1">
      <c r="B100" s="32"/>
      <c r="C100" s="107" t="s">
        <v>151</v>
      </c>
      <c r="J100" s="66">
        <f>J130</f>
        <v>0</v>
      </c>
      <c r="L100" s="32"/>
      <c r="AU100" s="17" t="s">
        <v>152</v>
      </c>
    </row>
    <row r="101" spans="2:47" s="8" customFormat="1" ht="25" customHeight="1">
      <c r="B101" s="108"/>
      <c r="D101" s="109" t="s">
        <v>1586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899999999999999" customHeight="1">
      <c r="B102" s="112"/>
      <c r="D102" s="113" t="s">
        <v>1587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4.8" customHeight="1">
      <c r="B103" s="112"/>
      <c r="D103" s="113" t="s">
        <v>1588</v>
      </c>
      <c r="E103" s="114"/>
      <c r="F103" s="114"/>
      <c r="G103" s="114"/>
      <c r="H103" s="114"/>
      <c r="I103" s="114"/>
      <c r="J103" s="115">
        <f>J133</f>
        <v>0</v>
      </c>
      <c r="L103" s="112"/>
    </row>
    <row r="104" spans="2:47" s="9" customFormat="1" ht="14.8" customHeight="1">
      <c r="B104" s="112"/>
      <c r="D104" s="113" t="s">
        <v>1589</v>
      </c>
      <c r="E104" s="114"/>
      <c r="F104" s="114"/>
      <c r="G104" s="114"/>
      <c r="H104" s="114"/>
      <c r="I104" s="114"/>
      <c r="J104" s="115">
        <f>J154</f>
        <v>0</v>
      </c>
      <c r="L104" s="112"/>
    </row>
    <row r="105" spans="2:47" s="9" customFormat="1" ht="14.8" customHeight="1">
      <c r="B105" s="112"/>
      <c r="D105" s="113" t="s">
        <v>1590</v>
      </c>
      <c r="E105" s="114"/>
      <c r="F105" s="114"/>
      <c r="G105" s="114"/>
      <c r="H105" s="114"/>
      <c r="I105" s="114"/>
      <c r="J105" s="115">
        <f>J158</f>
        <v>0</v>
      </c>
      <c r="L105" s="112"/>
    </row>
    <row r="106" spans="2:47" s="9" customFormat="1" ht="14.8" customHeight="1">
      <c r="B106" s="112"/>
      <c r="D106" s="113" t="s">
        <v>1591</v>
      </c>
      <c r="E106" s="114"/>
      <c r="F106" s="114"/>
      <c r="G106" s="114"/>
      <c r="H106" s="114"/>
      <c r="I106" s="114"/>
      <c r="J106" s="115">
        <f>J160</f>
        <v>0</v>
      </c>
      <c r="L106" s="112"/>
    </row>
    <row r="107" spans="2:47" s="1" customFormat="1" ht="21.75" customHeight="1">
      <c r="B107" s="32"/>
      <c r="L107" s="32"/>
    </row>
    <row r="108" spans="2:47" s="1" customFormat="1" ht="7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5" customHeight="1">
      <c r="B113" s="32"/>
      <c r="C113" s="21" t="s">
        <v>169</v>
      </c>
      <c r="L113" s="32"/>
    </row>
    <row r="114" spans="2:12" s="1" customFormat="1" ht="7" customHeight="1">
      <c r="B114" s="32"/>
      <c r="L114" s="32"/>
    </row>
    <row r="115" spans="2:12" s="1" customFormat="1" ht="12.1" customHeight="1">
      <c r="B115" s="32"/>
      <c r="C115" s="27" t="s">
        <v>16</v>
      </c>
      <c r="L115" s="32"/>
    </row>
    <row r="116" spans="2:12" s="1" customFormat="1" ht="16.5" customHeight="1">
      <c r="B116" s="32"/>
      <c r="E116" s="254" t="str">
        <f>E7</f>
        <v>ČZU akce - sloučení</v>
      </c>
      <c r="F116" s="255"/>
      <c r="G116" s="255"/>
      <c r="H116" s="255"/>
      <c r="L116" s="32"/>
    </row>
    <row r="117" spans="2:12" ht="12.1" customHeight="1">
      <c r="B117" s="20"/>
      <c r="C117" s="27" t="s">
        <v>144</v>
      </c>
      <c r="L117" s="20"/>
    </row>
    <row r="118" spans="2:12" ht="16.5" customHeight="1">
      <c r="B118" s="20"/>
      <c r="E118" s="254" t="s">
        <v>862</v>
      </c>
      <c r="F118" s="222"/>
      <c r="G118" s="222"/>
      <c r="H118" s="222"/>
      <c r="L118" s="20"/>
    </row>
    <row r="119" spans="2:12" ht="12.1" customHeight="1">
      <c r="B119" s="20"/>
      <c r="C119" s="27" t="s">
        <v>146</v>
      </c>
      <c r="L119" s="20"/>
    </row>
    <row r="120" spans="2:12" s="1" customFormat="1" ht="16.5" customHeight="1">
      <c r="B120" s="32"/>
      <c r="E120" s="249" t="s">
        <v>1907</v>
      </c>
      <c r="F120" s="253"/>
      <c r="G120" s="253"/>
      <c r="H120" s="253"/>
      <c r="L120" s="32"/>
    </row>
    <row r="121" spans="2:12" s="1" customFormat="1" ht="12.1" customHeight="1">
      <c r="B121" s="32"/>
      <c r="C121" s="27" t="s">
        <v>1334</v>
      </c>
      <c r="L121" s="32"/>
    </row>
    <row r="122" spans="2:12" s="1" customFormat="1" ht="16.5" customHeight="1">
      <c r="B122" s="32"/>
      <c r="E122" s="243" t="str">
        <f>E13</f>
        <v>SO-03 ELE - Elektromontáže - budova III</v>
      </c>
      <c r="F122" s="253"/>
      <c r="G122" s="253"/>
      <c r="H122" s="253"/>
      <c r="L122" s="32"/>
    </row>
    <row r="123" spans="2:12" s="1" customFormat="1" ht="7" customHeight="1">
      <c r="B123" s="32"/>
      <c r="L123" s="32"/>
    </row>
    <row r="124" spans="2:12" s="1" customFormat="1" ht="12.1" customHeight="1">
      <c r="B124" s="32"/>
      <c r="C124" s="27" t="s">
        <v>20</v>
      </c>
      <c r="F124" s="25" t="str">
        <f>F16</f>
        <v>areál ČZU v Praze</v>
      </c>
      <c r="I124" s="27" t="s">
        <v>22</v>
      </c>
      <c r="J124" s="52">
        <f>IF(J16="","",J16)</f>
        <v>0</v>
      </c>
      <c r="L124" s="32"/>
    </row>
    <row r="125" spans="2:12" s="1" customFormat="1" ht="7" customHeight="1">
      <c r="B125" s="32"/>
      <c r="L125" s="32"/>
    </row>
    <row r="126" spans="2:12" s="1" customFormat="1" ht="15.15" customHeight="1">
      <c r="B126" s="32"/>
      <c r="C126" s="27" t="s">
        <v>23</v>
      </c>
      <c r="F126" s="25" t="str">
        <f>E19</f>
        <v>ČZU v Praze, Kamýcká 129, 165 00 Praha 6 - Suchdol</v>
      </c>
      <c r="I126" s="27" t="s">
        <v>30</v>
      </c>
      <c r="J126" s="30" t="str">
        <f>E25</f>
        <v xml:space="preserve"> </v>
      </c>
      <c r="L126" s="32"/>
    </row>
    <row r="127" spans="2:12" s="1" customFormat="1" ht="15.15" customHeight="1">
      <c r="B127" s="32"/>
      <c r="C127" s="27" t="s">
        <v>28</v>
      </c>
      <c r="F127" s="25" t="str">
        <f>IF(E22="","",E22)</f>
        <v>Vyplň údaj</v>
      </c>
      <c r="I127" s="27" t="s">
        <v>33</v>
      </c>
      <c r="J127" s="30" t="str">
        <f>E28</f>
        <v xml:space="preserve"> </v>
      </c>
      <c r="L127" s="32"/>
    </row>
    <row r="128" spans="2:12" s="1" customFormat="1" ht="10.4" customHeight="1">
      <c r="B128" s="32"/>
      <c r="L128" s="32"/>
    </row>
    <row r="129" spans="2:65" s="10" customFormat="1" ht="29.25" customHeight="1">
      <c r="B129" s="116"/>
      <c r="C129" s="117" t="s">
        <v>170</v>
      </c>
      <c r="D129" s="118" t="s">
        <v>60</v>
      </c>
      <c r="E129" s="118" t="s">
        <v>56</v>
      </c>
      <c r="F129" s="118" t="s">
        <v>57</v>
      </c>
      <c r="G129" s="118" t="s">
        <v>171</v>
      </c>
      <c r="H129" s="118" t="s">
        <v>172</v>
      </c>
      <c r="I129" s="118" t="s">
        <v>173</v>
      </c>
      <c r="J129" s="118" t="s">
        <v>150</v>
      </c>
      <c r="K129" s="119" t="s">
        <v>174</v>
      </c>
      <c r="L129" s="116"/>
      <c r="M129" s="59" t="s">
        <v>1</v>
      </c>
      <c r="N129" s="60" t="s">
        <v>39</v>
      </c>
      <c r="O129" s="60" t="s">
        <v>175</v>
      </c>
      <c r="P129" s="60" t="s">
        <v>176</v>
      </c>
      <c r="Q129" s="60" t="s">
        <v>177</v>
      </c>
      <c r="R129" s="60" t="s">
        <v>178</v>
      </c>
      <c r="S129" s="60" t="s">
        <v>179</v>
      </c>
      <c r="T129" s="61" t="s">
        <v>180</v>
      </c>
    </row>
    <row r="130" spans="2:65" s="1" customFormat="1" ht="22.95" customHeight="1">
      <c r="B130" s="32"/>
      <c r="C130" s="64" t="s">
        <v>181</v>
      </c>
      <c r="J130" s="120">
        <f>BK130</f>
        <v>0</v>
      </c>
      <c r="L130" s="32"/>
      <c r="M130" s="62"/>
      <c r="N130" s="53"/>
      <c r="O130" s="53"/>
      <c r="P130" s="121">
        <f>P131</f>
        <v>0</v>
      </c>
      <c r="Q130" s="53"/>
      <c r="R130" s="121">
        <f>R131</f>
        <v>0</v>
      </c>
      <c r="S130" s="53"/>
      <c r="T130" s="122">
        <f>T131</f>
        <v>0</v>
      </c>
      <c r="AT130" s="17" t="s">
        <v>74</v>
      </c>
      <c r="AU130" s="17" t="s">
        <v>152</v>
      </c>
      <c r="BK130" s="123">
        <f>BK131</f>
        <v>0</v>
      </c>
    </row>
    <row r="131" spans="2:65" s="11" customFormat="1" ht="26" customHeight="1">
      <c r="B131" s="124"/>
      <c r="D131" s="125" t="s">
        <v>74</v>
      </c>
      <c r="E131" s="126" t="s">
        <v>192</v>
      </c>
      <c r="F131" s="126" t="s">
        <v>1592</v>
      </c>
      <c r="J131" s="128">
        <f>BK131</f>
        <v>0</v>
      </c>
      <c r="L131" s="124"/>
      <c r="M131" s="129"/>
      <c r="P131" s="130">
        <f>P132</f>
        <v>0</v>
      </c>
      <c r="R131" s="130">
        <f>R132</f>
        <v>0</v>
      </c>
      <c r="T131" s="131">
        <f>T132</f>
        <v>0</v>
      </c>
      <c r="AR131" s="125" t="s">
        <v>99</v>
      </c>
      <c r="AT131" s="132" t="s">
        <v>74</v>
      </c>
      <c r="AU131" s="132" t="s">
        <v>75</v>
      </c>
      <c r="AY131" s="125" t="s">
        <v>184</v>
      </c>
      <c r="BK131" s="133">
        <f>BK132</f>
        <v>0</v>
      </c>
    </row>
    <row r="132" spans="2:65" s="11" customFormat="1" ht="22.95" customHeight="1">
      <c r="B132" s="124"/>
      <c r="D132" s="125" t="s">
        <v>74</v>
      </c>
      <c r="E132" s="134" t="s">
        <v>1593</v>
      </c>
      <c r="F132" s="134" t="s">
        <v>1594</v>
      </c>
      <c r="J132" s="135">
        <f>BK132</f>
        <v>0</v>
      </c>
      <c r="L132" s="124"/>
      <c r="M132" s="129"/>
      <c r="P132" s="130">
        <f>P133+P154+P158+P160</f>
        <v>0</v>
      </c>
      <c r="R132" s="130">
        <f>R133+R154+R158+R160</f>
        <v>0</v>
      </c>
      <c r="T132" s="131">
        <f>T133+T154+T158+T160</f>
        <v>0</v>
      </c>
      <c r="AR132" s="125" t="s">
        <v>99</v>
      </c>
      <c r="AT132" s="132" t="s">
        <v>74</v>
      </c>
      <c r="AU132" s="132" t="s">
        <v>82</v>
      </c>
      <c r="AY132" s="125" t="s">
        <v>184</v>
      </c>
      <c r="BK132" s="133">
        <f>BK133+BK154+BK158+BK160</f>
        <v>0</v>
      </c>
    </row>
    <row r="133" spans="2:65" s="11" customFormat="1" ht="20.9" customHeight="1">
      <c r="B133" s="124"/>
      <c r="D133" s="125" t="s">
        <v>74</v>
      </c>
      <c r="E133" s="134" t="s">
        <v>564</v>
      </c>
      <c r="F133" s="134" t="s">
        <v>1595</v>
      </c>
      <c r="J133" s="135">
        <f>BK133</f>
        <v>0</v>
      </c>
      <c r="L133" s="124"/>
      <c r="M133" s="129"/>
      <c r="P133" s="130">
        <f>SUM(P134:P153)</f>
        <v>0</v>
      </c>
      <c r="R133" s="130">
        <f>SUM(R134:R153)</f>
        <v>0</v>
      </c>
      <c r="T133" s="131">
        <f>SUM(T134:T153)</f>
        <v>0</v>
      </c>
      <c r="AR133" s="125" t="s">
        <v>82</v>
      </c>
      <c r="AT133" s="132" t="s">
        <v>74</v>
      </c>
      <c r="AU133" s="132" t="s">
        <v>84</v>
      </c>
      <c r="AY133" s="125" t="s">
        <v>184</v>
      </c>
      <c r="BK133" s="133">
        <f>SUM(BK134:BK153)</f>
        <v>0</v>
      </c>
    </row>
    <row r="134" spans="2:65" s="1" customFormat="1" ht="16.5" customHeight="1">
      <c r="B134" s="136"/>
      <c r="C134" s="191" t="s">
        <v>82</v>
      </c>
      <c r="D134" s="191" t="s">
        <v>187</v>
      </c>
      <c r="E134" s="192" t="s">
        <v>1596</v>
      </c>
      <c r="F134" s="193" t="s">
        <v>1597</v>
      </c>
      <c r="G134" s="194" t="s">
        <v>568</v>
      </c>
      <c r="H134" s="195">
        <v>20</v>
      </c>
      <c r="I134" s="137"/>
      <c r="J134" s="196">
        <f t="shared" ref="J134:J153" si="0">ROUND(I134*H134,2)</f>
        <v>0</v>
      </c>
      <c r="K134" s="193" t="s">
        <v>1</v>
      </c>
      <c r="L134" s="32"/>
      <c r="M134" s="138" t="s">
        <v>1</v>
      </c>
      <c r="N134" s="139" t="s">
        <v>40</v>
      </c>
      <c r="P134" s="140">
        <f t="shared" ref="P134:P153" si="1">O134*H134</f>
        <v>0</v>
      </c>
      <c r="Q134" s="140">
        <v>0</v>
      </c>
      <c r="R134" s="140">
        <f t="shared" ref="R134:R153" si="2">Q134*H134</f>
        <v>0</v>
      </c>
      <c r="S134" s="140">
        <v>0</v>
      </c>
      <c r="T134" s="141">
        <f t="shared" ref="T134:T153" si="3">S134*H134</f>
        <v>0</v>
      </c>
      <c r="AR134" s="142" t="s">
        <v>305</v>
      </c>
      <c r="AT134" s="142" t="s">
        <v>187</v>
      </c>
      <c r="AU134" s="142" t="s">
        <v>99</v>
      </c>
      <c r="AY134" s="17" t="s">
        <v>184</v>
      </c>
      <c r="BE134" s="143">
        <f t="shared" ref="BE134:BE153" si="4">IF(N134="základní",J134,0)</f>
        <v>0</v>
      </c>
      <c r="BF134" s="143">
        <f t="shared" ref="BF134:BF153" si="5">IF(N134="snížená",J134,0)</f>
        <v>0</v>
      </c>
      <c r="BG134" s="143">
        <f t="shared" ref="BG134:BG153" si="6">IF(N134="zákl. přenesená",J134,0)</f>
        <v>0</v>
      </c>
      <c r="BH134" s="143">
        <f t="shared" ref="BH134:BH153" si="7">IF(N134="sníž. přenesená",J134,0)</f>
        <v>0</v>
      </c>
      <c r="BI134" s="143">
        <f t="shared" ref="BI134:BI153" si="8">IF(N134="nulová",J134,0)</f>
        <v>0</v>
      </c>
      <c r="BJ134" s="17" t="s">
        <v>82</v>
      </c>
      <c r="BK134" s="143">
        <f t="shared" ref="BK134:BK153" si="9">ROUND(I134*H134,2)</f>
        <v>0</v>
      </c>
      <c r="BL134" s="17" t="s">
        <v>305</v>
      </c>
      <c r="BM134" s="142" t="s">
        <v>84</v>
      </c>
    </row>
    <row r="135" spans="2:65" s="1" customFormat="1" ht="16.5" customHeight="1">
      <c r="B135" s="136"/>
      <c r="C135" s="191" t="s">
        <v>84</v>
      </c>
      <c r="D135" s="191" t="s">
        <v>187</v>
      </c>
      <c r="E135" s="192" t="s">
        <v>1598</v>
      </c>
      <c r="F135" s="193" t="s">
        <v>1599</v>
      </c>
      <c r="G135" s="194" t="s">
        <v>239</v>
      </c>
      <c r="H135" s="195">
        <v>0</v>
      </c>
      <c r="I135" s="137"/>
      <c r="J135" s="196">
        <f t="shared" si="0"/>
        <v>0</v>
      </c>
      <c r="K135" s="193" t="s">
        <v>1</v>
      </c>
      <c r="L135" s="32"/>
      <c r="M135" s="138" t="s">
        <v>1</v>
      </c>
      <c r="N135" s="139" t="s">
        <v>40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305</v>
      </c>
      <c r="AT135" s="142" t="s">
        <v>187</v>
      </c>
      <c r="AU135" s="142" t="s">
        <v>99</v>
      </c>
      <c r="AY135" s="17" t="s">
        <v>184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82</v>
      </c>
      <c r="BK135" s="143">
        <f t="shared" si="9"/>
        <v>0</v>
      </c>
      <c r="BL135" s="17" t="s">
        <v>305</v>
      </c>
      <c r="BM135" s="142" t="s">
        <v>197</v>
      </c>
    </row>
    <row r="136" spans="2:65" s="1" customFormat="1" ht="16.5" customHeight="1">
      <c r="B136" s="136"/>
      <c r="C136" s="191" t="s">
        <v>99</v>
      </c>
      <c r="D136" s="191" t="s">
        <v>187</v>
      </c>
      <c r="E136" s="192" t="s">
        <v>1600</v>
      </c>
      <c r="F136" s="193" t="s">
        <v>1601</v>
      </c>
      <c r="G136" s="194" t="s">
        <v>1602</v>
      </c>
      <c r="H136" s="195">
        <v>1</v>
      </c>
      <c r="I136" s="137"/>
      <c r="J136" s="196">
        <f t="shared" si="0"/>
        <v>0</v>
      </c>
      <c r="K136" s="193" t="s">
        <v>1</v>
      </c>
      <c r="L136" s="32"/>
      <c r="M136" s="138" t="s">
        <v>1</v>
      </c>
      <c r="N136" s="139" t="s">
        <v>40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305</v>
      </c>
      <c r="AT136" s="142" t="s">
        <v>187</v>
      </c>
      <c r="AU136" s="142" t="s">
        <v>99</v>
      </c>
      <c r="AY136" s="17" t="s">
        <v>184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82</v>
      </c>
      <c r="BK136" s="143">
        <f t="shared" si="9"/>
        <v>0</v>
      </c>
      <c r="BL136" s="17" t="s">
        <v>305</v>
      </c>
      <c r="BM136" s="142" t="s">
        <v>200</v>
      </c>
    </row>
    <row r="137" spans="2:65" s="1" customFormat="1" ht="24.15" customHeight="1">
      <c r="B137" s="136"/>
      <c r="C137" s="191" t="s">
        <v>197</v>
      </c>
      <c r="D137" s="191" t="s">
        <v>187</v>
      </c>
      <c r="E137" s="192" t="s">
        <v>1603</v>
      </c>
      <c r="F137" s="193" t="s">
        <v>1604</v>
      </c>
      <c r="G137" s="194" t="s">
        <v>568</v>
      </c>
      <c r="H137" s="195">
        <v>2</v>
      </c>
      <c r="I137" s="137"/>
      <c r="J137" s="196">
        <f t="shared" si="0"/>
        <v>0</v>
      </c>
      <c r="K137" s="193" t="s">
        <v>1</v>
      </c>
      <c r="L137" s="32"/>
      <c r="M137" s="138" t="s">
        <v>1</v>
      </c>
      <c r="N137" s="139" t="s">
        <v>40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305</v>
      </c>
      <c r="AT137" s="142" t="s">
        <v>187</v>
      </c>
      <c r="AU137" s="142" t="s">
        <v>99</v>
      </c>
      <c r="AY137" s="17" t="s">
        <v>184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82</v>
      </c>
      <c r="BK137" s="143">
        <f t="shared" si="9"/>
        <v>0</v>
      </c>
      <c r="BL137" s="17" t="s">
        <v>305</v>
      </c>
      <c r="BM137" s="142" t="s">
        <v>203</v>
      </c>
    </row>
    <row r="138" spans="2:65" s="1" customFormat="1" ht="16.5" customHeight="1">
      <c r="B138" s="136"/>
      <c r="C138" s="191" t="s">
        <v>204</v>
      </c>
      <c r="D138" s="191" t="s">
        <v>187</v>
      </c>
      <c r="E138" s="192" t="s">
        <v>1605</v>
      </c>
      <c r="F138" s="193" t="s">
        <v>1606</v>
      </c>
      <c r="G138" s="194" t="s">
        <v>568</v>
      </c>
      <c r="H138" s="195">
        <v>11</v>
      </c>
      <c r="I138" s="137"/>
      <c r="J138" s="196">
        <f t="shared" si="0"/>
        <v>0</v>
      </c>
      <c r="K138" s="193" t="s">
        <v>1</v>
      </c>
      <c r="L138" s="32"/>
      <c r="M138" s="138" t="s">
        <v>1</v>
      </c>
      <c r="N138" s="139" t="s">
        <v>40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305</v>
      </c>
      <c r="AT138" s="142" t="s">
        <v>187</v>
      </c>
      <c r="AU138" s="142" t="s">
        <v>99</v>
      </c>
      <c r="AY138" s="17" t="s">
        <v>184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82</v>
      </c>
      <c r="BK138" s="143">
        <f t="shared" si="9"/>
        <v>0</v>
      </c>
      <c r="BL138" s="17" t="s">
        <v>305</v>
      </c>
      <c r="BM138" s="142" t="s">
        <v>207</v>
      </c>
    </row>
    <row r="139" spans="2:65" s="1" customFormat="1" ht="16.5" customHeight="1">
      <c r="B139" s="136"/>
      <c r="C139" s="191" t="s">
        <v>200</v>
      </c>
      <c r="D139" s="191" t="s">
        <v>187</v>
      </c>
      <c r="E139" s="192" t="s">
        <v>1607</v>
      </c>
      <c r="F139" s="193" t="s">
        <v>1608</v>
      </c>
      <c r="G139" s="194" t="s">
        <v>568</v>
      </c>
      <c r="H139" s="195">
        <v>5</v>
      </c>
      <c r="I139" s="137"/>
      <c r="J139" s="196">
        <f t="shared" si="0"/>
        <v>0</v>
      </c>
      <c r="K139" s="193" t="s">
        <v>1</v>
      </c>
      <c r="L139" s="32"/>
      <c r="M139" s="138" t="s">
        <v>1</v>
      </c>
      <c r="N139" s="139" t="s">
        <v>40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305</v>
      </c>
      <c r="AT139" s="142" t="s">
        <v>187</v>
      </c>
      <c r="AU139" s="142" t="s">
        <v>99</v>
      </c>
      <c r="AY139" s="17" t="s">
        <v>184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82</v>
      </c>
      <c r="BK139" s="143">
        <f t="shared" si="9"/>
        <v>0</v>
      </c>
      <c r="BL139" s="17" t="s">
        <v>305</v>
      </c>
      <c r="BM139" s="142" t="s">
        <v>8</v>
      </c>
    </row>
    <row r="140" spans="2:65" s="1" customFormat="1" ht="24.15" customHeight="1">
      <c r="B140" s="136"/>
      <c r="C140" s="191" t="s">
        <v>210</v>
      </c>
      <c r="D140" s="191" t="s">
        <v>187</v>
      </c>
      <c r="E140" s="192" t="s">
        <v>1609</v>
      </c>
      <c r="F140" s="193" t="s">
        <v>1616</v>
      </c>
      <c r="G140" s="194" t="s">
        <v>239</v>
      </c>
      <c r="H140" s="195">
        <v>1</v>
      </c>
      <c r="I140" s="137"/>
      <c r="J140" s="196">
        <f t="shared" si="0"/>
        <v>0</v>
      </c>
      <c r="K140" s="193" t="s">
        <v>1</v>
      </c>
      <c r="L140" s="32"/>
      <c r="M140" s="138" t="s">
        <v>1</v>
      </c>
      <c r="N140" s="139" t="s">
        <v>40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305</v>
      </c>
      <c r="AT140" s="142" t="s">
        <v>187</v>
      </c>
      <c r="AU140" s="142" t="s">
        <v>99</v>
      </c>
      <c r="AY140" s="17" t="s">
        <v>184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82</v>
      </c>
      <c r="BK140" s="143">
        <f t="shared" si="9"/>
        <v>0</v>
      </c>
      <c r="BL140" s="17" t="s">
        <v>305</v>
      </c>
      <c r="BM140" s="142" t="s">
        <v>213</v>
      </c>
    </row>
    <row r="141" spans="2:65" s="1" customFormat="1" ht="24.15" customHeight="1">
      <c r="B141" s="136"/>
      <c r="C141" s="191" t="s">
        <v>203</v>
      </c>
      <c r="D141" s="191" t="s">
        <v>187</v>
      </c>
      <c r="E141" s="192" t="s">
        <v>1611</v>
      </c>
      <c r="F141" s="193" t="s">
        <v>2221</v>
      </c>
      <c r="G141" s="194" t="s">
        <v>568</v>
      </c>
      <c r="H141" s="195">
        <v>4</v>
      </c>
      <c r="I141" s="137"/>
      <c r="J141" s="196">
        <f t="shared" si="0"/>
        <v>0</v>
      </c>
      <c r="K141" s="193" t="s">
        <v>1</v>
      </c>
      <c r="L141" s="32"/>
      <c r="M141" s="138" t="s">
        <v>1</v>
      </c>
      <c r="N141" s="139" t="s">
        <v>40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305</v>
      </c>
      <c r="AT141" s="142" t="s">
        <v>187</v>
      </c>
      <c r="AU141" s="142" t="s">
        <v>99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305</v>
      </c>
      <c r="BM141" s="142" t="s">
        <v>191</v>
      </c>
    </row>
    <row r="142" spans="2:65" s="1" customFormat="1" ht="24.15" customHeight="1">
      <c r="B142" s="136"/>
      <c r="C142" s="191" t="s">
        <v>216</v>
      </c>
      <c r="D142" s="191" t="s">
        <v>187</v>
      </c>
      <c r="E142" s="192" t="s">
        <v>1613</v>
      </c>
      <c r="F142" s="193" t="s">
        <v>1618</v>
      </c>
      <c r="G142" s="194" t="s">
        <v>239</v>
      </c>
      <c r="H142" s="195">
        <v>1</v>
      </c>
      <c r="I142" s="137"/>
      <c r="J142" s="196">
        <f t="shared" si="0"/>
        <v>0</v>
      </c>
      <c r="K142" s="193" t="s">
        <v>1</v>
      </c>
      <c r="L142" s="32"/>
      <c r="M142" s="138" t="s">
        <v>1</v>
      </c>
      <c r="N142" s="139" t="s">
        <v>40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305</v>
      </c>
      <c r="AT142" s="142" t="s">
        <v>187</v>
      </c>
      <c r="AU142" s="142" t="s">
        <v>99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305</v>
      </c>
      <c r="BM142" s="142" t="s">
        <v>219</v>
      </c>
    </row>
    <row r="143" spans="2:65" s="1" customFormat="1" ht="24.15" customHeight="1">
      <c r="B143" s="136"/>
      <c r="C143" s="191" t="s">
        <v>207</v>
      </c>
      <c r="D143" s="191" t="s">
        <v>187</v>
      </c>
      <c r="E143" s="192" t="s">
        <v>1615</v>
      </c>
      <c r="F143" s="193" t="s">
        <v>1620</v>
      </c>
      <c r="G143" s="194" t="s">
        <v>568</v>
      </c>
      <c r="H143" s="195">
        <v>11</v>
      </c>
      <c r="I143" s="137"/>
      <c r="J143" s="196">
        <f t="shared" si="0"/>
        <v>0</v>
      </c>
      <c r="K143" s="193" t="s">
        <v>1</v>
      </c>
      <c r="L143" s="32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305</v>
      </c>
      <c r="AT143" s="142" t="s">
        <v>187</v>
      </c>
      <c r="AU143" s="142" t="s">
        <v>99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305</v>
      </c>
      <c r="BM143" s="142" t="s">
        <v>222</v>
      </c>
    </row>
    <row r="144" spans="2:65" s="1" customFormat="1" ht="24.15" customHeight="1">
      <c r="B144" s="136"/>
      <c r="C144" s="191" t="s">
        <v>223</v>
      </c>
      <c r="D144" s="191" t="s">
        <v>187</v>
      </c>
      <c r="E144" s="192" t="s">
        <v>1617</v>
      </c>
      <c r="F144" s="193" t="s">
        <v>1622</v>
      </c>
      <c r="G144" s="194" t="s">
        <v>239</v>
      </c>
      <c r="H144" s="195">
        <v>1</v>
      </c>
      <c r="I144" s="137"/>
      <c r="J144" s="196">
        <f t="shared" si="0"/>
        <v>0</v>
      </c>
      <c r="K144" s="193" t="s">
        <v>1</v>
      </c>
      <c r="L144" s="32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305</v>
      </c>
      <c r="AT144" s="142" t="s">
        <v>187</v>
      </c>
      <c r="AU144" s="142" t="s">
        <v>99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305</v>
      </c>
      <c r="BM144" s="142" t="s">
        <v>226</v>
      </c>
    </row>
    <row r="145" spans="2:65" s="1" customFormat="1" ht="37.9" customHeight="1">
      <c r="B145" s="136"/>
      <c r="C145" s="191" t="s">
        <v>8</v>
      </c>
      <c r="D145" s="191" t="s">
        <v>187</v>
      </c>
      <c r="E145" s="192" t="s">
        <v>1619</v>
      </c>
      <c r="F145" s="193" t="s">
        <v>1624</v>
      </c>
      <c r="G145" s="194" t="s">
        <v>239</v>
      </c>
      <c r="H145" s="195">
        <v>1</v>
      </c>
      <c r="I145" s="137"/>
      <c r="J145" s="196">
        <f t="shared" si="0"/>
        <v>0</v>
      </c>
      <c r="K145" s="193" t="s">
        <v>1</v>
      </c>
      <c r="L145" s="32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305</v>
      </c>
      <c r="AT145" s="142" t="s">
        <v>187</v>
      </c>
      <c r="AU145" s="142" t="s">
        <v>99</v>
      </c>
      <c r="AY145" s="17" t="s">
        <v>184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7" t="s">
        <v>82</v>
      </c>
      <c r="BK145" s="143">
        <f t="shared" si="9"/>
        <v>0</v>
      </c>
      <c r="BL145" s="17" t="s">
        <v>305</v>
      </c>
      <c r="BM145" s="142" t="s">
        <v>229</v>
      </c>
    </row>
    <row r="146" spans="2:65" s="1" customFormat="1" ht="49.25" customHeight="1">
      <c r="B146" s="136"/>
      <c r="C146" s="191" t="s">
        <v>230</v>
      </c>
      <c r="D146" s="191" t="s">
        <v>187</v>
      </c>
      <c r="E146" s="192" t="s">
        <v>1621</v>
      </c>
      <c r="F146" s="193" t="s">
        <v>1626</v>
      </c>
      <c r="G146" s="194" t="s">
        <v>239</v>
      </c>
      <c r="H146" s="195">
        <v>1</v>
      </c>
      <c r="I146" s="137"/>
      <c r="J146" s="196">
        <f t="shared" si="0"/>
        <v>0</v>
      </c>
      <c r="K146" s="193" t="s">
        <v>1</v>
      </c>
      <c r="L146" s="32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305</v>
      </c>
      <c r="AT146" s="142" t="s">
        <v>187</v>
      </c>
      <c r="AU146" s="142" t="s">
        <v>99</v>
      </c>
      <c r="AY146" s="17" t="s">
        <v>184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7" t="s">
        <v>82</v>
      </c>
      <c r="BK146" s="143">
        <f t="shared" si="9"/>
        <v>0</v>
      </c>
      <c r="BL146" s="17" t="s">
        <v>305</v>
      </c>
      <c r="BM146" s="142" t="s">
        <v>234</v>
      </c>
    </row>
    <row r="147" spans="2:65" s="1" customFormat="1" ht="24.15" customHeight="1">
      <c r="B147" s="136"/>
      <c r="C147" s="191" t="s">
        <v>213</v>
      </c>
      <c r="D147" s="191" t="s">
        <v>187</v>
      </c>
      <c r="E147" s="192" t="s">
        <v>1623</v>
      </c>
      <c r="F147" s="193" t="s">
        <v>1628</v>
      </c>
      <c r="G147" s="194" t="s">
        <v>239</v>
      </c>
      <c r="H147" s="195">
        <v>1</v>
      </c>
      <c r="I147" s="137"/>
      <c r="J147" s="196">
        <f t="shared" si="0"/>
        <v>0</v>
      </c>
      <c r="K147" s="193" t="s">
        <v>1</v>
      </c>
      <c r="L147" s="32"/>
      <c r="M147" s="138" t="s">
        <v>1</v>
      </c>
      <c r="N147" s="139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305</v>
      </c>
      <c r="AT147" s="142" t="s">
        <v>187</v>
      </c>
      <c r="AU147" s="142" t="s">
        <v>99</v>
      </c>
      <c r="AY147" s="17" t="s">
        <v>184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7" t="s">
        <v>82</v>
      </c>
      <c r="BK147" s="143">
        <f t="shared" si="9"/>
        <v>0</v>
      </c>
      <c r="BL147" s="17" t="s">
        <v>305</v>
      </c>
      <c r="BM147" s="142" t="s">
        <v>240</v>
      </c>
    </row>
    <row r="148" spans="2:65" s="1" customFormat="1" ht="32.950000000000003" customHeight="1">
      <c r="B148" s="136"/>
      <c r="C148" s="191" t="s">
        <v>241</v>
      </c>
      <c r="D148" s="191" t="s">
        <v>187</v>
      </c>
      <c r="E148" s="192" t="s">
        <v>1625</v>
      </c>
      <c r="F148" s="193" t="s">
        <v>1630</v>
      </c>
      <c r="G148" s="194" t="s">
        <v>681</v>
      </c>
      <c r="H148" s="195">
        <v>4</v>
      </c>
      <c r="I148" s="137"/>
      <c r="J148" s="196">
        <f t="shared" si="0"/>
        <v>0</v>
      </c>
      <c r="K148" s="193" t="s">
        <v>1</v>
      </c>
      <c r="L148" s="32"/>
      <c r="M148" s="138" t="s">
        <v>1</v>
      </c>
      <c r="N148" s="139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305</v>
      </c>
      <c r="AT148" s="142" t="s">
        <v>187</v>
      </c>
      <c r="AU148" s="142" t="s">
        <v>99</v>
      </c>
      <c r="AY148" s="17" t="s">
        <v>184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7" t="s">
        <v>82</v>
      </c>
      <c r="BK148" s="143">
        <f t="shared" si="9"/>
        <v>0</v>
      </c>
      <c r="BL148" s="17" t="s">
        <v>305</v>
      </c>
      <c r="BM148" s="142" t="s">
        <v>245</v>
      </c>
    </row>
    <row r="149" spans="2:65" s="1" customFormat="1" ht="16.5" customHeight="1">
      <c r="B149" s="136"/>
      <c r="C149" s="191" t="s">
        <v>191</v>
      </c>
      <c r="D149" s="191" t="s">
        <v>187</v>
      </c>
      <c r="E149" s="192" t="s">
        <v>1627</v>
      </c>
      <c r="F149" s="193" t="s">
        <v>1632</v>
      </c>
      <c r="G149" s="194" t="s">
        <v>1602</v>
      </c>
      <c r="H149" s="195">
        <v>1</v>
      </c>
      <c r="I149" s="137"/>
      <c r="J149" s="196">
        <f t="shared" si="0"/>
        <v>0</v>
      </c>
      <c r="K149" s="193" t="s">
        <v>1</v>
      </c>
      <c r="L149" s="32"/>
      <c r="M149" s="138" t="s">
        <v>1</v>
      </c>
      <c r="N149" s="139" t="s">
        <v>40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305</v>
      </c>
      <c r="AT149" s="142" t="s">
        <v>187</v>
      </c>
      <c r="AU149" s="142" t="s">
        <v>99</v>
      </c>
      <c r="AY149" s="17" t="s">
        <v>184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7" t="s">
        <v>82</v>
      </c>
      <c r="BK149" s="143">
        <f t="shared" si="9"/>
        <v>0</v>
      </c>
      <c r="BL149" s="17" t="s">
        <v>305</v>
      </c>
      <c r="BM149" s="142" t="s">
        <v>196</v>
      </c>
    </row>
    <row r="150" spans="2:65" s="1" customFormat="1" ht="16.5" customHeight="1">
      <c r="B150" s="136"/>
      <c r="C150" s="191" t="s">
        <v>249</v>
      </c>
      <c r="D150" s="191" t="s">
        <v>187</v>
      </c>
      <c r="E150" s="192" t="s">
        <v>1629</v>
      </c>
      <c r="F150" s="193" t="s">
        <v>1634</v>
      </c>
      <c r="G150" s="194" t="s">
        <v>351</v>
      </c>
      <c r="H150" s="195">
        <v>0.05</v>
      </c>
      <c r="I150" s="137"/>
      <c r="J150" s="196">
        <f t="shared" si="0"/>
        <v>0</v>
      </c>
      <c r="K150" s="193" t="s">
        <v>1</v>
      </c>
      <c r="L150" s="32"/>
      <c r="M150" s="138" t="s">
        <v>1</v>
      </c>
      <c r="N150" s="139" t="s">
        <v>40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305</v>
      </c>
      <c r="AT150" s="142" t="s">
        <v>187</v>
      </c>
      <c r="AU150" s="142" t="s">
        <v>99</v>
      </c>
      <c r="AY150" s="17" t="s">
        <v>184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7" t="s">
        <v>82</v>
      </c>
      <c r="BK150" s="143">
        <f t="shared" si="9"/>
        <v>0</v>
      </c>
      <c r="BL150" s="17" t="s">
        <v>305</v>
      </c>
      <c r="BM150" s="142" t="s">
        <v>252</v>
      </c>
    </row>
    <row r="151" spans="2:65" s="1" customFormat="1" ht="16.5" customHeight="1">
      <c r="B151" s="136"/>
      <c r="C151" s="191" t="s">
        <v>219</v>
      </c>
      <c r="D151" s="191" t="s">
        <v>187</v>
      </c>
      <c r="E151" s="192" t="s">
        <v>1631</v>
      </c>
      <c r="F151" s="193" t="s">
        <v>1636</v>
      </c>
      <c r="G151" s="194" t="s">
        <v>351</v>
      </c>
      <c r="H151" s="195">
        <v>0.05</v>
      </c>
      <c r="I151" s="137"/>
      <c r="J151" s="196">
        <f t="shared" si="0"/>
        <v>0</v>
      </c>
      <c r="K151" s="193" t="s">
        <v>1</v>
      </c>
      <c r="L151" s="32"/>
      <c r="M151" s="138" t="s">
        <v>1</v>
      </c>
      <c r="N151" s="139" t="s">
        <v>40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305</v>
      </c>
      <c r="AT151" s="142" t="s">
        <v>187</v>
      </c>
      <c r="AU151" s="142" t="s">
        <v>99</v>
      </c>
      <c r="AY151" s="17" t="s">
        <v>184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7" t="s">
        <v>82</v>
      </c>
      <c r="BK151" s="143">
        <f t="shared" si="9"/>
        <v>0</v>
      </c>
      <c r="BL151" s="17" t="s">
        <v>305</v>
      </c>
      <c r="BM151" s="142" t="s">
        <v>255</v>
      </c>
    </row>
    <row r="152" spans="2:65" s="1" customFormat="1" ht="16.5" customHeight="1">
      <c r="B152" s="136"/>
      <c r="C152" s="191" t="s">
        <v>256</v>
      </c>
      <c r="D152" s="191" t="s">
        <v>187</v>
      </c>
      <c r="E152" s="192" t="s">
        <v>1633</v>
      </c>
      <c r="F152" s="193" t="s">
        <v>1638</v>
      </c>
      <c r="G152" s="194" t="s">
        <v>239</v>
      </c>
      <c r="H152" s="195">
        <v>1</v>
      </c>
      <c r="I152" s="137"/>
      <c r="J152" s="196">
        <f t="shared" si="0"/>
        <v>0</v>
      </c>
      <c r="K152" s="193" t="s">
        <v>1</v>
      </c>
      <c r="L152" s="32"/>
      <c r="M152" s="138" t="s">
        <v>1</v>
      </c>
      <c r="N152" s="139" t="s">
        <v>40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305</v>
      </c>
      <c r="AT152" s="142" t="s">
        <v>187</v>
      </c>
      <c r="AU152" s="142" t="s">
        <v>99</v>
      </c>
      <c r="AY152" s="17" t="s">
        <v>184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7" t="s">
        <v>82</v>
      </c>
      <c r="BK152" s="143">
        <f t="shared" si="9"/>
        <v>0</v>
      </c>
      <c r="BL152" s="17" t="s">
        <v>305</v>
      </c>
      <c r="BM152" s="142" t="s">
        <v>259</v>
      </c>
    </row>
    <row r="153" spans="2:65" s="1" customFormat="1" ht="16.5" customHeight="1">
      <c r="B153" s="136"/>
      <c r="C153" s="191" t="s">
        <v>222</v>
      </c>
      <c r="D153" s="191" t="s">
        <v>187</v>
      </c>
      <c r="E153" s="192" t="s">
        <v>1635</v>
      </c>
      <c r="F153" s="193" t="s">
        <v>1640</v>
      </c>
      <c r="G153" s="194" t="s">
        <v>1602</v>
      </c>
      <c r="H153" s="195">
        <v>1</v>
      </c>
      <c r="I153" s="137"/>
      <c r="J153" s="196">
        <f t="shared" si="0"/>
        <v>0</v>
      </c>
      <c r="K153" s="193" t="s">
        <v>1</v>
      </c>
      <c r="L153" s="32"/>
      <c r="M153" s="138" t="s">
        <v>1</v>
      </c>
      <c r="N153" s="139" t="s">
        <v>40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305</v>
      </c>
      <c r="AT153" s="142" t="s">
        <v>187</v>
      </c>
      <c r="AU153" s="142" t="s">
        <v>99</v>
      </c>
      <c r="AY153" s="17" t="s">
        <v>184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7" t="s">
        <v>82</v>
      </c>
      <c r="BK153" s="143">
        <f t="shared" si="9"/>
        <v>0</v>
      </c>
      <c r="BL153" s="17" t="s">
        <v>305</v>
      </c>
      <c r="BM153" s="142" t="s">
        <v>262</v>
      </c>
    </row>
    <row r="154" spans="2:65" s="11" customFormat="1" ht="20.9" customHeight="1">
      <c r="B154" s="124"/>
      <c r="D154" s="125" t="s">
        <v>74</v>
      </c>
      <c r="E154" s="134" t="s">
        <v>573</v>
      </c>
      <c r="F154" s="134" t="s">
        <v>1641</v>
      </c>
      <c r="J154" s="135">
        <f>BK154</f>
        <v>0</v>
      </c>
      <c r="L154" s="124"/>
      <c r="M154" s="129"/>
      <c r="P154" s="130">
        <f>SUM(P155:P157)</f>
        <v>0</v>
      </c>
      <c r="R154" s="130">
        <f>SUM(R155:R157)</f>
        <v>0</v>
      </c>
      <c r="T154" s="131">
        <f>SUM(T155:T157)</f>
        <v>0</v>
      </c>
      <c r="AR154" s="125" t="s">
        <v>82</v>
      </c>
      <c r="AT154" s="132" t="s">
        <v>74</v>
      </c>
      <c r="AU154" s="132" t="s">
        <v>84</v>
      </c>
      <c r="AY154" s="125" t="s">
        <v>184</v>
      </c>
      <c r="BK154" s="133">
        <f>SUM(BK155:BK157)</f>
        <v>0</v>
      </c>
    </row>
    <row r="155" spans="2:65" s="1" customFormat="1" ht="16.5" customHeight="1">
      <c r="B155" s="136"/>
      <c r="C155" s="191" t="s">
        <v>7</v>
      </c>
      <c r="D155" s="191" t="s">
        <v>187</v>
      </c>
      <c r="E155" s="192" t="s">
        <v>1642</v>
      </c>
      <c r="F155" s="193" t="s">
        <v>1643</v>
      </c>
      <c r="G155" s="194" t="s">
        <v>190</v>
      </c>
      <c r="H155" s="195">
        <v>40</v>
      </c>
      <c r="I155" s="137"/>
      <c r="J155" s="196">
        <f>ROUND(I155*H155,2)</f>
        <v>0</v>
      </c>
      <c r="K155" s="193" t="s">
        <v>1</v>
      </c>
      <c r="L155" s="32"/>
      <c r="M155" s="138" t="s">
        <v>1</v>
      </c>
      <c r="N155" s="139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305</v>
      </c>
      <c r="AT155" s="142" t="s">
        <v>187</v>
      </c>
      <c r="AU155" s="142" t="s">
        <v>99</v>
      </c>
      <c r="AY155" s="17" t="s">
        <v>184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82</v>
      </c>
      <c r="BK155" s="143">
        <f>ROUND(I155*H155,2)</f>
        <v>0</v>
      </c>
      <c r="BL155" s="17" t="s">
        <v>305</v>
      </c>
      <c r="BM155" s="142" t="s">
        <v>267</v>
      </c>
    </row>
    <row r="156" spans="2:65" s="1" customFormat="1" ht="16.5" customHeight="1">
      <c r="B156" s="136"/>
      <c r="C156" s="191" t="s">
        <v>226</v>
      </c>
      <c r="D156" s="191" t="s">
        <v>187</v>
      </c>
      <c r="E156" s="192" t="s">
        <v>1644</v>
      </c>
      <c r="F156" s="193" t="s">
        <v>1645</v>
      </c>
      <c r="G156" s="194" t="s">
        <v>190</v>
      </c>
      <c r="H156" s="195">
        <v>10</v>
      </c>
      <c r="I156" s="137"/>
      <c r="J156" s="196">
        <f>ROUND(I156*H156,2)</f>
        <v>0</v>
      </c>
      <c r="K156" s="193" t="s">
        <v>1</v>
      </c>
      <c r="L156" s="32"/>
      <c r="M156" s="138" t="s">
        <v>1</v>
      </c>
      <c r="N156" s="139" t="s">
        <v>40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305</v>
      </c>
      <c r="AT156" s="142" t="s">
        <v>187</v>
      </c>
      <c r="AU156" s="142" t="s">
        <v>99</v>
      </c>
      <c r="AY156" s="17" t="s">
        <v>184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82</v>
      </c>
      <c r="BK156" s="143">
        <f>ROUND(I156*H156,2)</f>
        <v>0</v>
      </c>
      <c r="BL156" s="17" t="s">
        <v>305</v>
      </c>
      <c r="BM156" s="142" t="s">
        <v>270</v>
      </c>
    </row>
    <row r="157" spans="2:65" s="1" customFormat="1" ht="16.5" customHeight="1">
      <c r="B157" s="136"/>
      <c r="C157" s="191" t="s">
        <v>271</v>
      </c>
      <c r="D157" s="191" t="s">
        <v>187</v>
      </c>
      <c r="E157" s="192" t="s">
        <v>1646</v>
      </c>
      <c r="F157" s="193" t="s">
        <v>1647</v>
      </c>
      <c r="G157" s="194" t="s">
        <v>239</v>
      </c>
      <c r="H157" s="195">
        <v>1</v>
      </c>
      <c r="I157" s="137"/>
      <c r="J157" s="196">
        <f>ROUND(I157*H157,2)</f>
        <v>0</v>
      </c>
      <c r="K157" s="193" t="s">
        <v>1</v>
      </c>
      <c r="L157" s="32"/>
      <c r="M157" s="138" t="s">
        <v>1</v>
      </c>
      <c r="N157" s="139" t="s">
        <v>40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305</v>
      </c>
      <c r="AT157" s="142" t="s">
        <v>187</v>
      </c>
      <c r="AU157" s="142" t="s">
        <v>99</v>
      </c>
      <c r="AY157" s="17" t="s">
        <v>184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82</v>
      </c>
      <c r="BK157" s="143">
        <f>ROUND(I157*H157,2)</f>
        <v>0</v>
      </c>
      <c r="BL157" s="17" t="s">
        <v>305</v>
      </c>
      <c r="BM157" s="142" t="s">
        <v>274</v>
      </c>
    </row>
    <row r="158" spans="2:65" s="11" customFormat="1" ht="20.9" customHeight="1">
      <c r="B158" s="124"/>
      <c r="D158" s="125" t="s">
        <v>74</v>
      </c>
      <c r="E158" s="134" t="s">
        <v>623</v>
      </c>
      <c r="F158" s="134" t="s">
        <v>1648</v>
      </c>
      <c r="J158" s="135">
        <f>BK158</f>
        <v>0</v>
      </c>
      <c r="L158" s="124"/>
      <c r="M158" s="129"/>
      <c r="P158" s="130">
        <f>P159</f>
        <v>0</v>
      </c>
      <c r="R158" s="130">
        <f>R159</f>
        <v>0</v>
      </c>
      <c r="T158" s="131">
        <f>T159</f>
        <v>0</v>
      </c>
      <c r="AR158" s="125" t="s">
        <v>99</v>
      </c>
      <c r="AT158" s="132" t="s">
        <v>74</v>
      </c>
      <c r="AU158" s="132" t="s">
        <v>84</v>
      </c>
      <c r="AY158" s="125" t="s">
        <v>184</v>
      </c>
      <c r="BK158" s="133">
        <f>BK159</f>
        <v>0</v>
      </c>
    </row>
    <row r="159" spans="2:65" s="1" customFormat="1" ht="16.5" customHeight="1">
      <c r="B159" s="136"/>
      <c r="C159" s="191" t="s">
        <v>229</v>
      </c>
      <c r="D159" s="191" t="s">
        <v>187</v>
      </c>
      <c r="E159" s="192" t="s">
        <v>1649</v>
      </c>
      <c r="F159" s="193" t="s">
        <v>1650</v>
      </c>
      <c r="G159" s="194" t="s">
        <v>239</v>
      </c>
      <c r="H159" s="195">
        <v>1</v>
      </c>
      <c r="I159" s="137"/>
      <c r="J159" s="196">
        <f>ROUND(I159*H159,2)</f>
        <v>0</v>
      </c>
      <c r="K159" s="193" t="s">
        <v>1</v>
      </c>
      <c r="L159" s="32"/>
      <c r="M159" s="138" t="s">
        <v>1</v>
      </c>
      <c r="N159" s="139" t="s">
        <v>40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305</v>
      </c>
      <c r="AT159" s="142" t="s">
        <v>187</v>
      </c>
      <c r="AU159" s="142" t="s">
        <v>99</v>
      </c>
      <c r="AY159" s="17" t="s">
        <v>184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82</v>
      </c>
      <c r="BK159" s="143">
        <f>ROUND(I159*H159,2)</f>
        <v>0</v>
      </c>
      <c r="BL159" s="17" t="s">
        <v>305</v>
      </c>
      <c r="BM159" s="142" t="s">
        <v>2222</v>
      </c>
    </row>
    <row r="160" spans="2:65" s="11" customFormat="1" ht="20.9" customHeight="1">
      <c r="B160" s="124"/>
      <c r="D160" s="125" t="s">
        <v>74</v>
      </c>
      <c r="E160" s="134" t="s">
        <v>632</v>
      </c>
      <c r="F160" s="134" t="s">
        <v>140</v>
      </c>
      <c r="J160" s="135">
        <f>BK160</f>
        <v>0</v>
      </c>
      <c r="L160" s="124"/>
      <c r="M160" s="129"/>
      <c r="P160" s="130">
        <f>P161</f>
        <v>0</v>
      </c>
      <c r="R160" s="130">
        <f>R161</f>
        <v>0</v>
      </c>
      <c r="T160" s="131">
        <f>T161</f>
        <v>0</v>
      </c>
      <c r="AR160" s="125" t="s">
        <v>99</v>
      </c>
      <c r="AT160" s="132" t="s">
        <v>74</v>
      </c>
      <c r="AU160" s="132" t="s">
        <v>84</v>
      </c>
      <c r="AY160" s="125" t="s">
        <v>184</v>
      </c>
      <c r="BK160" s="133">
        <f>BK161</f>
        <v>0</v>
      </c>
    </row>
    <row r="161" spans="2:65" s="1" customFormat="1" ht="16.5" customHeight="1">
      <c r="B161" s="136"/>
      <c r="C161" s="191" t="s">
        <v>278</v>
      </c>
      <c r="D161" s="191" t="s">
        <v>187</v>
      </c>
      <c r="E161" s="192" t="s">
        <v>1652</v>
      </c>
      <c r="F161" s="193" t="s">
        <v>141</v>
      </c>
      <c r="G161" s="194" t="s">
        <v>233</v>
      </c>
      <c r="H161" s="148"/>
      <c r="I161" s="137"/>
      <c r="J161" s="196">
        <f>ROUND(I161*H161,2)</f>
        <v>0</v>
      </c>
      <c r="K161" s="193" t="s">
        <v>1</v>
      </c>
      <c r="L161" s="32"/>
      <c r="M161" s="149" t="s">
        <v>1</v>
      </c>
      <c r="N161" s="150" t="s">
        <v>40</v>
      </c>
      <c r="O161" s="151"/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AR161" s="142" t="s">
        <v>305</v>
      </c>
      <c r="AT161" s="142" t="s">
        <v>187</v>
      </c>
      <c r="AU161" s="142" t="s">
        <v>99</v>
      </c>
      <c r="AY161" s="17" t="s">
        <v>184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82</v>
      </c>
      <c r="BK161" s="143">
        <f>ROUND(I161*H161,2)</f>
        <v>0</v>
      </c>
      <c r="BL161" s="17" t="s">
        <v>305</v>
      </c>
      <c r="BM161" s="142" t="s">
        <v>2223</v>
      </c>
    </row>
    <row r="162" spans="2:65" s="1" customFormat="1" ht="7" customHeight="1"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32"/>
    </row>
  </sheetData>
  <sheetProtection algorithmName="SHA-512" hashValue="tIslru7t5wa/QGviRM1ZCN6zpgKrCMxOaYcEX0rk0pwA+docC/Z0WXUWTSTfflZ3IWqGhtFNNmraPGsgiU9mPA==" saltValue="YuCW6vHpnukPB6pH0w6ldw==" spinCount="100000" sheet="1" objects="1" scenarios="1"/>
  <autoFilter ref="C129:K161" xr:uid="{00000000-0009-0000-0000-00000B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fitToPage="1"/>
  </sheetPr>
  <dimension ref="B2:BM488"/>
  <sheetViews>
    <sheetView showGridLines="0" topLeftCell="A117" zoomScale="88" zoomScaleNormal="88" workbookViewId="0">
      <selection activeCell="W137" sqref="W137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130</v>
      </c>
      <c r="AZ2" s="178" t="s">
        <v>2224</v>
      </c>
      <c r="BA2" s="178" t="s">
        <v>2225</v>
      </c>
      <c r="BB2" s="178" t="s">
        <v>959</v>
      </c>
      <c r="BC2" s="178" t="s">
        <v>2226</v>
      </c>
      <c r="BD2" s="178" t="s">
        <v>84</v>
      </c>
    </row>
    <row r="3" spans="2:5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78" t="s">
        <v>2227</v>
      </c>
      <c r="BA3" s="178" t="s">
        <v>2228</v>
      </c>
      <c r="BB3" s="178" t="s">
        <v>959</v>
      </c>
      <c r="BC3" s="178" t="s">
        <v>2229</v>
      </c>
      <c r="BD3" s="178" t="s">
        <v>84</v>
      </c>
    </row>
    <row r="4" spans="2:56" ht="25" customHeight="1">
      <c r="B4" s="20"/>
      <c r="D4" s="21" t="s">
        <v>143</v>
      </c>
      <c r="L4" s="20"/>
      <c r="M4" s="93" t="s">
        <v>10</v>
      </c>
      <c r="AT4" s="17" t="s">
        <v>3</v>
      </c>
      <c r="AZ4" s="178" t="s">
        <v>2230</v>
      </c>
      <c r="BA4" s="178" t="s">
        <v>2231</v>
      </c>
      <c r="BB4" s="178" t="s">
        <v>959</v>
      </c>
      <c r="BC4" s="178" t="s">
        <v>2232</v>
      </c>
      <c r="BD4" s="178" t="s">
        <v>84</v>
      </c>
    </row>
    <row r="5" spans="2:56" ht="7" customHeight="1">
      <c r="B5" s="20"/>
      <c r="L5" s="20"/>
      <c r="AZ5" s="178" t="s">
        <v>2233</v>
      </c>
      <c r="BA5" s="178" t="s">
        <v>2234</v>
      </c>
      <c r="BB5" s="178" t="s">
        <v>959</v>
      </c>
      <c r="BC5" s="178" t="s">
        <v>2235</v>
      </c>
      <c r="BD5" s="178" t="s">
        <v>84</v>
      </c>
    </row>
    <row r="6" spans="2:56" ht="12.1" customHeight="1">
      <c r="B6" s="20"/>
      <c r="D6" s="27" t="s">
        <v>16</v>
      </c>
      <c r="L6" s="20"/>
      <c r="AZ6" s="178" t="s">
        <v>2236</v>
      </c>
      <c r="BA6" s="178" t="s">
        <v>2237</v>
      </c>
      <c r="BB6" s="178" t="s">
        <v>959</v>
      </c>
      <c r="BC6" s="178" t="s">
        <v>2238</v>
      </c>
      <c r="BD6" s="178" t="s">
        <v>84</v>
      </c>
    </row>
    <row r="7" spans="2:5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  <c r="AZ7" s="178" t="s">
        <v>2239</v>
      </c>
      <c r="BA7" s="178" t="s">
        <v>2240</v>
      </c>
      <c r="BB7" s="178" t="s">
        <v>959</v>
      </c>
      <c r="BC7" s="178" t="s">
        <v>2241</v>
      </c>
      <c r="BD7" s="178" t="s">
        <v>84</v>
      </c>
    </row>
    <row r="8" spans="2:56" ht="12.1" customHeight="1">
      <c r="B8" s="20"/>
      <c r="D8" s="27" t="s">
        <v>144</v>
      </c>
      <c r="L8" s="20"/>
      <c r="AZ8" s="178" t="s">
        <v>2242</v>
      </c>
      <c r="BA8" s="178" t="s">
        <v>2243</v>
      </c>
      <c r="BB8" s="178" t="s">
        <v>470</v>
      </c>
      <c r="BC8" s="178" t="s">
        <v>2244</v>
      </c>
      <c r="BD8" s="178" t="s">
        <v>84</v>
      </c>
    </row>
    <row r="9" spans="2:56" s="1" customFormat="1" ht="16.5" customHeight="1">
      <c r="B9" s="32"/>
      <c r="E9" s="254" t="s">
        <v>2245</v>
      </c>
      <c r="F9" s="253"/>
      <c r="G9" s="253"/>
      <c r="H9" s="253"/>
      <c r="L9" s="32"/>
      <c r="AZ9" s="178" t="s">
        <v>2246</v>
      </c>
      <c r="BA9" s="178" t="s">
        <v>2247</v>
      </c>
      <c r="BB9" s="178" t="s">
        <v>190</v>
      </c>
      <c r="BC9" s="178" t="s">
        <v>2248</v>
      </c>
      <c r="BD9" s="178" t="s">
        <v>84</v>
      </c>
    </row>
    <row r="10" spans="2:56" s="1" customFormat="1" ht="12.1" customHeight="1">
      <c r="B10" s="32"/>
      <c r="D10" s="27" t="s">
        <v>146</v>
      </c>
      <c r="L10" s="32"/>
      <c r="AZ10" s="178" t="s">
        <v>2249</v>
      </c>
      <c r="BA10" s="178" t="s">
        <v>2250</v>
      </c>
      <c r="BB10" s="178" t="s">
        <v>190</v>
      </c>
      <c r="BC10" s="178" t="s">
        <v>2251</v>
      </c>
      <c r="BD10" s="178" t="s">
        <v>84</v>
      </c>
    </row>
    <row r="11" spans="2:56" s="1" customFormat="1" ht="16.5" customHeight="1">
      <c r="B11" s="32"/>
      <c r="E11" s="243" t="s">
        <v>2252</v>
      </c>
      <c r="F11" s="253"/>
      <c r="G11" s="253"/>
      <c r="H11" s="253"/>
      <c r="L11" s="32"/>
      <c r="AZ11" s="178" t="s">
        <v>2253</v>
      </c>
      <c r="BA11" s="178" t="s">
        <v>2254</v>
      </c>
      <c r="BB11" s="178" t="s">
        <v>190</v>
      </c>
      <c r="BC11" s="178" t="s">
        <v>2255</v>
      </c>
      <c r="BD11" s="178" t="s">
        <v>84</v>
      </c>
    </row>
    <row r="12" spans="2:56" s="1" customFormat="1">
      <c r="B12" s="32"/>
      <c r="L12" s="32"/>
      <c r="AZ12" s="178" t="s">
        <v>2256</v>
      </c>
      <c r="BA12" s="178" t="s">
        <v>2257</v>
      </c>
      <c r="BB12" s="178" t="s">
        <v>351</v>
      </c>
      <c r="BC12" s="178" t="s">
        <v>2258</v>
      </c>
      <c r="BD12" s="178" t="s">
        <v>84</v>
      </c>
    </row>
    <row r="13" spans="2:5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  <c r="AZ13" s="178" t="s">
        <v>2259</v>
      </c>
      <c r="BA13" s="178" t="s">
        <v>2260</v>
      </c>
      <c r="BB13" s="178" t="s">
        <v>351</v>
      </c>
      <c r="BC13" s="178" t="s">
        <v>2261</v>
      </c>
      <c r="BD13" s="178" t="s">
        <v>84</v>
      </c>
    </row>
    <row r="14" spans="2:5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  <c r="AZ14" s="178" t="s">
        <v>2262</v>
      </c>
      <c r="BA14" s="178" t="s">
        <v>2263</v>
      </c>
      <c r="BB14" s="178" t="s">
        <v>351</v>
      </c>
      <c r="BC14" s="178" t="s">
        <v>2264</v>
      </c>
      <c r="BD14" s="178" t="s">
        <v>84</v>
      </c>
    </row>
    <row r="15" spans="2:56" s="1" customFormat="1" ht="10.9" customHeight="1">
      <c r="B15" s="32"/>
      <c r="L15" s="32"/>
      <c r="AZ15" s="178" t="s">
        <v>2265</v>
      </c>
      <c r="BA15" s="178" t="s">
        <v>2266</v>
      </c>
      <c r="BB15" s="178" t="s">
        <v>351</v>
      </c>
      <c r="BC15" s="178" t="s">
        <v>2267</v>
      </c>
      <c r="BD15" s="178" t="s">
        <v>84</v>
      </c>
    </row>
    <row r="16" spans="2:5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  <c r="AZ16" s="178" t="s">
        <v>2268</v>
      </c>
      <c r="BA16" s="178" t="s">
        <v>2269</v>
      </c>
      <c r="BB16" s="178" t="s">
        <v>351</v>
      </c>
      <c r="BC16" s="178" t="s">
        <v>2270</v>
      </c>
      <c r="BD16" s="178" t="s">
        <v>84</v>
      </c>
    </row>
    <row r="17" spans="2:56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  <c r="AZ17" s="178" t="s">
        <v>2271</v>
      </c>
      <c r="BA17" s="178" t="s">
        <v>2272</v>
      </c>
      <c r="BB17" s="178" t="s">
        <v>470</v>
      </c>
      <c r="BC17" s="178" t="s">
        <v>2273</v>
      </c>
      <c r="BD17" s="178" t="s">
        <v>84</v>
      </c>
    </row>
    <row r="18" spans="2:56" s="1" customFormat="1" ht="7" customHeight="1">
      <c r="B18" s="32"/>
      <c r="L18" s="32"/>
      <c r="AZ18" s="178" t="s">
        <v>2274</v>
      </c>
      <c r="BA18" s="178" t="s">
        <v>2275</v>
      </c>
      <c r="BB18" s="178" t="s">
        <v>470</v>
      </c>
      <c r="BC18" s="178" t="s">
        <v>2276</v>
      </c>
      <c r="BD18" s="178" t="s">
        <v>84</v>
      </c>
    </row>
    <row r="19" spans="2:56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  <c r="AZ19" s="178" t="s">
        <v>2277</v>
      </c>
      <c r="BA19" s="178" t="s">
        <v>2277</v>
      </c>
      <c r="BB19" s="178" t="s">
        <v>959</v>
      </c>
      <c r="BC19" s="178" t="s">
        <v>2278</v>
      </c>
      <c r="BD19" s="178" t="s">
        <v>84</v>
      </c>
    </row>
    <row r="20" spans="2:56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  <c r="AZ20" s="178" t="s">
        <v>2279</v>
      </c>
      <c r="BA20" s="178" t="s">
        <v>2280</v>
      </c>
      <c r="BB20" s="178" t="s">
        <v>959</v>
      </c>
      <c r="BC20" s="178" t="s">
        <v>2281</v>
      </c>
      <c r="BD20" s="178" t="s">
        <v>84</v>
      </c>
    </row>
    <row r="21" spans="2:56" s="1" customFormat="1" ht="7" customHeight="1">
      <c r="B21" s="32"/>
      <c r="L21" s="32"/>
      <c r="AZ21" s="178" t="s">
        <v>2282</v>
      </c>
      <c r="BA21" s="178" t="s">
        <v>2282</v>
      </c>
      <c r="BB21" s="178" t="s">
        <v>470</v>
      </c>
      <c r="BC21" s="178" t="s">
        <v>2283</v>
      </c>
      <c r="BD21" s="178" t="s">
        <v>84</v>
      </c>
    </row>
    <row r="22" spans="2:56" s="1" customFormat="1" ht="12.1" customHeight="1">
      <c r="B22" s="32"/>
      <c r="D22" s="27" t="s">
        <v>30</v>
      </c>
      <c r="I22" s="27" t="s">
        <v>24</v>
      </c>
      <c r="J22" s="25" t="str">
        <f>IF('Rekapitulace stavby'!AN16="","",'Rekapitulace stavby'!AN16)</f>
        <v/>
      </c>
      <c r="L22" s="32"/>
    </row>
    <row r="23" spans="2:56" s="1" customFormat="1" ht="18" customHeight="1">
      <c r="B23" s="32"/>
      <c r="E23" s="25" t="str">
        <f>IF('Rekapitulace stavby'!E17="","",'Rekapitulace stavby'!E17)</f>
        <v xml:space="preserve"> </v>
      </c>
      <c r="I23" s="27" t="s">
        <v>27</v>
      </c>
      <c r="J23" s="25" t="str">
        <f>IF('Rekapitulace stavby'!AN17="","",'Rekapitulace stavby'!AN17)</f>
        <v/>
      </c>
      <c r="L23" s="32"/>
    </row>
    <row r="24" spans="2:56" s="1" customFormat="1" ht="7" customHeight="1">
      <c r="B24" s="32"/>
      <c r="L24" s="32"/>
    </row>
    <row r="25" spans="2:56" s="1" customFormat="1" ht="12.1" customHeight="1">
      <c r="B25" s="32"/>
      <c r="D25" s="27" t="s">
        <v>33</v>
      </c>
      <c r="I25" s="27" t="s">
        <v>24</v>
      </c>
      <c r="J25" s="25" t="str">
        <f>IF('Rekapitulace stavby'!AN19="","",'Rekapitulace stavby'!AN19)</f>
        <v/>
      </c>
      <c r="L25" s="32"/>
    </row>
    <row r="26" spans="2:56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56" s="1" customFormat="1" ht="7" customHeight="1">
      <c r="B27" s="32"/>
      <c r="L27" s="32"/>
    </row>
    <row r="28" spans="2:56" s="1" customFormat="1" ht="12.1" customHeight="1">
      <c r="B28" s="32"/>
      <c r="D28" s="27" t="s">
        <v>34</v>
      </c>
      <c r="L28" s="32"/>
    </row>
    <row r="29" spans="2:56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56" s="1" customFormat="1" ht="7" customHeight="1">
      <c r="B30" s="32"/>
      <c r="L30" s="32"/>
    </row>
    <row r="31" spans="2:56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56" s="1" customFormat="1" ht="25.3" customHeight="1">
      <c r="B32" s="32"/>
      <c r="D32" s="95" t="s">
        <v>35</v>
      </c>
      <c r="J32" s="66">
        <f>ROUND(J131,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ROUND((SUM(BE131:BE487)),  2)</f>
        <v>0</v>
      </c>
      <c r="I35" s="96">
        <v>0.21</v>
      </c>
      <c r="J35" s="86">
        <f>ROUND(((SUM(BE131:BE487))*I35),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ROUND((SUM(BF131:BF487)),  2)</f>
        <v>0</v>
      </c>
      <c r="I36" s="96">
        <v>0.12</v>
      </c>
      <c r="J36" s="86">
        <f>ROUND(((SUM(BF131:BF487))*I36),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ROUND((SUM(BG131:BG487)),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ROUND((SUM(BH131:BH487)),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ROUND((SUM(BI131:BI487)),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2245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0301 - Dešťová kanalizace - mimo objekty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 xml:space="preserve"> 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J131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867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47" s="9" customFormat="1" ht="19.899999999999999" customHeight="1">
      <c r="B100" s="112"/>
      <c r="D100" s="113" t="s">
        <v>2284</v>
      </c>
      <c r="E100" s="114"/>
      <c r="F100" s="114"/>
      <c r="G100" s="114"/>
      <c r="H100" s="114"/>
      <c r="I100" s="114"/>
      <c r="J100" s="115">
        <f>J133</f>
        <v>0</v>
      </c>
      <c r="L100" s="112"/>
    </row>
    <row r="101" spans="2:47" s="9" customFormat="1" ht="19.899999999999999" customHeight="1">
      <c r="B101" s="112"/>
      <c r="D101" s="113" t="s">
        <v>869</v>
      </c>
      <c r="E101" s="114"/>
      <c r="F101" s="114"/>
      <c r="G101" s="114"/>
      <c r="H101" s="114"/>
      <c r="I101" s="114"/>
      <c r="J101" s="115">
        <f>J282</f>
        <v>0</v>
      </c>
      <c r="L101" s="112"/>
    </row>
    <row r="102" spans="2:47" s="9" customFormat="1" ht="19.899999999999999" customHeight="1">
      <c r="B102" s="112"/>
      <c r="D102" s="113" t="s">
        <v>2285</v>
      </c>
      <c r="E102" s="114"/>
      <c r="F102" s="114"/>
      <c r="G102" s="114"/>
      <c r="H102" s="114"/>
      <c r="I102" s="114"/>
      <c r="J102" s="115">
        <f>J286</f>
        <v>0</v>
      </c>
      <c r="L102" s="112"/>
    </row>
    <row r="103" spans="2:47" s="9" customFormat="1" ht="19.899999999999999" customHeight="1">
      <c r="B103" s="112"/>
      <c r="D103" s="113" t="s">
        <v>2286</v>
      </c>
      <c r="E103" s="114"/>
      <c r="F103" s="114"/>
      <c r="G103" s="114"/>
      <c r="H103" s="114"/>
      <c r="I103" s="114"/>
      <c r="J103" s="115">
        <f>J292</f>
        <v>0</v>
      </c>
      <c r="L103" s="112"/>
    </row>
    <row r="104" spans="2:47" s="9" customFormat="1" ht="19.899999999999999" customHeight="1">
      <c r="B104" s="112"/>
      <c r="D104" s="113" t="s">
        <v>2287</v>
      </c>
      <c r="E104" s="114"/>
      <c r="F104" s="114"/>
      <c r="G104" s="114"/>
      <c r="H104" s="114"/>
      <c r="I104" s="114"/>
      <c r="J104" s="115">
        <f>J314</f>
        <v>0</v>
      </c>
      <c r="L104" s="112"/>
    </row>
    <row r="105" spans="2:47" s="9" customFormat="1" ht="19.899999999999999" customHeight="1">
      <c r="B105" s="112"/>
      <c r="D105" s="113" t="s">
        <v>871</v>
      </c>
      <c r="E105" s="114"/>
      <c r="F105" s="114"/>
      <c r="G105" s="114"/>
      <c r="H105" s="114"/>
      <c r="I105" s="114"/>
      <c r="J105" s="115">
        <f>J439</f>
        <v>0</v>
      </c>
      <c r="L105" s="112"/>
    </row>
    <row r="106" spans="2:47" s="9" customFormat="1" ht="19.899999999999999" customHeight="1">
      <c r="B106" s="112"/>
      <c r="D106" s="113" t="s">
        <v>872</v>
      </c>
      <c r="E106" s="114"/>
      <c r="F106" s="114"/>
      <c r="G106" s="114"/>
      <c r="H106" s="114"/>
      <c r="I106" s="114"/>
      <c r="J106" s="115">
        <f>J455</f>
        <v>0</v>
      </c>
      <c r="L106" s="112"/>
    </row>
    <row r="107" spans="2:47" s="9" customFormat="1" ht="19.899999999999999" customHeight="1">
      <c r="B107" s="112"/>
      <c r="D107" s="113" t="s">
        <v>873</v>
      </c>
      <c r="E107" s="114"/>
      <c r="F107" s="114"/>
      <c r="G107" s="114"/>
      <c r="H107" s="114"/>
      <c r="I107" s="114"/>
      <c r="J107" s="115">
        <f>J480</f>
        <v>0</v>
      </c>
      <c r="L107" s="112"/>
    </row>
    <row r="108" spans="2:47" s="8" customFormat="1" ht="25" customHeight="1">
      <c r="B108" s="108"/>
      <c r="D108" s="109" t="s">
        <v>153</v>
      </c>
      <c r="E108" s="110"/>
      <c r="F108" s="110"/>
      <c r="G108" s="110"/>
      <c r="H108" s="110"/>
      <c r="I108" s="110"/>
      <c r="J108" s="111">
        <f>J482</f>
        <v>0</v>
      </c>
      <c r="L108" s="108"/>
    </row>
    <row r="109" spans="2:47" s="9" customFormat="1" ht="19.899999999999999" customHeight="1">
      <c r="B109" s="112"/>
      <c r="D109" s="113" t="s">
        <v>1336</v>
      </c>
      <c r="E109" s="114"/>
      <c r="F109" s="114"/>
      <c r="G109" s="114"/>
      <c r="H109" s="114"/>
      <c r="I109" s="114"/>
      <c r="J109" s="115">
        <f>J483</f>
        <v>0</v>
      </c>
      <c r="L109" s="112"/>
    </row>
    <row r="110" spans="2:47" s="1" customFormat="1" ht="21.75" customHeight="1">
      <c r="B110" s="32"/>
      <c r="L110" s="32"/>
    </row>
    <row r="111" spans="2:47" s="1" customFormat="1" ht="7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12" s="1" customFormat="1" ht="7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12" s="1" customFormat="1" ht="25" customHeight="1">
      <c r="B116" s="32"/>
      <c r="C116" s="21" t="s">
        <v>169</v>
      </c>
      <c r="L116" s="32"/>
    </row>
    <row r="117" spans="2:12" s="1" customFormat="1" ht="7" customHeight="1">
      <c r="B117" s="32"/>
      <c r="L117" s="32"/>
    </row>
    <row r="118" spans="2:12" s="1" customFormat="1" ht="12.1" customHeight="1">
      <c r="B118" s="32"/>
      <c r="C118" s="27" t="s">
        <v>16</v>
      </c>
      <c r="L118" s="32"/>
    </row>
    <row r="119" spans="2:12" s="1" customFormat="1" ht="16.5" customHeight="1">
      <c r="B119" s="32"/>
      <c r="E119" s="254" t="str">
        <f>E7</f>
        <v>ČZU akce - sloučení</v>
      </c>
      <c r="F119" s="255"/>
      <c r="G119" s="255"/>
      <c r="H119" s="255"/>
      <c r="L119" s="32"/>
    </row>
    <row r="120" spans="2:12" ht="12.1" customHeight="1">
      <c r="B120" s="20"/>
      <c r="C120" s="27" t="s">
        <v>144</v>
      </c>
      <c r="L120" s="20"/>
    </row>
    <row r="121" spans="2:12" s="1" customFormat="1" ht="16.5" customHeight="1">
      <c r="B121" s="32"/>
      <c r="E121" s="254" t="s">
        <v>2245</v>
      </c>
      <c r="F121" s="253"/>
      <c r="G121" s="253"/>
      <c r="H121" s="253"/>
      <c r="L121" s="32"/>
    </row>
    <row r="122" spans="2:12" s="1" customFormat="1" ht="12.1" customHeight="1">
      <c r="B122" s="32"/>
      <c r="C122" s="27" t="s">
        <v>146</v>
      </c>
      <c r="L122" s="32"/>
    </row>
    <row r="123" spans="2:12" s="1" customFormat="1" ht="16.5" customHeight="1">
      <c r="B123" s="32"/>
      <c r="E123" s="243" t="str">
        <f>E11</f>
        <v>0301 - Dešťová kanalizace - mimo objekty</v>
      </c>
      <c r="F123" s="253"/>
      <c r="G123" s="253"/>
      <c r="H123" s="253"/>
      <c r="L123" s="32"/>
    </row>
    <row r="124" spans="2:12" s="1" customFormat="1" ht="7" customHeight="1">
      <c r="B124" s="32"/>
      <c r="L124" s="32"/>
    </row>
    <row r="125" spans="2:12" s="1" customFormat="1" ht="12.1" customHeight="1">
      <c r="B125" s="32"/>
      <c r="C125" s="27" t="s">
        <v>20</v>
      </c>
      <c r="F125" s="25" t="str">
        <f>F14</f>
        <v>areál ČZU v Praze</v>
      </c>
      <c r="I125" s="27" t="s">
        <v>22</v>
      </c>
      <c r="J125" s="52">
        <f>IF(J14="","",J14)</f>
        <v>0</v>
      </c>
      <c r="L125" s="32"/>
    </row>
    <row r="126" spans="2:12" s="1" customFormat="1" ht="7" customHeight="1">
      <c r="B126" s="32"/>
      <c r="L126" s="32"/>
    </row>
    <row r="127" spans="2:12" s="1" customFormat="1" ht="15.15" customHeight="1">
      <c r="B127" s="32"/>
      <c r="C127" s="27" t="s">
        <v>23</v>
      </c>
      <c r="F127" s="25" t="str">
        <f>E17</f>
        <v>ČZU v Praze, Kamýcká 129, 165 00 Praha 6 - Suchdol</v>
      </c>
      <c r="I127" s="27" t="s">
        <v>30</v>
      </c>
      <c r="J127" s="30" t="str">
        <f>E23</f>
        <v xml:space="preserve"> </v>
      </c>
      <c r="L127" s="32"/>
    </row>
    <row r="128" spans="2:12" s="1" customFormat="1" ht="15.15" customHeight="1">
      <c r="B128" s="32"/>
      <c r="C128" s="27" t="s">
        <v>28</v>
      </c>
      <c r="F128" s="25" t="str">
        <f>IF(E20="","",E20)</f>
        <v>Vyplň údaj</v>
      </c>
      <c r="I128" s="27" t="s">
        <v>33</v>
      </c>
      <c r="J128" s="30" t="str">
        <f>E26</f>
        <v xml:space="preserve"> </v>
      </c>
      <c r="L128" s="32"/>
    </row>
    <row r="129" spans="2:65" s="1" customFormat="1" ht="10.4" customHeight="1">
      <c r="B129" s="32"/>
      <c r="L129" s="32"/>
    </row>
    <row r="130" spans="2:65" s="10" customFormat="1" ht="29.25" customHeight="1">
      <c r="B130" s="116"/>
      <c r="C130" s="117" t="s">
        <v>170</v>
      </c>
      <c r="D130" s="118" t="s">
        <v>60</v>
      </c>
      <c r="E130" s="118" t="s">
        <v>56</v>
      </c>
      <c r="F130" s="118" t="s">
        <v>57</v>
      </c>
      <c r="G130" s="118" t="s">
        <v>171</v>
      </c>
      <c r="H130" s="118" t="s">
        <v>172</v>
      </c>
      <c r="I130" s="118" t="s">
        <v>173</v>
      </c>
      <c r="J130" s="118" t="s">
        <v>150</v>
      </c>
      <c r="K130" s="119" t="s">
        <v>174</v>
      </c>
      <c r="L130" s="116"/>
      <c r="M130" s="59" t="s">
        <v>1</v>
      </c>
      <c r="N130" s="60" t="s">
        <v>39</v>
      </c>
      <c r="O130" s="60" t="s">
        <v>175</v>
      </c>
      <c r="P130" s="60" t="s">
        <v>176</v>
      </c>
      <c r="Q130" s="60" t="s">
        <v>177</v>
      </c>
      <c r="R130" s="60" t="s">
        <v>178</v>
      </c>
      <c r="S130" s="60" t="s">
        <v>179</v>
      </c>
      <c r="T130" s="61" t="s">
        <v>180</v>
      </c>
    </row>
    <row r="131" spans="2:65" s="1" customFormat="1" ht="22.95" customHeight="1">
      <c r="B131" s="32"/>
      <c r="C131" s="64" t="s">
        <v>181</v>
      </c>
      <c r="J131" s="120">
        <f>BK131</f>
        <v>0</v>
      </c>
      <c r="L131" s="32"/>
      <c r="M131" s="62"/>
      <c r="N131" s="53"/>
      <c r="O131" s="53"/>
      <c r="P131" s="121">
        <f>P132+P482</f>
        <v>0</v>
      </c>
      <c r="Q131" s="53"/>
      <c r="R131" s="121">
        <f>R132+R482</f>
        <v>23.47100038</v>
      </c>
      <c r="S131" s="53"/>
      <c r="T131" s="122">
        <f>T132+T482</f>
        <v>148.40735000000001</v>
      </c>
      <c r="AT131" s="17" t="s">
        <v>74</v>
      </c>
      <c r="AU131" s="17" t="s">
        <v>152</v>
      </c>
      <c r="BK131" s="123">
        <f>BK132+BK482</f>
        <v>0</v>
      </c>
    </row>
    <row r="132" spans="2:65" s="11" customFormat="1" ht="26" customHeight="1">
      <c r="B132" s="124"/>
      <c r="D132" s="125" t="s">
        <v>74</v>
      </c>
      <c r="E132" s="126" t="s">
        <v>879</v>
      </c>
      <c r="F132" s="126" t="s">
        <v>880</v>
      </c>
      <c r="J132" s="128">
        <f>BK132</f>
        <v>0</v>
      </c>
      <c r="L132" s="124"/>
      <c r="M132" s="129"/>
      <c r="P132" s="130">
        <f>P133+P282+P286+P292+P314+P439+P455+P480</f>
        <v>0</v>
      </c>
      <c r="R132" s="130">
        <f>R133+R282+R286+R292+R314+R439+R455+R480</f>
        <v>23.26492038</v>
      </c>
      <c r="T132" s="131">
        <f>T133+T282+T286+T292+T314+T439+T455+T480</f>
        <v>148.30667</v>
      </c>
      <c r="AR132" s="125" t="s">
        <v>82</v>
      </c>
      <c r="AT132" s="132" t="s">
        <v>74</v>
      </c>
      <c r="AU132" s="132" t="s">
        <v>75</v>
      </c>
      <c r="AY132" s="125" t="s">
        <v>184</v>
      </c>
      <c r="BK132" s="133">
        <f>BK133+BK282+BK286+BK292+BK314+BK439+BK455+BK480</f>
        <v>0</v>
      </c>
    </row>
    <row r="133" spans="2:65" s="11" customFormat="1" ht="22.95" customHeight="1">
      <c r="B133" s="124"/>
      <c r="D133" s="125" t="s">
        <v>74</v>
      </c>
      <c r="E133" s="134" t="s">
        <v>82</v>
      </c>
      <c r="F133" s="134" t="s">
        <v>2288</v>
      </c>
      <c r="J133" s="135">
        <f>BK133</f>
        <v>0</v>
      </c>
      <c r="L133" s="124"/>
      <c r="M133" s="129"/>
      <c r="P133" s="130">
        <f>SUM(P134:P281)</f>
        <v>0</v>
      </c>
      <c r="R133" s="130">
        <f>SUM(R134:R281)</f>
        <v>1.0182499999999999</v>
      </c>
      <c r="T133" s="131">
        <f>SUM(T134:T281)</f>
        <v>142.90992</v>
      </c>
      <c r="AR133" s="125" t="s">
        <v>82</v>
      </c>
      <c r="AT133" s="132" t="s">
        <v>74</v>
      </c>
      <c r="AU133" s="132" t="s">
        <v>82</v>
      </c>
      <c r="AY133" s="125" t="s">
        <v>184</v>
      </c>
      <c r="BK133" s="133">
        <f>SUM(BK134:BK281)</f>
        <v>0</v>
      </c>
    </row>
    <row r="134" spans="2:65" s="1" customFormat="1" ht="66.75" customHeight="1">
      <c r="B134" s="136"/>
      <c r="C134" s="191" t="s">
        <v>82</v>
      </c>
      <c r="D134" s="191" t="s">
        <v>187</v>
      </c>
      <c r="E134" s="192" t="s">
        <v>2289</v>
      </c>
      <c r="F134" s="193" t="s">
        <v>2290</v>
      </c>
      <c r="G134" s="194" t="s">
        <v>470</v>
      </c>
      <c r="H134" s="195">
        <v>118.75</v>
      </c>
      <c r="I134" s="137"/>
      <c r="J134" s="196">
        <f>ROUND(I134*H134,2)</f>
        <v>0</v>
      </c>
      <c r="K134" s="193" t="s">
        <v>195</v>
      </c>
      <c r="L134" s="32"/>
      <c r="M134" s="138" t="s">
        <v>1</v>
      </c>
      <c r="N134" s="139" t="s">
        <v>40</v>
      </c>
      <c r="P134" s="140">
        <f>O134*H134</f>
        <v>0</v>
      </c>
      <c r="Q134" s="140">
        <v>0</v>
      </c>
      <c r="R134" s="140">
        <f>Q134*H134</f>
        <v>0</v>
      </c>
      <c r="S134" s="140">
        <v>0.26</v>
      </c>
      <c r="T134" s="141">
        <f>S134*H134</f>
        <v>30.875</v>
      </c>
      <c r="AR134" s="142" t="s">
        <v>197</v>
      </c>
      <c r="AT134" s="142" t="s">
        <v>187</v>
      </c>
      <c r="AU134" s="142" t="s">
        <v>84</v>
      </c>
      <c r="AY134" s="17" t="s">
        <v>184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82</v>
      </c>
      <c r="BK134" s="143">
        <f>ROUND(I134*H134,2)</f>
        <v>0</v>
      </c>
      <c r="BL134" s="17" t="s">
        <v>197</v>
      </c>
      <c r="BM134" s="142" t="s">
        <v>2291</v>
      </c>
    </row>
    <row r="135" spans="2:65" s="12" customFormat="1">
      <c r="B135" s="158"/>
      <c r="D135" s="154" t="s">
        <v>907</v>
      </c>
      <c r="E135" s="159" t="s">
        <v>1</v>
      </c>
      <c r="F135" s="160" t="s">
        <v>2274</v>
      </c>
      <c r="H135" s="161">
        <v>118.75</v>
      </c>
      <c r="L135" s="158"/>
      <c r="M135" s="163"/>
      <c r="T135" s="164"/>
      <c r="AT135" s="159" t="s">
        <v>907</v>
      </c>
      <c r="AU135" s="159" t="s">
        <v>84</v>
      </c>
      <c r="AV135" s="12" t="s">
        <v>84</v>
      </c>
      <c r="AW135" s="12" t="s">
        <v>32</v>
      </c>
      <c r="AX135" s="12" t="s">
        <v>75</v>
      </c>
      <c r="AY135" s="159" t="s">
        <v>184</v>
      </c>
    </row>
    <row r="136" spans="2:65" s="13" customFormat="1">
      <c r="B136" s="165"/>
      <c r="D136" s="154" t="s">
        <v>907</v>
      </c>
      <c r="E136" s="166" t="s">
        <v>1</v>
      </c>
      <c r="F136" s="167" t="s">
        <v>921</v>
      </c>
      <c r="H136" s="168">
        <v>118.75</v>
      </c>
      <c r="L136" s="165"/>
      <c r="M136" s="170"/>
      <c r="T136" s="171"/>
      <c r="AT136" s="166" t="s">
        <v>907</v>
      </c>
      <c r="AU136" s="166" t="s">
        <v>84</v>
      </c>
      <c r="AV136" s="13" t="s">
        <v>197</v>
      </c>
      <c r="AW136" s="13" t="s">
        <v>32</v>
      </c>
      <c r="AX136" s="13" t="s">
        <v>82</v>
      </c>
      <c r="AY136" s="166" t="s">
        <v>184</v>
      </c>
    </row>
    <row r="137" spans="2:65" s="1" customFormat="1" ht="55.55" customHeight="1">
      <c r="B137" s="136"/>
      <c r="C137" s="191" t="s">
        <v>84</v>
      </c>
      <c r="D137" s="191" t="s">
        <v>187</v>
      </c>
      <c r="E137" s="192" t="s">
        <v>2292</v>
      </c>
      <c r="F137" s="193" t="s">
        <v>2293</v>
      </c>
      <c r="G137" s="194" t="s">
        <v>470</v>
      </c>
      <c r="H137" s="195">
        <v>241.01499999999999</v>
      </c>
      <c r="I137" s="137"/>
      <c r="J137" s="196">
        <f>ROUND(I137*H137,2)</f>
        <v>0</v>
      </c>
      <c r="K137" s="193" t="s">
        <v>195</v>
      </c>
      <c r="L137" s="32"/>
      <c r="M137" s="138" t="s">
        <v>1</v>
      </c>
      <c r="N137" s="139" t="s">
        <v>40</v>
      </c>
      <c r="P137" s="140">
        <f>O137*H137</f>
        <v>0</v>
      </c>
      <c r="Q137" s="140">
        <v>0</v>
      </c>
      <c r="R137" s="140">
        <f>Q137*H137</f>
        <v>0</v>
      </c>
      <c r="S137" s="140">
        <v>0.28999999999999998</v>
      </c>
      <c r="T137" s="141">
        <f>S137*H137</f>
        <v>69.894349999999989</v>
      </c>
      <c r="AR137" s="142" t="s">
        <v>197</v>
      </c>
      <c r="AT137" s="142" t="s">
        <v>187</v>
      </c>
      <c r="AU137" s="142" t="s">
        <v>84</v>
      </c>
      <c r="AY137" s="17" t="s">
        <v>184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82</v>
      </c>
      <c r="BK137" s="143">
        <f>ROUND(I137*H137,2)</f>
        <v>0</v>
      </c>
      <c r="BL137" s="17" t="s">
        <v>197</v>
      </c>
      <c r="BM137" s="142" t="s">
        <v>2294</v>
      </c>
    </row>
    <row r="138" spans="2:65" s="12" customFormat="1">
      <c r="B138" s="158"/>
      <c r="D138" s="154" t="s">
        <v>907</v>
      </c>
      <c r="E138" s="159" t="s">
        <v>1</v>
      </c>
      <c r="F138" s="160" t="s">
        <v>2271</v>
      </c>
      <c r="H138" s="161">
        <v>122.265</v>
      </c>
      <c r="L138" s="158"/>
      <c r="M138" s="163"/>
      <c r="T138" s="164"/>
      <c r="AT138" s="159" t="s">
        <v>907</v>
      </c>
      <c r="AU138" s="159" t="s">
        <v>84</v>
      </c>
      <c r="AV138" s="12" t="s">
        <v>84</v>
      </c>
      <c r="AW138" s="12" t="s">
        <v>32</v>
      </c>
      <c r="AX138" s="12" t="s">
        <v>75</v>
      </c>
      <c r="AY138" s="159" t="s">
        <v>184</v>
      </c>
    </row>
    <row r="139" spans="2:65" s="12" customFormat="1">
      <c r="B139" s="158"/>
      <c r="D139" s="154" t="s">
        <v>907</v>
      </c>
      <c r="E139" s="159" t="s">
        <v>1</v>
      </c>
      <c r="F139" s="160" t="s">
        <v>2274</v>
      </c>
      <c r="H139" s="161">
        <v>118.75</v>
      </c>
      <c r="L139" s="158"/>
      <c r="M139" s="163"/>
      <c r="T139" s="164"/>
      <c r="AT139" s="159" t="s">
        <v>907</v>
      </c>
      <c r="AU139" s="159" t="s">
        <v>84</v>
      </c>
      <c r="AV139" s="12" t="s">
        <v>84</v>
      </c>
      <c r="AW139" s="12" t="s">
        <v>32</v>
      </c>
      <c r="AX139" s="12" t="s">
        <v>75</v>
      </c>
      <c r="AY139" s="159" t="s">
        <v>184</v>
      </c>
    </row>
    <row r="140" spans="2:65" s="13" customFormat="1">
      <c r="B140" s="165"/>
      <c r="D140" s="154" t="s">
        <v>907</v>
      </c>
      <c r="E140" s="166" t="s">
        <v>1</v>
      </c>
      <c r="F140" s="167" t="s">
        <v>921</v>
      </c>
      <c r="H140" s="168">
        <v>241.01499999999999</v>
      </c>
      <c r="L140" s="165"/>
      <c r="M140" s="170"/>
      <c r="T140" s="171"/>
      <c r="AT140" s="166" t="s">
        <v>907</v>
      </c>
      <c r="AU140" s="166" t="s">
        <v>84</v>
      </c>
      <c r="AV140" s="13" t="s">
        <v>197</v>
      </c>
      <c r="AW140" s="13" t="s">
        <v>32</v>
      </c>
      <c r="AX140" s="13" t="s">
        <v>82</v>
      </c>
      <c r="AY140" s="166" t="s">
        <v>184</v>
      </c>
    </row>
    <row r="141" spans="2:65" s="1" customFormat="1" ht="49.25" customHeight="1">
      <c r="B141" s="136"/>
      <c r="C141" s="191" t="s">
        <v>99</v>
      </c>
      <c r="D141" s="191" t="s">
        <v>187</v>
      </c>
      <c r="E141" s="192" t="s">
        <v>2295</v>
      </c>
      <c r="F141" s="193" t="s">
        <v>2296</v>
      </c>
      <c r="G141" s="194" t="s">
        <v>470</v>
      </c>
      <c r="H141" s="195">
        <v>122.265</v>
      </c>
      <c r="I141" s="137"/>
      <c r="J141" s="196">
        <f>ROUND(I141*H141,2)</f>
        <v>0</v>
      </c>
      <c r="K141" s="193" t="s">
        <v>195</v>
      </c>
      <c r="L141" s="32"/>
      <c r="M141" s="138" t="s">
        <v>1</v>
      </c>
      <c r="N141" s="139" t="s">
        <v>40</v>
      </c>
      <c r="P141" s="140">
        <f>O141*H141</f>
        <v>0</v>
      </c>
      <c r="Q141" s="140">
        <v>0</v>
      </c>
      <c r="R141" s="140">
        <f>Q141*H141</f>
        <v>0</v>
      </c>
      <c r="S141" s="140">
        <v>0.24</v>
      </c>
      <c r="T141" s="141">
        <f>S141*H141</f>
        <v>29.343599999999999</v>
      </c>
      <c r="AR141" s="142" t="s">
        <v>197</v>
      </c>
      <c r="AT141" s="142" t="s">
        <v>187</v>
      </c>
      <c r="AU141" s="142" t="s">
        <v>84</v>
      </c>
      <c r="AY141" s="17" t="s">
        <v>184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82</v>
      </c>
      <c r="BK141" s="143">
        <f>ROUND(I141*H141,2)</f>
        <v>0</v>
      </c>
      <c r="BL141" s="17" t="s">
        <v>197</v>
      </c>
      <c r="BM141" s="142" t="s">
        <v>2297</v>
      </c>
    </row>
    <row r="142" spans="2:65" s="12" customFormat="1">
      <c r="B142" s="158"/>
      <c r="D142" s="154" t="s">
        <v>907</v>
      </c>
      <c r="E142" s="159" t="s">
        <v>1</v>
      </c>
      <c r="F142" s="160" t="s">
        <v>2271</v>
      </c>
      <c r="H142" s="161">
        <v>122.265</v>
      </c>
      <c r="L142" s="158"/>
      <c r="M142" s="163"/>
      <c r="T142" s="164"/>
      <c r="AT142" s="159" t="s">
        <v>907</v>
      </c>
      <c r="AU142" s="159" t="s">
        <v>84</v>
      </c>
      <c r="AV142" s="12" t="s">
        <v>84</v>
      </c>
      <c r="AW142" s="12" t="s">
        <v>32</v>
      </c>
      <c r="AX142" s="12" t="s">
        <v>75</v>
      </c>
      <c r="AY142" s="159" t="s">
        <v>184</v>
      </c>
    </row>
    <row r="143" spans="2:65" s="13" customFormat="1">
      <c r="B143" s="165"/>
      <c r="D143" s="154" t="s">
        <v>907</v>
      </c>
      <c r="E143" s="166" t="s">
        <v>1</v>
      </c>
      <c r="F143" s="167" t="s">
        <v>921</v>
      </c>
      <c r="H143" s="168">
        <v>122.265</v>
      </c>
      <c r="L143" s="165"/>
      <c r="M143" s="170"/>
      <c r="T143" s="171"/>
      <c r="AT143" s="166" t="s">
        <v>907</v>
      </c>
      <c r="AU143" s="166" t="s">
        <v>84</v>
      </c>
      <c r="AV143" s="13" t="s">
        <v>197</v>
      </c>
      <c r="AW143" s="13" t="s">
        <v>32</v>
      </c>
      <c r="AX143" s="13" t="s">
        <v>82</v>
      </c>
      <c r="AY143" s="166" t="s">
        <v>184</v>
      </c>
    </row>
    <row r="144" spans="2:65" s="1" customFormat="1" ht="49.25" customHeight="1">
      <c r="B144" s="136"/>
      <c r="C144" s="191" t="s">
        <v>197</v>
      </c>
      <c r="D144" s="191" t="s">
        <v>187</v>
      </c>
      <c r="E144" s="192" t="s">
        <v>2298</v>
      </c>
      <c r="F144" s="193" t="s">
        <v>2299</v>
      </c>
      <c r="G144" s="194" t="s">
        <v>470</v>
      </c>
      <c r="H144" s="195">
        <v>122.265</v>
      </c>
      <c r="I144" s="137"/>
      <c r="J144" s="196">
        <f>ROUND(I144*H144,2)</f>
        <v>0</v>
      </c>
      <c r="K144" s="193" t="s">
        <v>195</v>
      </c>
      <c r="L144" s="32"/>
      <c r="M144" s="138" t="s">
        <v>1</v>
      </c>
      <c r="N144" s="139" t="s">
        <v>40</v>
      </c>
      <c r="P144" s="140">
        <f>O144*H144</f>
        <v>0</v>
      </c>
      <c r="Q144" s="140">
        <v>0</v>
      </c>
      <c r="R144" s="140">
        <f>Q144*H144</f>
        <v>0</v>
      </c>
      <c r="S144" s="140">
        <v>9.8000000000000004E-2</v>
      </c>
      <c r="T144" s="141">
        <f>S144*H144</f>
        <v>11.98197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82</v>
      </c>
      <c r="BK144" s="143">
        <f>ROUND(I144*H144,2)</f>
        <v>0</v>
      </c>
      <c r="BL144" s="17" t="s">
        <v>197</v>
      </c>
      <c r="BM144" s="142" t="s">
        <v>2300</v>
      </c>
    </row>
    <row r="145" spans="2:65" s="12" customFormat="1">
      <c r="B145" s="158"/>
      <c r="D145" s="154" t="s">
        <v>907</v>
      </c>
      <c r="E145" s="159" t="s">
        <v>1</v>
      </c>
      <c r="F145" s="160" t="s">
        <v>2271</v>
      </c>
      <c r="H145" s="161">
        <v>122.265</v>
      </c>
      <c r="L145" s="158"/>
      <c r="M145" s="163"/>
      <c r="T145" s="164"/>
      <c r="AT145" s="159" t="s">
        <v>907</v>
      </c>
      <c r="AU145" s="159" t="s">
        <v>84</v>
      </c>
      <c r="AV145" s="12" t="s">
        <v>84</v>
      </c>
      <c r="AW145" s="12" t="s">
        <v>32</v>
      </c>
      <c r="AX145" s="12" t="s">
        <v>75</v>
      </c>
      <c r="AY145" s="159" t="s">
        <v>184</v>
      </c>
    </row>
    <row r="146" spans="2:65" s="13" customFormat="1">
      <c r="B146" s="165"/>
      <c r="D146" s="154" t="s">
        <v>907</v>
      </c>
      <c r="E146" s="166" t="s">
        <v>1</v>
      </c>
      <c r="F146" s="167" t="s">
        <v>921</v>
      </c>
      <c r="H146" s="168">
        <v>122.265</v>
      </c>
      <c r="L146" s="165"/>
      <c r="M146" s="170"/>
      <c r="T146" s="171"/>
      <c r="AT146" s="166" t="s">
        <v>907</v>
      </c>
      <c r="AU146" s="166" t="s">
        <v>84</v>
      </c>
      <c r="AV146" s="13" t="s">
        <v>197</v>
      </c>
      <c r="AW146" s="13" t="s">
        <v>32</v>
      </c>
      <c r="AX146" s="13" t="s">
        <v>82</v>
      </c>
      <c r="AY146" s="166" t="s">
        <v>184</v>
      </c>
    </row>
    <row r="147" spans="2:65" s="1" customFormat="1" ht="49.25" customHeight="1">
      <c r="B147" s="136"/>
      <c r="C147" s="191" t="s">
        <v>204</v>
      </c>
      <c r="D147" s="191" t="s">
        <v>187</v>
      </c>
      <c r="E147" s="192" t="s">
        <v>2301</v>
      </c>
      <c r="F147" s="193" t="s">
        <v>2302</v>
      </c>
      <c r="G147" s="194" t="s">
        <v>190</v>
      </c>
      <c r="H147" s="195">
        <v>3</v>
      </c>
      <c r="I147" s="137"/>
      <c r="J147" s="196">
        <f>ROUND(I147*H147,2)</f>
        <v>0</v>
      </c>
      <c r="K147" s="193" t="s">
        <v>195</v>
      </c>
      <c r="L147" s="32"/>
      <c r="M147" s="138" t="s">
        <v>1</v>
      </c>
      <c r="N147" s="139" t="s">
        <v>40</v>
      </c>
      <c r="P147" s="140">
        <f>O147*H147</f>
        <v>0</v>
      </c>
      <c r="Q147" s="140">
        <v>0</v>
      </c>
      <c r="R147" s="140">
        <f>Q147*H147</f>
        <v>0</v>
      </c>
      <c r="S147" s="140">
        <v>0.20499999999999999</v>
      </c>
      <c r="T147" s="141">
        <f>S147*H147</f>
        <v>0.61499999999999999</v>
      </c>
      <c r="AR147" s="142" t="s">
        <v>197</v>
      </c>
      <c r="AT147" s="142" t="s">
        <v>187</v>
      </c>
      <c r="AU147" s="142" t="s">
        <v>84</v>
      </c>
      <c r="AY147" s="17" t="s">
        <v>184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82</v>
      </c>
      <c r="BK147" s="143">
        <f>ROUND(I147*H147,2)</f>
        <v>0</v>
      </c>
      <c r="BL147" s="17" t="s">
        <v>197</v>
      </c>
      <c r="BM147" s="142" t="s">
        <v>2303</v>
      </c>
    </row>
    <row r="148" spans="2:65" s="12" customFormat="1" ht="21.75">
      <c r="B148" s="158"/>
      <c r="D148" s="154" t="s">
        <v>907</v>
      </c>
      <c r="E148" s="159" t="s">
        <v>1</v>
      </c>
      <c r="F148" s="160" t="s">
        <v>2304</v>
      </c>
      <c r="H148" s="161">
        <v>3</v>
      </c>
      <c r="L148" s="158"/>
      <c r="M148" s="163"/>
      <c r="T148" s="164"/>
      <c r="AT148" s="159" t="s">
        <v>907</v>
      </c>
      <c r="AU148" s="159" t="s">
        <v>84</v>
      </c>
      <c r="AV148" s="12" t="s">
        <v>84</v>
      </c>
      <c r="AW148" s="12" t="s">
        <v>32</v>
      </c>
      <c r="AX148" s="12" t="s">
        <v>75</v>
      </c>
      <c r="AY148" s="159" t="s">
        <v>184</v>
      </c>
    </row>
    <row r="149" spans="2:65" s="13" customFormat="1">
      <c r="B149" s="165"/>
      <c r="D149" s="154" t="s">
        <v>907</v>
      </c>
      <c r="E149" s="166" t="s">
        <v>1</v>
      </c>
      <c r="F149" s="167" t="s">
        <v>921</v>
      </c>
      <c r="H149" s="168">
        <v>3</v>
      </c>
      <c r="L149" s="165"/>
      <c r="M149" s="170"/>
      <c r="T149" s="171"/>
      <c r="AT149" s="166" t="s">
        <v>907</v>
      </c>
      <c r="AU149" s="166" t="s">
        <v>84</v>
      </c>
      <c r="AV149" s="13" t="s">
        <v>197</v>
      </c>
      <c r="AW149" s="13" t="s">
        <v>32</v>
      </c>
      <c r="AX149" s="13" t="s">
        <v>82</v>
      </c>
      <c r="AY149" s="166" t="s">
        <v>184</v>
      </c>
    </row>
    <row r="150" spans="2:65" s="1" customFormat="1" ht="37.9" customHeight="1">
      <c r="B150" s="136"/>
      <c r="C150" s="191" t="s">
        <v>200</v>
      </c>
      <c r="D150" s="191" t="s">
        <v>187</v>
      </c>
      <c r="E150" s="192" t="s">
        <v>2305</v>
      </c>
      <c r="F150" s="193" t="s">
        <v>2306</v>
      </c>
      <c r="G150" s="194" t="s">
        <v>190</v>
      </c>
      <c r="H150" s="195">
        <v>3</v>
      </c>
      <c r="I150" s="137"/>
      <c r="J150" s="196">
        <f>ROUND(I150*H150,2)</f>
        <v>0</v>
      </c>
      <c r="K150" s="193" t="s">
        <v>195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0.04</v>
      </c>
      <c r="T150" s="141">
        <f>S150*H150</f>
        <v>0.12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2307</v>
      </c>
    </row>
    <row r="151" spans="2:65" s="12" customFormat="1" ht="21.75">
      <c r="B151" s="158"/>
      <c r="D151" s="154" t="s">
        <v>907</v>
      </c>
      <c r="E151" s="159" t="s">
        <v>1</v>
      </c>
      <c r="F151" s="160" t="s">
        <v>2308</v>
      </c>
      <c r="H151" s="161">
        <v>3</v>
      </c>
      <c r="L151" s="158"/>
      <c r="M151" s="163"/>
      <c r="T151" s="164"/>
      <c r="AT151" s="159" t="s">
        <v>907</v>
      </c>
      <c r="AU151" s="159" t="s">
        <v>84</v>
      </c>
      <c r="AV151" s="12" t="s">
        <v>84</v>
      </c>
      <c r="AW151" s="12" t="s">
        <v>32</v>
      </c>
      <c r="AX151" s="12" t="s">
        <v>75</v>
      </c>
      <c r="AY151" s="159" t="s">
        <v>184</v>
      </c>
    </row>
    <row r="152" spans="2:65" s="13" customFormat="1">
      <c r="B152" s="165"/>
      <c r="D152" s="154" t="s">
        <v>907</v>
      </c>
      <c r="E152" s="166" t="s">
        <v>1</v>
      </c>
      <c r="F152" s="167" t="s">
        <v>921</v>
      </c>
      <c r="H152" s="168">
        <v>3</v>
      </c>
      <c r="L152" s="165"/>
      <c r="M152" s="170"/>
      <c r="T152" s="171"/>
      <c r="AT152" s="166" t="s">
        <v>907</v>
      </c>
      <c r="AU152" s="166" t="s">
        <v>84</v>
      </c>
      <c r="AV152" s="13" t="s">
        <v>197</v>
      </c>
      <c r="AW152" s="13" t="s">
        <v>32</v>
      </c>
      <c r="AX152" s="13" t="s">
        <v>82</v>
      </c>
      <c r="AY152" s="166" t="s">
        <v>184</v>
      </c>
    </row>
    <row r="153" spans="2:65" s="1" customFormat="1" ht="21.75" customHeight="1">
      <c r="B153" s="136"/>
      <c r="C153" s="191" t="s">
        <v>210</v>
      </c>
      <c r="D153" s="191" t="s">
        <v>187</v>
      </c>
      <c r="E153" s="192" t="s">
        <v>2309</v>
      </c>
      <c r="F153" s="193" t="s">
        <v>2310</v>
      </c>
      <c r="G153" s="194" t="s">
        <v>1602</v>
      </c>
      <c r="H153" s="195">
        <v>1</v>
      </c>
      <c r="I153" s="137"/>
      <c r="J153" s="196">
        <f>ROUND(I153*H153,2)</f>
        <v>0</v>
      </c>
      <c r="K153" s="193" t="s">
        <v>1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0</v>
      </c>
      <c r="R153" s="140">
        <f>Q153*H153</f>
        <v>0</v>
      </c>
      <c r="S153" s="140">
        <v>0.08</v>
      </c>
      <c r="T153" s="141">
        <f>S153*H153</f>
        <v>0.08</v>
      </c>
      <c r="AR153" s="142" t="s">
        <v>197</v>
      </c>
      <c r="AT153" s="142" t="s">
        <v>187</v>
      </c>
      <c r="AU153" s="142" t="s">
        <v>84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197</v>
      </c>
      <c r="BM153" s="142" t="s">
        <v>2311</v>
      </c>
    </row>
    <row r="154" spans="2:65" s="1" customFormat="1" ht="24.15" customHeight="1">
      <c r="B154" s="136"/>
      <c r="C154" s="191" t="s">
        <v>203</v>
      </c>
      <c r="D154" s="191" t="s">
        <v>187</v>
      </c>
      <c r="E154" s="192" t="s">
        <v>2312</v>
      </c>
      <c r="F154" s="193" t="s">
        <v>2313</v>
      </c>
      <c r="G154" s="194" t="s">
        <v>470</v>
      </c>
      <c r="H154" s="195">
        <v>1</v>
      </c>
      <c r="I154" s="137"/>
      <c r="J154" s="196">
        <f>ROUND(I154*H154,2)</f>
        <v>0</v>
      </c>
      <c r="K154" s="193" t="s">
        <v>195</v>
      </c>
      <c r="L154" s="32"/>
      <c r="M154" s="138" t="s">
        <v>1</v>
      </c>
      <c r="N154" s="139" t="s">
        <v>40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197</v>
      </c>
      <c r="AT154" s="142" t="s">
        <v>187</v>
      </c>
      <c r="AU154" s="142" t="s">
        <v>84</v>
      </c>
      <c r="AY154" s="17" t="s">
        <v>184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82</v>
      </c>
      <c r="BK154" s="143">
        <f>ROUND(I154*H154,2)</f>
        <v>0</v>
      </c>
      <c r="BL154" s="17" t="s">
        <v>197</v>
      </c>
      <c r="BM154" s="142" t="s">
        <v>2314</v>
      </c>
    </row>
    <row r="155" spans="2:65" s="15" customFormat="1">
      <c r="B155" s="179"/>
      <c r="D155" s="154" t="s">
        <v>907</v>
      </c>
      <c r="E155" s="180" t="s">
        <v>1</v>
      </c>
      <c r="F155" s="208" t="s">
        <v>2315</v>
      </c>
      <c r="H155" s="180" t="s">
        <v>1</v>
      </c>
      <c r="L155" s="179"/>
      <c r="M155" s="181"/>
      <c r="T155" s="182"/>
      <c r="AT155" s="180" t="s">
        <v>907</v>
      </c>
      <c r="AU155" s="180" t="s">
        <v>84</v>
      </c>
      <c r="AV155" s="15" t="s">
        <v>82</v>
      </c>
      <c r="AW155" s="15" t="s">
        <v>32</v>
      </c>
      <c r="AX155" s="15" t="s">
        <v>75</v>
      </c>
      <c r="AY155" s="180" t="s">
        <v>184</v>
      </c>
    </row>
    <row r="156" spans="2:65" s="12" customFormat="1">
      <c r="B156" s="158"/>
      <c r="D156" s="154" t="s">
        <v>907</v>
      </c>
      <c r="E156" s="159" t="s">
        <v>1</v>
      </c>
      <c r="F156" s="160" t="s">
        <v>2316</v>
      </c>
      <c r="H156" s="161">
        <v>1</v>
      </c>
      <c r="L156" s="158"/>
      <c r="M156" s="163"/>
      <c r="T156" s="164"/>
      <c r="AT156" s="159" t="s">
        <v>907</v>
      </c>
      <c r="AU156" s="159" t="s">
        <v>84</v>
      </c>
      <c r="AV156" s="12" t="s">
        <v>84</v>
      </c>
      <c r="AW156" s="12" t="s">
        <v>32</v>
      </c>
      <c r="AX156" s="12" t="s">
        <v>75</v>
      </c>
      <c r="AY156" s="159" t="s">
        <v>184</v>
      </c>
    </row>
    <row r="157" spans="2:65" s="13" customFormat="1">
      <c r="B157" s="165"/>
      <c r="D157" s="154" t="s">
        <v>907</v>
      </c>
      <c r="E157" s="166" t="s">
        <v>1</v>
      </c>
      <c r="F157" s="167" t="s">
        <v>921</v>
      </c>
      <c r="H157" s="168">
        <v>1</v>
      </c>
      <c r="L157" s="165"/>
      <c r="M157" s="170"/>
      <c r="T157" s="171"/>
      <c r="AT157" s="166" t="s">
        <v>907</v>
      </c>
      <c r="AU157" s="166" t="s">
        <v>84</v>
      </c>
      <c r="AV157" s="13" t="s">
        <v>197</v>
      </c>
      <c r="AW157" s="13" t="s">
        <v>32</v>
      </c>
      <c r="AX157" s="13" t="s">
        <v>82</v>
      </c>
      <c r="AY157" s="166" t="s">
        <v>184</v>
      </c>
    </row>
    <row r="158" spans="2:65" s="1" customFormat="1" ht="49.25" customHeight="1">
      <c r="B158" s="136"/>
      <c r="C158" s="191" t="s">
        <v>216</v>
      </c>
      <c r="D158" s="191" t="s">
        <v>187</v>
      </c>
      <c r="E158" s="192" t="s">
        <v>2317</v>
      </c>
      <c r="F158" s="193" t="s">
        <v>2318</v>
      </c>
      <c r="G158" s="194" t="s">
        <v>959</v>
      </c>
      <c r="H158" s="195">
        <v>146.02600000000001</v>
      </c>
      <c r="I158" s="137"/>
      <c r="J158" s="196">
        <f>ROUND(I158*H158,2)</f>
        <v>0</v>
      </c>
      <c r="K158" s="193" t="s">
        <v>195</v>
      </c>
      <c r="L158" s="32"/>
      <c r="M158" s="138" t="s">
        <v>1</v>
      </c>
      <c r="N158" s="139" t="s">
        <v>40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197</v>
      </c>
      <c r="AT158" s="142" t="s">
        <v>187</v>
      </c>
      <c r="AU158" s="142" t="s">
        <v>84</v>
      </c>
      <c r="AY158" s="17" t="s">
        <v>184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82</v>
      </c>
      <c r="BK158" s="143">
        <f>ROUND(I158*H158,2)</f>
        <v>0</v>
      </c>
      <c r="BL158" s="17" t="s">
        <v>197</v>
      </c>
      <c r="BM158" s="142" t="s">
        <v>2319</v>
      </c>
    </row>
    <row r="159" spans="2:65" s="12" customFormat="1">
      <c r="B159" s="158"/>
      <c r="D159" s="154" t="s">
        <v>907</v>
      </c>
      <c r="E159" s="159" t="s">
        <v>1</v>
      </c>
      <c r="F159" s="160" t="s">
        <v>2227</v>
      </c>
      <c r="H159" s="161">
        <v>146.02600000000001</v>
      </c>
      <c r="L159" s="158"/>
      <c r="M159" s="163"/>
      <c r="T159" s="164"/>
      <c r="AT159" s="159" t="s">
        <v>907</v>
      </c>
      <c r="AU159" s="159" t="s">
        <v>84</v>
      </c>
      <c r="AV159" s="12" t="s">
        <v>84</v>
      </c>
      <c r="AW159" s="12" t="s">
        <v>32</v>
      </c>
      <c r="AX159" s="12" t="s">
        <v>75</v>
      </c>
      <c r="AY159" s="159" t="s">
        <v>184</v>
      </c>
    </row>
    <row r="160" spans="2:65" s="13" customFormat="1">
      <c r="B160" s="165"/>
      <c r="D160" s="154" t="s">
        <v>907</v>
      </c>
      <c r="E160" s="166" t="s">
        <v>1</v>
      </c>
      <c r="F160" s="167" t="s">
        <v>921</v>
      </c>
      <c r="H160" s="168">
        <v>146.02600000000001</v>
      </c>
      <c r="L160" s="165"/>
      <c r="M160" s="170"/>
      <c r="T160" s="171"/>
      <c r="AT160" s="166" t="s">
        <v>907</v>
      </c>
      <c r="AU160" s="166" t="s">
        <v>84</v>
      </c>
      <c r="AV160" s="13" t="s">
        <v>197</v>
      </c>
      <c r="AW160" s="13" t="s">
        <v>32</v>
      </c>
      <c r="AX160" s="13" t="s">
        <v>82</v>
      </c>
      <c r="AY160" s="166" t="s">
        <v>184</v>
      </c>
    </row>
    <row r="161" spans="2:65" s="1" customFormat="1" ht="55.55" customHeight="1">
      <c r="B161" s="136"/>
      <c r="C161" s="191" t="s">
        <v>207</v>
      </c>
      <c r="D161" s="191" t="s">
        <v>187</v>
      </c>
      <c r="E161" s="192" t="s">
        <v>2320</v>
      </c>
      <c r="F161" s="193" t="s">
        <v>2321</v>
      </c>
      <c r="G161" s="194" t="s">
        <v>959</v>
      </c>
      <c r="H161" s="195">
        <v>584.10500000000002</v>
      </c>
      <c r="I161" s="137"/>
      <c r="J161" s="196">
        <f>ROUND(I161*H161,2)</f>
        <v>0</v>
      </c>
      <c r="K161" s="193" t="s">
        <v>195</v>
      </c>
      <c r="L161" s="32"/>
      <c r="M161" s="138" t="s">
        <v>1</v>
      </c>
      <c r="N161" s="139" t="s">
        <v>40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197</v>
      </c>
      <c r="AT161" s="142" t="s">
        <v>187</v>
      </c>
      <c r="AU161" s="142" t="s">
        <v>84</v>
      </c>
      <c r="AY161" s="17" t="s">
        <v>184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82</v>
      </c>
      <c r="BK161" s="143">
        <f>ROUND(I161*H161,2)</f>
        <v>0</v>
      </c>
      <c r="BL161" s="17" t="s">
        <v>197</v>
      </c>
      <c r="BM161" s="142" t="s">
        <v>2322</v>
      </c>
    </row>
    <row r="162" spans="2:65" s="12" customFormat="1">
      <c r="B162" s="158"/>
      <c r="D162" s="154" t="s">
        <v>907</v>
      </c>
      <c r="E162" s="159" t="s">
        <v>1</v>
      </c>
      <c r="F162" s="160" t="s">
        <v>2230</v>
      </c>
      <c r="H162" s="161">
        <v>584.10500000000002</v>
      </c>
      <c r="L162" s="158"/>
      <c r="M162" s="163"/>
      <c r="T162" s="164"/>
      <c r="AT162" s="159" t="s">
        <v>907</v>
      </c>
      <c r="AU162" s="159" t="s">
        <v>84</v>
      </c>
      <c r="AV162" s="12" t="s">
        <v>84</v>
      </c>
      <c r="AW162" s="12" t="s">
        <v>32</v>
      </c>
      <c r="AX162" s="12" t="s">
        <v>75</v>
      </c>
      <c r="AY162" s="159" t="s">
        <v>184</v>
      </c>
    </row>
    <row r="163" spans="2:65" s="13" customFormat="1">
      <c r="B163" s="165"/>
      <c r="D163" s="154" t="s">
        <v>907</v>
      </c>
      <c r="E163" s="166" t="s">
        <v>1</v>
      </c>
      <c r="F163" s="167" t="s">
        <v>921</v>
      </c>
      <c r="H163" s="168">
        <v>584.10500000000002</v>
      </c>
      <c r="L163" s="165"/>
      <c r="M163" s="170"/>
      <c r="T163" s="171"/>
      <c r="AT163" s="166" t="s">
        <v>907</v>
      </c>
      <c r="AU163" s="166" t="s">
        <v>84</v>
      </c>
      <c r="AV163" s="13" t="s">
        <v>197</v>
      </c>
      <c r="AW163" s="13" t="s">
        <v>32</v>
      </c>
      <c r="AX163" s="13" t="s">
        <v>82</v>
      </c>
      <c r="AY163" s="166" t="s">
        <v>184</v>
      </c>
    </row>
    <row r="164" spans="2:65" s="1" customFormat="1" ht="37.9" customHeight="1">
      <c r="B164" s="136"/>
      <c r="C164" s="191" t="s">
        <v>223</v>
      </c>
      <c r="D164" s="191" t="s">
        <v>187</v>
      </c>
      <c r="E164" s="192" t="s">
        <v>2323</v>
      </c>
      <c r="F164" s="193" t="s">
        <v>2324</v>
      </c>
      <c r="G164" s="194" t="s">
        <v>959</v>
      </c>
      <c r="H164" s="195">
        <v>146.02600000000001</v>
      </c>
      <c r="I164" s="137"/>
      <c r="J164" s="196">
        <f>ROUND(I164*H164,2)</f>
        <v>0</v>
      </c>
      <c r="K164" s="193" t="s">
        <v>195</v>
      </c>
      <c r="L164" s="32"/>
      <c r="M164" s="138" t="s">
        <v>1</v>
      </c>
      <c r="N164" s="139" t="s">
        <v>40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197</v>
      </c>
      <c r="AT164" s="142" t="s">
        <v>187</v>
      </c>
      <c r="AU164" s="142" t="s">
        <v>84</v>
      </c>
      <c r="AY164" s="17" t="s">
        <v>184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82</v>
      </c>
      <c r="BK164" s="143">
        <f>ROUND(I164*H164,2)</f>
        <v>0</v>
      </c>
      <c r="BL164" s="17" t="s">
        <v>197</v>
      </c>
      <c r="BM164" s="142" t="s">
        <v>2325</v>
      </c>
    </row>
    <row r="165" spans="2:65" s="12" customFormat="1">
      <c r="B165" s="158"/>
      <c r="D165" s="154" t="s">
        <v>907</v>
      </c>
      <c r="E165" s="159" t="s">
        <v>1</v>
      </c>
      <c r="F165" s="160" t="s">
        <v>2326</v>
      </c>
      <c r="H165" s="161">
        <v>212.60599999999999</v>
      </c>
      <c r="L165" s="158"/>
      <c r="M165" s="163"/>
      <c r="T165" s="164"/>
      <c r="AT165" s="159" t="s">
        <v>907</v>
      </c>
      <c r="AU165" s="159" t="s">
        <v>84</v>
      </c>
      <c r="AV165" s="12" t="s">
        <v>84</v>
      </c>
      <c r="AW165" s="12" t="s">
        <v>32</v>
      </c>
      <c r="AX165" s="12" t="s">
        <v>75</v>
      </c>
      <c r="AY165" s="159" t="s">
        <v>184</v>
      </c>
    </row>
    <row r="166" spans="2:65" s="12" customFormat="1">
      <c r="B166" s="158"/>
      <c r="D166" s="154" t="s">
        <v>907</v>
      </c>
      <c r="E166" s="159" t="s">
        <v>1</v>
      </c>
      <c r="F166" s="160" t="s">
        <v>2327</v>
      </c>
      <c r="H166" s="161">
        <v>314.39999999999998</v>
      </c>
      <c r="L166" s="158"/>
      <c r="M166" s="163"/>
      <c r="T166" s="164"/>
      <c r="AT166" s="159" t="s">
        <v>907</v>
      </c>
      <c r="AU166" s="159" t="s">
        <v>84</v>
      </c>
      <c r="AV166" s="12" t="s">
        <v>84</v>
      </c>
      <c r="AW166" s="12" t="s">
        <v>32</v>
      </c>
      <c r="AX166" s="12" t="s">
        <v>75</v>
      </c>
      <c r="AY166" s="159" t="s">
        <v>184</v>
      </c>
    </row>
    <row r="167" spans="2:65" s="12" customFormat="1">
      <c r="B167" s="158"/>
      <c r="D167" s="154" t="s">
        <v>907</v>
      </c>
      <c r="E167" s="159" t="s">
        <v>1</v>
      </c>
      <c r="F167" s="160" t="s">
        <v>2328</v>
      </c>
      <c r="H167" s="161">
        <v>203.125</v>
      </c>
      <c r="L167" s="158"/>
      <c r="M167" s="163"/>
      <c r="T167" s="164"/>
      <c r="AT167" s="159" t="s">
        <v>907</v>
      </c>
      <c r="AU167" s="159" t="s">
        <v>84</v>
      </c>
      <c r="AV167" s="12" t="s">
        <v>84</v>
      </c>
      <c r="AW167" s="12" t="s">
        <v>32</v>
      </c>
      <c r="AX167" s="12" t="s">
        <v>75</v>
      </c>
      <c r="AY167" s="159" t="s">
        <v>184</v>
      </c>
    </row>
    <row r="168" spans="2:65" s="13" customFormat="1">
      <c r="B168" s="165"/>
      <c r="D168" s="154" t="s">
        <v>907</v>
      </c>
      <c r="E168" s="166" t="s">
        <v>2224</v>
      </c>
      <c r="F168" s="167" t="s">
        <v>921</v>
      </c>
      <c r="H168" s="168">
        <v>730.13099999999997</v>
      </c>
      <c r="L168" s="165"/>
      <c r="M168" s="170"/>
      <c r="T168" s="171"/>
      <c r="AT168" s="166" t="s">
        <v>907</v>
      </c>
      <c r="AU168" s="166" t="s">
        <v>84</v>
      </c>
      <c r="AV168" s="13" t="s">
        <v>197</v>
      </c>
      <c r="AW168" s="13" t="s">
        <v>32</v>
      </c>
      <c r="AX168" s="13" t="s">
        <v>75</v>
      </c>
      <c r="AY168" s="166" t="s">
        <v>184</v>
      </c>
    </row>
    <row r="169" spans="2:65" s="12" customFormat="1">
      <c r="B169" s="158"/>
      <c r="D169" s="154" t="s">
        <v>907</v>
      </c>
      <c r="E169" s="159" t="s">
        <v>2230</v>
      </c>
      <c r="F169" s="160" t="s">
        <v>2329</v>
      </c>
      <c r="H169" s="161">
        <v>584.10500000000002</v>
      </c>
      <c r="L169" s="158"/>
      <c r="M169" s="163"/>
      <c r="T169" s="164"/>
      <c r="AT169" s="159" t="s">
        <v>907</v>
      </c>
      <c r="AU169" s="159" t="s">
        <v>84</v>
      </c>
      <c r="AV169" s="12" t="s">
        <v>84</v>
      </c>
      <c r="AW169" s="12" t="s">
        <v>32</v>
      </c>
      <c r="AX169" s="12" t="s">
        <v>75</v>
      </c>
      <c r="AY169" s="159" t="s">
        <v>184</v>
      </c>
    </row>
    <row r="170" spans="2:65" s="12" customFormat="1">
      <c r="B170" s="158"/>
      <c r="D170" s="154" t="s">
        <v>907</v>
      </c>
      <c r="E170" s="159" t="s">
        <v>2227</v>
      </c>
      <c r="F170" s="160" t="s">
        <v>2330</v>
      </c>
      <c r="H170" s="161">
        <v>146.02600000000001</v>
      </c>
      <c r="L170" s="158"/>
      <c r="M170" s="163"/>
      <c r="T170" s="164"/>
      <c r="AT170" s="159" t="s">
        <v>907</v>
      </c>
      <c r="AU170" s="159" t="s">
        <v>84</v>
      </c>
      <c r="AV170" s="12" t="s">
        <v>84</v>
      </c>
      <c r="AW170" s="12" t="s">
        <v>32</v>
      </c>
      <c r="AX170" s="12" t="s">
        <v>75</v>
      </c>
      <c r="AY170" s="159" t="s">
        <v>184</v>
      </c>
    </row>
    <row r="171" spans="2:65" s="13" customFormat="1">
      <c r="B171" s="165"/>
      <c r="D171" s="154" t="s">
        <v>907</v>
      </c>
      <c r="E171" s="166" t="s">
        <v>1</v>
      </c>
      <c r="F171" s="167" t="s">
        <v>921</v>
      </c>
      <c r="H171" s="168">
        <v>730.13099999999997</v>
      </c>
      <c r="L171" s="165"/>
      <c r="M171" s="170"/>
      <c r="T171" s="171"/>
      <c r="AT171" s="166" t="s">
        <v>907</v>
      </c>
      <c r="AU171" s="166" t="s">
        <v>84</v>
      </c>
      <c r="AV171" s="13" t="s">
        <v>197</v>
      </c>
      <c r="AW171" s="13" t="s">
        <v>32</v>
      </c>
      <c r="AX171" s="13" t="s">
        <v>75</v>
      </c>
      <c r="AY171" s="166" t="s">
        <v>184</v>
      </c>
    </row>
    <row r="172" spans="2:65" s="12" customFormat="1">
      <c r="B172" s="158"/>
      <c r="D172" s="154" t="s">
        <v>907</v>
      </c>
      <c r="E172" s="159" t="s">
        <v>1</v>
      </c>
      <c r="F172" s="160" t="s">
        <v>2331</v>
      </c>
      <c r="H172" s="161">
        <v>146.02600000000001</v>
      </c>
      <c r="L172" s="158"/>
      <c r="M172" s="163"/>
      <c r="T172" s="164"/>
      <c r="AT172" s="159" t="s">
        <v>907</v>
      </c>
      <c r="AU172" s="159" t="s">
        <v>84</v>
      </c>
      <c r="AV172" s="12" t="s">
        <v>84</v>
      </c>
      <c r="AW172" s="12" t="s">
        <v>32</v>
      </c>
      <c r="AX172" s="12" t="s">
        <v>75</v>
      </c>
      <c r="AY172" s="159" t="s">
        <v>184</v>
      </c>
    </row>
    <row r="173" spans="2:65" s="13" customFormat="1">
      <c r="B173" s="165"/>
      <c r="D173" s="154" t="s">
        <v>907</v>
      </c>
      <c r="E173" s="166" t="s">
        <v>1</v>
      </c>
      <c r="F173" s="167" t="s">
        <v>921</v>
      </c>
      <c r="H173" s="168">
        <v>146.02600000000001</v>
      </c>
      <c r="L173" s="165"/>
      <c r="M173" s="170"/>
      <c r="T173" s="171"/>
      <c r="AT173" s="166" t="s">
        <v>907</v>
      </c>
      <c r="AU173" s="166" t="s">
        <v>84</v>
      </c>
      <c r="AV173" s="13" t="s">
        <v>197</v>
      </c>
      <c r="AW173" s="13" t="s">
        <v>32</v>
      </c>
      <c r="AX173" s="13" t="s">
        <v>82</v>
      </c>
      <c r="AY173" s="166" t="s">
        <v>184</v>
      </c>
    </row>
    <row r="174" spans="2:65" s="1" customFormat="1" ht="37.9" customHeight="1">
      <c r="B174" s="136"/>
      <c r="C174" s="191" t="s">
        <v>8</v>
      </c>
      <c r="D174" s="191" t="s">
        <v>187</v>
      </c>
      <c r="E174" s="192" t="s">
        <v>2332</v>
      </c>
      <c r="F174" s="193" t="s">
        <v>2333</v>
      </c>
      <c r="G174" s="194" t="s">
        <v>470</v>
      </c>
      <c r="H174" s="195">
        <v>1206.25</v>
      </c>
      <c r="I174" s="137"/>
      <c r="J174" s="196">
        <f>ROUND(I174*H174,2)</f>
        <v>0</v>
      </c>
      <c r="K174" s="193" t="s">
        <v>195</v>
      </c>
      <c r="L174" s="32"/>
      <c r="M174" s="138" t="s">
        <v>1</v>
      </c>
      <c r="N174" s="139" t="s">
        <v>40</v>
      </c>
      <c r="P174" s="140">
        <f>O174*H174</f>
        <v>0</v>
      </c>
      <c r="Q174" s="140">
        <v>8.4000000000000003E-4</v>
      </c>
      <c r="R174" s="140">
        <f>Q174*H174</f>
        <v>1.01325</v>
      </c>
      <c r="S174" s="140">
        <v>0</v>
      </c>
      <c r="T174" s="141">
        <f>S174*H174</f>
        <v>0</v>
      </c>
      <c r="AR174" s="142" t="s">
        <v>197</v>
      </c>
      <c r="AT174" s="142" t="s">
        <v>187</v>
      </c>
      <c r="AU174" s="142" t="s">
        <v>84</v>
      </c>
      <c r="AY174" s="17" t="s">
        <v>184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82</v>
      </c>
      <c r="BK174" s="143">
        <f>ROUND(I174*H174,2)</f>
        <v>0</v>
      </c>
      <c r="BL174" s="17" t="s">
        <v>197</v>
      </c>
      <c r="BM174" s="142" t="s">
        <v>2334</v>
      </c>
    </row>
    <row r="175" spans="2:65" s="12" customFormat="1">
      <c r="B175" s="158"/>
      <c r="D175" s="154" t="s">
        <v>907</v>
      </c>
      <c r="E175" s="159" t="s">
        <v>1</v>
      </c>
      <c r="F175" s="160" t="s">
        <v>2335</v>
      </c>
      <c r="H175" s="161">
        <v>1206.25</v>
      </c>
      <c r="L175" s="158"/>
      <c r="M175" s="163"/>
      <c r="T175" s="164"/>
      <c r="AT175" s="159" t="s">
        <v>907</v>
      </c>
      <c r="AU175" s="159" t="s">
        <v>84</v>
      </c>
      <c r="AV175" s="12" t="s">
        <v>84</v>
      </c>
      <c r="AW175" s="12" t="s">
        <v>32</v>
      </c>
      <c r="AX175" s="12" t="s">
        <v>75</v>
      </c>
      <c r="AY175" s="159" t="s">
        <v>184</v>
      </c>
    </row>
    <row r="176" spans="2:65" s="13" customFormat="1">
      <c r="B176" s="165"/>
      <c r="D176" s="154" t="s">
        <v>907</v>
      </c>
      <c r="E176" s="166" t="s">
        <v>2242</v>
      </c>
      <c r="F176" s="167" t="s">
        <v>921</v>
      </c>
      <c r="H176" s="168">
        <v>1206.25</v>
      </c>
      <c r="L176" s="165"/>
      <c r="M176" s="170"/>
      <c r="T176" s="171"/>
      <c r="AT176" s="166" t="s">
        <v>907</v>
      </c>
      <c r="AU176" s="166" t="s">
        <v>84</v>
      </c>
      <c r="AV176" s="13" t="s">
        <v>197</v>
      </c>
      <c r="AW176" s="13" t="s">
        <v>32</v>
      </c>
      <c r="AX176" s="13" t="s">
        <v>82</v>
      </c>
      <c r="AY176" s="166" t="s">
        <v>184</v>
      </c>
    </row>
    <row r="177" spans="2:65" s="1" customFormat="1" ht="44.35" customHeight="1">
      <c r="B177" s="136"/>
      <c r="C177" s="191" t="s">
        <v>230</v>
      </c>
      <c r="D177" s="191" t="s">
        <v>187</v>
      </c>
      <c r="E177" s="192" t="s">
        <v>2336</v>
      </c>
      <c r="F177" s="193" t="s">
        <v>2337</v>
      </c>
      <c r="G177" s="194" t="s">
        <v>470</v>
      </c>
      <c r="H177" s="195">
        <v>1206.25</v>
      </c>
      <c r="I177" s="137"/>
      <c r="J177" s="196">
        <f>ROUND(I177*H177,2)</f>
        <v>0</v>
      </c>
      <c r="K177" s="193" t="s">
        <v>195</v>
      </c>
      <c r="L177" s="32"/>
      <c r="M177" s="138" t="s">
        <v>1</v>
      </c>
      <c r="N177" s="139" t="s">
        <v>40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197</v>
      </c>
      <c r="AT177" s="142" t="s">
        <v>187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197</v>
      </c>
      <c r="BM177" s="142" t="s">
        <v>2338</v>
      </c>
    </row>
    <row r="178" spans="2:65" s="12" customFormat="1">
      <c r="B178" s="158"/>
      <c r="D178" s="154" t="s">
        <v>907</v>
      </c>
      <c r="E178" s="159" t="s">
        <v>1</v>
      </c>
      <c r="F178" s="160" t="s">
        <v>2242</v>
      </c>
      <c r="H178" s="161">
        <v>1206.25</v>
      </c>
      <c r="L178" s="158"/>
      <c r="M178" s="163"/>
      <c r="T178" s="164"/>
      <c r="AT178" s="159" t="s">
        <v>907</v>
      </c>
      <c r="AU178" s="159" t="s">
        <v>84</v>
      </c>
      <c r="AV178" s="12" t="s">
        <v>84</v>
      </c>
      <c r="AW178" s="12" t="s">
        <v>32</v>
      </c>
      <c r="AX178" s="12" t="s">
        <v>75</v>
      </c>
      <c r="AY178" s="159" t="s">
        <v>184</v>
      </c>
    </row>
    <row r="179" spans="2:65" s="13" customFormat="1">
      <c r="B179" s="165"/>
      <c r="D179" s="154" t="s">
        <v>907</v>
      </c>
      <c r="E179" s="166" t="s">
        <v>1</v>
      </c>
      <c r="F179" s="167" t="s">
        <v>921</v>
      </c>
      <c r="H179" s="168">
        <v>1206.25</v>
      </c>
      <c r="L179" s="165"/>
      <c r="M179" s="170"/>
      <c r="T179" s="171"/>
      <c r="AT179" s="166" t="s">
        <v>907</v>
      </c>
      <c r="AU179" s="166" t="s">
        <v>84</v>
      </c>
      <c r="AV179" s="13" t="s">
        <v>197</v>
      </c>
      <c r="AW179" s="13" t="s">
        <v>32</v>
      </c>
      <c r="AX179" s="13" t="s">
        <v>82</v>
      </c>
      <c r="AY179" s="166" t="s">
        <v>184</v>
      </c>
    </row>
    <row r="180" spans="2:65" s="1" customFormat="1" ht="62.7" customHeight="1">
      <c r="B180" s="136"/>
      <c r="C180" s="191" t="s">
        <v>213</v>
      </c>
      <c r="D180" s="191" t="s">
        <v>187</v>
      </c>
      <c r="E180" s="192" t="s">
        <v>2339</v>
      </c>
      <c r="F180" s="193" t="s">
        <v>2340</v>
      </c>
      <c r="G180" s="194" t="s">
        <v>959</v>
      </c>
      <c r="H180" s="195">
        <v>99.992999999999995</v>
      </c>
      <c r="I180" s="137"/>
      <c r="J180" s="196">
        <f>ROUND(I180*H180,2)</f>
        <v>0</v>
      </c>
      <c r="K180" s="193" t="s">
        <v>195</v>
      </c>
      <c r="L180" s="32"/>
      <c r="M180" s="138" t="s">
        <v>1</v>
      </c>
      <c r="N180" s="139" t="s">
        <v>40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197</v>
      </c>
      <c r="AT180" s="142" t="s">
        <v>187</v>
      </c>
      <c r="AU180" s="142" t="s">
        <v>84</v>
      </c>
      <c r="AY180" s="17" t="s">
        <v>184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82</v>
      </c>
      <c r="BK180" s="143">
        <f>ROUND(I180*H180,2)</f>
        <v>0</v>
      </c>
      <c r="BL180" s="17" t="s">
        <v>197</v>
      </c>
      <c r="BM180" s="142" t="s">
        <v>2341</v>
      </c>
    </row>
    <row r="181" spans="2:65" s="15" customFormat="1">
      <c r="B181" s="179"/>
      <c r="D181" s="154" t="s">
        <v>907</v>
      </c>
      <c r="E181" s="180" t="s">
        <v>1</v>
      </c>
      <c r="F181" s="208" t="s">
        <v>2342</v>
      </c>
      <c r="H181" s="180" t="s">
        <v>1</v>
      </c>
      <c r="L181" s="179"/>
      <c r="M181" s="181"/>
      <c r="T181" s="182"/>
      <c r="AT181" s="180" t="s">
        <v>907</v>
      </c>
      <c r="AU181" s="180" t="s">
        <v>84</v>
      </c>
      <c r="AV181" s="15" t="s">
        <v>82</v>
      </c>
      <c r="AW181" s="15" t="s">
        <v>32</v>
      </c>
      <c r="AX181" s="15" t="s">
        <v>75</v>
      </c>
      <c r="AY181" s="180" t="s">
        <v>184</v>
      </c>
    </row>
    <row r="182" spans="2:65" s="12" customFormat="1">
      <c r="B182" s="158"/>
      <c r="D182" s="154" t="s">
        <v>907</v>
      </c>
      <c r="E182" s="159" t="s">
        <v>1</v>
      </c>
      <c r="F182" s="160" t="s">
        <v>2343</v>
      </c>
      <c r="H182" s="161">
        <v>99.992999999999995</v>
      </c>
      <c r="L182" s="158"/>
      <c r="M182" s="163"/>
      <c r="T182" s="164"/>
      <c r="AT182" s="159" t="s">
        <v>907</v>
      </c>
      <c r="AU182" s="159" t="s">
        <v>84</v>
      </c>
      <c r="AV182" s="12" t="s">
        <v>84</v>
      </c>
      <c r="AW182" s="12" t="s">
        <v>32</v>
      </c>
      <c r="AX182" s="12" t="s">
        <v>75</v>
      </c>
      <c r="AY182" s="159" t="s">
        <v>184</v>
      </c>
    </row>
    <row r="183" spans="2:65" s="13" customFormat="1">
      <c r="B183" s="165"/>
      <c r="D183" s="154" t="s">
        <v>907</v>
      </c>
      <c r="E183" s="166" t="s">
        <v>1</v>
      </c>
      <c r="F183" s="167" t="s">
        <v>921</v>
      </c>
      <c r="H183" s="168">
        <v>99.992999999999995</v>
      </c>
      <c r="L183" s="165"/>
      <c r="M183" s="170"/>
      <c r="T183" s="171"/>
      <c r="AT183" s="166" t="s">
        <v>907</v>
      </c>
      <c r="AU183" s="166" t="s">
        <v>84</v>
      </c>
      <c r="AV183" s="13" t="s">
        <v>197</v>
      </c>
      <c r="AW183" s="13" t="s">
        <v>32</v>
      </c>
      <c r="AX183" s="13" t="s">
        <v>82</v>
      </c>
      <c r="AY183" s="166" t="s">
        <v>184</v>
      </c>
    </row>
    <row r="184" spans="2:65" s="1" customFormat="1" ht="62.7" customHeight="1">
      <c r="B184" s="136"/>
      <c r="C184" s="191" t="s">
        <v>241</v>
      </c>
      <c r="D184" s="191" t="s">
        <v>187</v>
      </c>
      <c r="E184" s="192" t="s">
        <v>2344</v>
      </c>
      <c r="F184" s="193" t="s">
        <v>2345</v>
      </c>
      <c r="G184" s="194" t="s">
        <v>959</v>
      </c>
      <c r="H184" s="195">
        <v>730.13099999999997</v>
      </c>
      <c r="I184" s="137"/>
      <c r="J184" s="196">
        <f>ROUND(I184*H184,2)</f>
        <v>0</v>
      </c>
      <c r="K184" s="193" t="s">
        <v>195</v>
      </c>
      <c r="L184" s="32"/>
      <c r="M184" s="138" t="s">
        <v>1</v>
      </c>
      <c r="N184" s="139" t="s">
        <v>40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197</v>
      </c>
      <c r="AT184" s="142" t="s">
        <v>187</v>
      </c>
      <c r="AU184" s="142" t="s">
        <v>84</v>
      </c>
      <c r="AY184" s="17" t="s">
        <v>184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82</v>
      </c>
      <c r="BK184" s="143">
        <f>ROUND(I184*H184,2)</f>
        <v>0</v>
      </c>
      <c r="BL184" s="17" t="s">
        <v>197</v>
      </c>
      <c r="BM184" s="142" t="s">
        <v>2346</v>
      </c>
    </row>
    <row r="185" spans="2:65" s="12" customFormat="1">
      <c r="B185" s="158"/>
      <c r="D185" s="154" t="s">
        <v>907</v>
      </c>
      <c r="E185" s="159" t="s">
        <v>1</v>
      </c>
      <c r="F185" s="160" t="s">
        <v>2224</v>
      </c>
      <c r="H185" s="161">
        <v>730.13099999999997</v>
      </c>
      <c r="L185" s="158"/>
      <c r="M185" s="163"/>
      <c r="T185" s="164"/>
      <c r="AT185" s="159" t="s">
        <v>907</v>
      </c>
      <c r="AU185" s="159" t="s">
        <v>84</v>
      </c>
      <c r="AV185" s="12" t="s">
        <v>84</v>
      </c>
      <c r="AW185" s="12" t="s">
        <v>32</v>
      </c>
      <c r="AX185" s="12" t="s">
        <v>75</v>
      </c>
      <c r="AY185" s="159" t="s">
        <v>184</v>
      </c>
    </row>
    <row r="186" spans="2:65" s="13" customFormat="1">
      <c r="B186" s="165"/>
      <c r="D186" s="154" t="s">
        <v>907</v>
      </c>
      <c r="E186" s="166" t="s">
        <v>1</v>
      </c>
      <c r="F186" s="167" t="s">
        <v>921</v>
      </c>
      <c r="H186" s="168">
        <v>730.13099999999997</v>
      </c>
      <c r="L186" s="165"/>
      <c r="M186" s="170"/>
      <c r="T186" s="171"/>
      <c r="AT186" s="166" t="s">
        <v>907</v>
      </c>
      <c r="AU186" s="166" t="s">
        <v>84</v>
      </c>
      <c r="AV186" s="13" t="s">
        <v>197</v>
      </c>
      <c r="AW186" s="13" t="s">
        <v>32</v>
      </c>
      <c r="AX186" s="13" t="s">
        <v>82</v>
      </c>
      <c r="AY186" s="166" t="s">
        <v>184</v>
      </c>
    </row>
    <row r="187" spans="2:65" s="1" customFormat="1" ht="44.35" customHeight="1">
      <c r="B187" s="136"/>
      <c r="C187" s="191" t="s">
        <v>191</v>
      </c>
      <c r="D187" s="191" t="s">
        <v>187</v>
      </c>
      <c r="E187" s="192" t="s">
        <v>2347</v>
      </c>
      <c r="F187" s="193" t="s">
        <v>2348</v>
      </c>
      <c r="G187" s="194" t="s">
        <v>959</v>
      </c>
      <c r="H187" s="195">
        <v>49.997</v>
      </c>
      <c r="I187" s="137"/>
      <c r="J187" s="196">
        <f>ROUND(I187*H187,2)</f>
        <v>0</v>
      </c>
      <c r="K187" s="193" t="s">
        <v>195</v>
      </c>
      <c r="L187" s="32"/>
      <c r="M187" s="138" t="s">
        <v>1</v>
      </c>
      <c r="N187" s="139" t="s">
        <v>40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197</v>
      </c>
      <c r="AT187" s="142" t="s">
        <v>187</v>
      </c>
      <c r="AU187" s="142" t="s">
        <v>84</v>
      </c>
      <c r="AY187" s="17" t="s">
        <v>184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82</v>
      </c>
      <c r="BK187" s="143">
        <f>ROUND(I187*H187,2)</f>
        <v>0</v>
      </c>
      <c r="BL187" s="17" t="s">
        <v>197</v>
      </c>
      <c r="BM187" s="142" t="s">
        <v>2349</v>
      </c>
    </row>
    <row r="188" spans="2:65" s="15" customFormat="1">
      <c r="B188" s="179"/>
      <c r="D188" s="154" t="s">
        <v>907</v>
      </c>
      <c r="E188" s="180" t="s">
        <v>1</v>
      </c>
      <c r="F188" s="208" t="s">
        <v>2350</v>
      </c>
      <c r="H188" s="180" t="s">
        <v>1</v>
      </c>
      <c r="L188" s="179"/>
      <c r="M188" s="181"/>
      <c r="T188" s="182"/>
      <c r="AT188" s="180" t="s">
        <v>907</v>
      </c>
      <c r="AU188" s="180" t="s">
        <v>84</v>
      </c>
      <c r="AV188" s="15" t="s">
        <v>82</v>
      </c>
      <c r="AW188" s="15" t="s">
        <v>32</v>
      </c>
      <c r="AX188" s="15" t="s">
        <v>75</v>
      </c>
      <c r="AY188" s="180" t="s">
        <v>184</v>
      </c>
    </row>
    <row r="189" spans="2:65" s="12" customFormat="1">
      <c r="B189" s="158"/>
      <c r="D189" s="154" t="s">
        <v>907</v>
      </c>
      <c r="E189" s="159" t="s">
        <v>1</v>
      </c>
      <c r="F189" s="160" t="s">
        <v>2351</v>
      </c>
      <c r="H189" s="161">
        <v>49.997</v>
      </c>
      <c r="L189" s="158"/>
      <c r="M189" s="163"/>
      <c r="T189" s="164"/>
      <c r="AT189" s="159" t="s">
        <v>907</v>
      </c>
      <c r="AU189" s="159" t="s">
        <v>84</v>
      </c>
      <c r="AV189" s="12" t="s">
        <v>84</v>
      </c>
      <c r="AW189" s="12" t="s">
        <v>32</v>
      </c>
      <c r="AX189" s="12" t="s">
        <v>75</v>
      </c>
      <c r="AY189" s="159" t="s">
        <v>184</v>
      </c>
    </row>
    <row r="190" spans="2:65" s="13" customFormat="1">
      <c r="B190" s="165"/>
      <c r="D190" s="154" t="s">
        <v>907</v>
      </c>
      <c r="E190" s="166" t="s">
        <v>1</v>
      </c>
      <c r="F190" s="167" t="s">
        <v>921</v>
      </c>
      <c r="H190" s="168">
        <v>49.997</v>
      </c>
      <c r="L190" s="165"/>
      <c r="M190" s="170"/>
      <c r="T190" s="171"/>
      <c r="AT190" s="166" t="s">
        <v>907</v>
      </c>
      <c r="AU190" s="166" t="s">
        <v>84</v>
      </c>
      <c r="AV190" s="13" t="s">
        <v>197</v>
      </c>
      <c r="AW190" s="13" t="s">
        <v>32</v>
      </c>
      <c r="AX190" s="13" t="s">
        <v>82</v>
      </c>
      <c r="AY190" s="166" t="s">
        <v>184</v>
      </c>
    </row>
    <row r="191" spans="2:65" s="1" customFormat="1" ht="44.35" customHeight="1">
      <c r="B191" s="136"/>
      <c r="C191" s="191" t="s">
        <v>249</v>
      </c>
      <c r="D191" s="191" t="s">
        <v>187</v>
      </c>
      <c r="E191" s="192" t="s">
        <v>2352</v>
      </c>
      <c r="F191" s="193" t="s">
        <v>2353</v>
      </c>
      <c r="G191" s="194" t="s">
        <v>351</v>
      </c>
      <c r="H191" s="195">
        <v>1314.2360000000001</v>
      </c>
      <c r="I191" s="137"/>
      <c r="J191" s="196">
        <f>ROUND(I191*H191,2)</f>
        <v>0</v>
      </c>
      <c r="K191" s="193" t="s">
        <v>195</v>
      </c>
      <c r="L191" s="32"/>
      <c r="M191" s="138" t="s">
        <v>1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197</v>
      </c>
      <c r="AT191" s="142" t="s">
        <v>187</v>
      </c>
      <c r="AU191" s="142" t="s">
        <v>84</v>
      </c>
      <c r="AY191" s="17" t="s">
        <v>184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82</v>
      </c>
      <c r="BK191" s="143">
        <f>ROUND(I191*H191,2)</f>
        <v>0</v>
      </c>
      <c r="BL191" s="17" t="s">
        <v>197</v>
      </c>
      <c r="BM191" s="142" t="s">
        <v>2354</v>
      </c>
    </row>
    <row r="192" spans="2:65" s="12" customFormat="1">
      <c r="B192" s="158"/>
      <c r="D192" s="154" t="s">
        <v>907</v>
      </c>
      <c r="E192" s="159" t="s">
        <v>1</v>
      </c>
      <c r="F192" s="160" t="s">
        <v>2355</v>
      </c>
      <c r="H192" s="161">
        <v>1314.2360000000001</v>
      </c>
      <c r="L192" s="158"/>
      <c r="M192" s="163"/>
      <c r="T192" s="164"/>
      <c r="AT192" s="159" t="s">
        <v>907</v>
      </c>
      <c r="AU192" s="159" t="s">
        <v>84</v>
      </c>
      <c r="AV192" s="12" t="s">
        <v>84</v>
      </c>
      <c r="AW192" s="12" t="s">
        <v>32</v>
      </c>
      <c r="AX192" s="12" t="s">
        <v>75</v>
      </c>
      <c r="AY192" s="159" t="s">
        <v>184</v>
      </c>
    </row>
    <row r="193" spans="2:65" s="13" customFormat="1">
      <c r="B193" s="165"/>
      <c r="D193" s="154" t="s">
        <v>907</v>
      </c>
      <c r="E193" s="166" t="s">
        <v>1</v>
      </c>
      <c r="F193" s="167" t="s">
        <v>921</v>
      </c>
      <c r="H193" s="168">
        <v>1314.2360000000001</v>
      </c>
      <c r="L193" s="165"/>
      <c r="M193" s="170"/>
      <c r="T193" s="171"/>
      <c r="AT193" s="166" t="s">
        <v>907</v>
      </c>
      <c r="AU193" s="166" t="s">
        <v>84</v>
      </c>
      <c r="AV193" s="13" t="s">
        <v>197</v>
      </c>
      <c r="AW193" s="13" t="s">
        <v>32</v>
      </c>
      <c r="AX193" s="13" t="s">
        <v>82</v>
      </c>
      <c r="AY193" s="166" t="s">
        <v>184</v>
      </c>
    </row>
    <row r="194" spans="2:65" s="1" customFormat="1" ht="37.9" customHeight="1">
      <c r="B194" s="136"/>
      <c r="C194" s="191" t="s">
        <v>219</v>
      </c>
      <c r="D194" s="191" t="s">
        <v>187</v>
      </c>
      <c r="E194" s="192" t="s">
        <v>2356</v>
      </c>
      <c r="F194" s="193" t="s">
        <v>2357</v>
      </c>
      <c r="G194" s="194" t="s">
        <v>959</v>
      </c>
      <c r="H194" s="195">
        <v>730.13099999999997</v>
      </c>
      <c r="I194" s="137"/>
      <c r="J194" s="196">
        <f>ROUND(I194*H194,2)</f>
        <v>0</v>
      </c>
      <c r="K194" s="193" t="s">
        <v>195</v>
      </c>
      <c r="L194" s="32"/>
      <c r="M194" s="138" t="s">
        <v>1</v>
      </c>
      <c r="N194" s="139" t="s">
        <v>40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197</v>
      </c>
      <c r="AT194" s="142" t="s">
        <v>187</v>
      </c>
      <c r="AU194" s="142" t="s">
        <v>84</v>
      </c>
      <c r="AY194" s="17" t="s">
        <v>184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7" t="s">
        <v>82</v>
      </c>
      <c r="BK194" s="143">
        <f>ROUND(I194*H194,2)</f>
        <v>0</v>
      </c>
      <c r="BL194" s="17" t="s">
        <v>197</v>
      </c>
      <c r="BM194" s="142" t="s">
        <v>2358</v>
      </c>
    </row>
    <row r="195" spans="2:65" s="12" customFormat="1">
      <c r="B195" s="158"/>
      <c r="D195" s="154" t="s">
        <v>907</v>
      </c>
      <c r="E195" s="159" t="s">
        <v>1</v>
      </c>
      <c r="F195" s="160" t="s">
        <v>2224</v>
      </c>
      <c r="H195" s="161">
        <v>730.13099999999997</v>
      </c>
      <c r="L195" s="158"/>
      <c r="M195" s="163"/>
      <c r="T195" s="164"/>
      <c r="AT195" s="159" t="s">
        <v>907</v>
      </c>
      <c r="AU195" s="159" t="s">
        <v>84</v>
      </c>
      <c r="AV195" s="12" t="s">
        <v>84</v>
      </c>
      <c r="AW195" s="12" t="s">
        <v>32</v>
      </c>
      <c r="AX195" s="12" t="s">
        <v>75</v>
      </c>
      <c r="AY195" s="159" t="s">
        <v>184</v>
      </c>
    </row>
    <row r="196" spans="2:65" s="13" customFormat="1">
      <c r="B196" s="165"/>
      <c r="D196" s="154" t="s">
        <v>907</v>
      </c>
      <c r="E196" s="166" t="s">
        <v>1</v>
      </c>
      <c r="F196" s="167" t="s">
        <v>921</v>
      </c>
      <c r="H196" s="168">
        <v>730.13099999999997</v>
      </c>
      <c r="L196" s="165"/>
      <c r="M196" s="170"/>
      <c r="T196" s="171"/>
      <c r="AT196" s="166" t="s">
        <v>907</v>
      </c>
      <c r="AU196" s="166" t="s">
        <v>84</v>
      </c>
      <c r="AV196" s="13" t="s">
        <v>197</v>
      </c>
      <c r="AW196" s="13" t="s">
        <v>32</v>
      </c>
      <c r="AX196" s="13" t="s">
        <v>82</v>
      </c>
      <c r="AY196" s="166" t="s">
        <v>184</v>
      </c>
    </row>
    <row r="197" spans="2:65" s="1" customFormat="1" ht="16.5" customHeight="1">
      <c r="B197" s="136"/>
      <c r="C197" s="191" t="s">
        <v>256</v>
      </c>
      <c r="D197" s="191" t="s">
        <v>187</v>
      </c>
      <c r="E197" s="192" t="s">
        <v>2359</v>
      </c>
      <c r="F197" s="193" t="s">
        <v>2360</v>
      </c>
      <c r="G197" s="194" t="s">
        <v>248</v>
      </c>
      <c r="H197" s="195">
        <v>5</v>
      </c>
      <c r="I197" s="137"/>
      <c r="J197" s="196">
        <f>ROUND(I197*H197,2)</f>
        <v>0</v>
      </c>
      <c r="K197" s="193" t="s">
        <v>1</v>
      </c>
      <c r="L197" s="32"/>
      <c r="M197" s="138" t="s">
        <v>1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197</v>
      </c>
      <c r="AT197" s="142" t="s">
        <v>187</v>
      </c>
      <c r="AU197" s="142" t="s">
        <v>84</v>
      </c>
      <c r="AY197" s="17" t="s">
        <v>184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82</v>
      </c>
      <c r="BK197" s="143">
        <f>ROUND(I197*H197,2)</f>
        <v>0</v>
      </c>
      <c r="BL197" s="17" t="s">
        <v>197</v>
      </c>
      <c r="BM197" s="142" t="s">
        <v>2361</v>
      </c>
    </row>
    <row r="198" spans="2:65" s="12" customFormat="1" ht="21.75">
      <c r="B198" s="158"/>
      <c r="D198" s="154" t="s">
        <v>907</v>
      </c>
      <c r="E198" s="159" t="s">
        <v>1</v>
      </c>
      <c r="F198" s="160" t="s">
        <v>2362</v>
      </c>
      <c r="H198" s="161">
        <v>1</v>
      </c>
      <c r="L198" s="158"/>
      <c r="M198" s="163"/>
      <c r="T198" s="164"/>
      <c r="AT198" s="159" t="s">
        <v>907</v>
      </c>
      <c r="AU198" s="159" t="s">
        <v>84</v>
      </c>
      <c r="AV198" s="12" t="s">
        <v>84</v>
      </c>
      <c r="AW198" s="12" t="s">
        <v>32</v>
      </c>
      <c r="AX198" s="12" t="s">
        <v>75</v>
      </c>
      <c r="AY198" s="159" t="s">
        <v>184</v>
      </c>
    </row>
    <row r="199" spans="2:65" s="12" customFormat="1" ht="21.75">
      <c r="B199" s="158"/>
      <c r="D199" s="154" t="s">
        <v>907</v>
      </c>
      <c r="E199" s="159" t="s">
        <v>1</v>
      </c>
      <c r="F199" s="160" t="s">
        <v>2362</v>
      </c>
      <c r="H199" s="161">
        <v>1</v>
      </c>
      <c r="L199" s="158"/>
      <c r="M199" s="163"/>
      <c r="T199" s="164"/>
      <c r="AT199" s="159" t="s">
        <v>907</v>
      </c>
      <c r="AU199" s="159" t="s">
        <v>84</v>
      </c>
      <c r="AV199" s="12" t="s">
        <v>84</v>
      </c>
      <c r="AW199" s="12" t="s">
        <v>32</v>
      </c>
      <c r="AX199" s="12" t="s">
        <v>75</v>
      </c>
      <c r="AY199" s="159" t="s">
        <v>184</v>
      </c>
    </row>
    <row r="200" spans="2:65" s="12" customFormat="1" ht="21.75">
      <c r="B200" s="158"/>
      <c r="D200" s="154" t="s">
        <v>907</v>
      </c>
      <c r="E200" s="159" t="s">
        <v>1</v>
      </c>
      <c r="F200" s="160" t="s">
        <v>2363</v>
      </c>
      <c r="H200" s="161">
        <v>1</v>
      </c>
      <c r="L200" s="158"/>
      <c r="M200" s="163"/>
      <c r="T200" s="164"/>
      <c r="AT200" s="159" t="s">
        <v>907</v>
      </c>
      <c r="AU200" s="159" t="s">
        <v>84</v>
      </c>
      <c r="AV200" s="12" t="s">
        <v>84</v>
      </c>
      <c r="AW200" s="12" t="s">
        <v>32</v>
      </c>
      <c r="AX200" s="12" t="s">
        <v>75</v>
      </c>
      <c r="AY200" s="159" t="s">
        <v>184</v>
      </c>
    </row>
    <row r="201" spans="2:65" s="12" customFormat="1" ht="21.75">
      <c r="B201" s="158"/>
      <c r="D201" s="154" t="s">
        <v>907</v>
      </c>
      <c r="E201" s="159" t="s">
        <v>1</v>
      </c>
      <c r="F201" s="160" t="s">
        <v>2364</v>
      </c>
      <c r="H201" s="161">
        <v>1</v>
      </c>
      <c r="L201" s="158"/>
      <c r="M201" s="163"/>
      <c r="T201" s="164"/>
      <c r="AT201" s="159" t="s">
        <v>907</v>
      </c>
      <c r="AU201" s="159" t="s">
        <v>84</v>
      </c>
      <c r="AV201" s="12" t="s">
        <v>84</v>
      </c>
      <c r="AW201" s="12" t="s">
        <v>32</v>
      </c>
      <c r="AX201" s="12" t="s">
        <v>75</v>
      </c>
      <c r="AY201" s="159" t="s">
        <v>184</v>
      </c>
    </row>
    <row r="202" spans="2:65" s="12" customFormat="1" ht="21.75">
      <c r="B202" s="158"/>
      <c r="D202" s="154" t="s">
        <v>907</v>
      </c>
      <c r="E202" s="159" t="s">
        <v>1</v>
      </c>
      <c r="F202" s="160" t="s">
        <v>2365</v>
      </c>
      <c r="H202" s="161">
        <v>1</v>
      </c>
      <c r="L202" s="158"/>
      <c r="M202" s="163"/>
      <c r="T202" s="164"/>
      <c r="AT202" s="159" t="s">
        <v>907</v>
      </c>
      <c r="AU202" s="159" t="s">
        <v>84</v>
      </c>
      <c r="AV202" s="12" t="s">
        <v>84</v>
      </c>
      <c r="AW202" s="12" t="s">
        <v>32</v>
      </c>
      <c r="AX202" s="12" t="s">
        <v>75</v>
      </c>
      <c r="AY202" s="159" t="s">
        <v>184</v>
      </c>
    </row>
    <row r="203" spans="2:65" s="13" customFormat="1">
      <c r="B203" s="165"/>
      <c r="D203" s="154" t="s">
        <v>907</v>
      </c>
      <c r="E203" s="166" t="s">
        <v>1</v>
      </c>
      <c r="F203" s="167" t="s">
        <v>921</v>
      </c>
      <c r="H203" s="168">
        <v>5</v>
      </c>
      <c r="L203" s="165"/>
      <c r="M203" s="170"/>
      <c r="T203" s="171"/>
      <c r="AT203" s="166" t="s">
        <v>907</v>
      </c>
      <c r="AU203" s="166" t="s">
        <v>84</v>
      </c>
      <c r="AV203" s="13" t="s">
        <v>197</v>
      </c>
      <c r="AW203" s="13" t="s">
        <v>32</v>
      </c>
      <c r="AX203" s="13" t="s">
        <v>82</v>
      </c>
      <c r="AY203" s="166" t="s">
        <v>184</v>
      </c>
    </row>
    <row r="204" spans="2:65" s="1" customFormat="1" ht="44.35" customHeight="1">
      <c r="B204" s="136"/>
      <c r="C204" s="191" t="s">
        <v>222</v>
      </c>
      <c r="D204" s="191" t="s">
        <v>187</v>
      </c>
      <c r="E204" s="192" t="s">
        <v>2366</v>
      </c>
      <c r="F204" s="193" t="s">
        <v>2367</v>
      </c>
      <c r="G204" s="194" t="s">
        <v>959</v>
      </c>
      <c r="H204" s="195">
        <v>108.47799999999999</v>
      </c>
      <c r="I204" s="137"/>
      <c r="J204" s="196">
        <f>ROUND(I204*H204,2)</f>
        <v>0</v>
      </c>
      <c r="K204" s="193" t="s">
        <v>195</v>
      </c>
      <c r="L204" s="32"/>
      <c r="M204" s="138" t="s">
        <v>1</v>
      </c>
      <c r="N204" s="139" t="s">
        <v>40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197</v>
      </c>
      <c r="AT204" s="142" t="s">
        <v>187</v>
      </c>
      <c r="AU204" s="142" t="s">
        <v>84</v>
      </c>
      <c r="AY204" s="17" t="s">
        <v>184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82</v>
      </c>
      <c r="BK204" s="143">
        <f>ROUND(I204*H204,2)</f>
        <v>0</v>
      </c>
      <c r="BL204" s="17" t="s">
        <v>197</v>
      </c>
      <c r="BM204" s="142" t="s">
        <v>2368</v>
      </c>
    </row>
    <row r="205" spans="2:65" s="12" customFormat="1">
      <c r="B205" s="158"/>
      <c r="D205" s="154" t="s">
        <v>907</v>
      </c>
      <c r="E205" s="159" t="s">
        <v>1</v>
      </c>
      <c r="F205" s="160" t="s">
        <v>2279</v>
      </c>
      <c r="H205" s="161">
        <v>108.47799999999999</v>
      </c>
      <c r="L205" s="158"/>
      <c r="M205" s="163"/>
      <c r="T205" s="164"/>
      <c r="AT205" s="159" t="s">
        <v>907</v>
      </c>
      <c r="AU205" s="159" t="s">
        <v>84</v>
      </c>
      <c r="AV205" s="12" t="s">
        <v>84</v>
      </c>
      <c r="AW205" s="12" t="s">
        <v>32</v>
      </c>
      <c r="AX205" s="12" t="s">
        <v>75</v>
      </c>
      <c r="AY205" s="159" t="s">
        <v>184</v>
      </c>
    </row>
    <row r="206" spans="2:65" s="13" customFormat="1">
      <c r="B206" s="165"/>
      <c r="D206" s="154" t="s">
        <v>907</v>
      </c>
      <c r="E206" s="166" t="s">
        <v>1</v>
      </c>
      <c r="F206" s="167" t="s">
        <v>921</v>
      </c>
      <c r="H206" s="168">
        <v>108.47799999999999</v>
      </c>
      <c r="L206" s="165"/>
      <c r="M206" s="170"/>
      <c r="T206" s="171"/>
      <c r="AT206" s="166" t="s">
        <v>907</v>
      </c>
      <c r="AU206" s="166" t="s">
        <v>84</v>
      </c>
      <c r="AV206" s="13" t="s">
        <v>197</v>
      </c>
      <c r="AW206" s="13" t="s">
        <v>32</v>
      </c>
      <c r="AX206" s="13" t="s">
        <v>82</v>
      </c>
      <c r="AY206" s="166" t="s">
        <v>184</v>
      </c>
    </row>
    <row r="207" spans="2:65" s="1" customFormat="1" ht="44.35" customHeight="1">
      <c r="B207" s="136"/>
      <c r="C207" s="191" t="s">
        <v>7</v>
      </c>
      <c r="D207" s="191" t="s">
        <v>187</v>
      </c>
      <c r="E207" s="192" t="s">
        <v>2369</v>
      </c>
      <c r="F207" s="193" t="s">
        <v>2370</v>
      </c>
      <c r="G207" s="194" t="s">
        <v>959</v>
      </c>
      <c r="H207" s="195">
        <v>433.91399999999999</v>
      </c>
      <c r="I207" s="137"/>
      <c r="J207" s="196">
        <f>ROUND(I207*H207,2)</f>
        <v>0</v>
      </c>
      <c r="K207" s="193" t="s">
        <v>195</v>
      </c>
      <c r="L207" s="32"/>
      <c r="M207" s="138" t="s">
        <v>1</v>
      </c>
      <c r="N207" s="139" t="s">
        <v>40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197</v>
      </c>
      <c r="AT207" s="142" t="s">
        <v>187</v>
      </c>
      <c r="AU207" s="142" t="s">
        <v>84</v>
      </c>
      <c r="AY207" s="17" t="s">
        <v>184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82</v>
      </c>
      <c r="BK207" s="143">
        <f>ROUND(I207*H207,2)</f>
        <v>0</v>
      </c>
      <c r="BL207" s="17" t="s">
        <v>197</v>
      </c>
      <c r="BM207" s="142" t="s">
        <v>2371</v>
      </c>
    </row>
    <row r="208" spans="2:65" s="12" customFormat="1">
      <c r="B208" s="158"/>
      <c r="D208" s="154" t="s">
        <v>907</v>
      </c>
      <c r="E208" s="159" t="s">
        <v>1</v>
      </c>
      <c r="F208" s="160" t="s">
        <v>2224</v>
      </c>
      <c r="H208" s="161">
        <v>730.13099999999997</v>
      </c>
      <c r="L208" s="158"/>
      <c r="M208" s="163"/>
      <c r="T208" s="164"/>
      <c r="AT208" s="159" t="s">
        <v>907</v>
      </c>
      <c r="AU208" s="159" t="s">
        <v>84</v>
      </c>
      <c r="AV208" s="12" t="s">
        <v>84</v>
      </c>
      <c r="AW208" s="12" t="s">
        <v>32</v>
      </c>
      <c r="AX208" s="12" t="s">
        <v>75</v>
      </c>
      <c r="AY208" s="159" t="s">
        <v>184</v>
      </c>
    </row>
    <row r="209" spans="2:65" s="12" customFormat="1">
      <c r="B209" s="158"/>
      <c r="D209" s="154" t="s">
        <v>907</v>
      </c>
      <c r="E209" s="159" t="s">
        <v>1</v>
      </c>
      <c r="F209" s="160" t="s">
        <v>2372</v>
      </c>
      <c r="H209" s="161">
        <v>-29.204999999999998</v>
      </c>
      <c r="L209" s="158"/>
      <c r="M209" s="163"/>
      <c r="T209" s="164"/>
      <c r="AT209" s="159" t="s">
        <v>907</v>
      </c>
      <c r="AU209" s="159" t="s">
        <v>84</v>
      </c>
      <c r="AV209" s="12" t="s">
        <v>84</v>
      </c>
      <c r="AW209" s="12" t="s">
        <v>32</v>
      </c>
      <c r="AX209" s="12" t="s">
        <v>75</v>
      </c>
      <c r="AY209" s="159" t="s">
        <v>184</v>
      </c>
    </row>
    <row r="210" spans="2:65" s="12" customFormat="1">
      <c r="B210" s="158"/>
      <c r="D210" s="154" t="s">
        <v>907</v>
      </c>
      <c r="E210" s="159" t="s">
        <v>1</v>
      </c>
      <c r="F210" s="160" t="s">
        <v>2373</v>
      </c>
      <c r="H210" s="161">
        <v>-140.886</v>
      </c>
      <c r="L210" s="158"/>
      <c r="M210" s="163"/>
      <c r="T210" s="164"/>
      <c r="AT210" s="159" t="s">
        <v>907</v>
      </c>
      <c r="AU210" s="159" t="s">
        <v>84</v>
      </c>
      <c r="AV210" s="12" t="s">
        <v>84</v>
      </c>
      <c r="AW210" s="12" t="s">
        <v>32</v>
      </c>
      <c r="AX210" s="12" t="s">
        <v>75</v>
      </c>
      <c r="AY210" s="159" t="s">
        <v>184</v>
      </c>
    </row>
    <row r="211" spans="2:65" s="12" customFormat="1">
      <c r="B211" s="158"/>
      <c r="D211" s="154" t="s">
        <v>907</v>
      </c>
      <c r="E211" s="159" t="s">
        <v>1</v>
      </c>
      <c r="F211" s="160" t="s">
        <v>2374</v>
      </c>
      <c r="H211" s="161">
        <v>-1.306</v>
      </c>
      <c r="L211" s="158"/>
      <c r="M211" s="163"/>
      <c r="T211" s="164"/>
      <c r="AT211" s="159" t="s">
        <v>907</v>
      </c>
      <c r="AU211" s="159" t="s">
        <v>84</v>
      </c>
      <c r="AV211" s="12" t="s">
        <v>84</v>
      </c>
      <c r="AW211" s="12" t="s">
        <v>32</v>
      </c>
      <c r="AX211" s="12" t="s">
        <v>75</v>
      </c>
      <c r="AY211" s="159" t="s">
        <v>184</v>
      </c>
    </row>
    <row r="212" spans="2:65" s="12" customFormat="1">
      <c r="B212" s="158"/>
      <c r="D212" s="154" t="s">
        <v>907</v>
      </c>
      <c r="E212" s="159" t="s">
        <v>1</v>
      </c>
      <c r="F212" s="160" t="s">
        <v>2375</v>
      </c>
      <c r="H212" s="161">
        <v>-3.2909999999999999</v>
      </c>
      <c r="L212" s="158"/>
      <c r="M212" s="163"/>
      <c r="T212" s="164"/>
      <c r="AT212" s="159" t="s">
        <v>907</v>
      </c>
      <c r="AU212" s="159" t="s">
        <v>84</v>
      </c>
      <c r="AV212" s="12" t="s">
        <v>84</v>
      </c>
      <c r="AW212" s="12" t="s">
        <v>32</v>
      </c>
      <c r="AX212" s="12" t="s">
        <v>75</v>
      </c>
      <c r="AY212" s="159" t="s">
        <v>184</v>
      </c>
    </row>
    <row r="213" spans="2:65" s="12" customFormat="1">
      <c r="B213" s="158"/>
      <c r="D213" s="154" t="s">
        <v>907</v>
      </c>
      <c r="E213" s="159" t="s">
        <v>1</v>
      </c>
      <c r="F213" s="160" t="s">
        <v>2376</v>
      </c>
      <c r="H213" s="161">
        <v>-4.4160000000000004</v>
      </c>
      <c r="L213" s="158"/>
      <c r="M213" s="163"/>
      <c r="T213" s="164"/>
      <c r="AT213" s="159" t="s">
        <v>907</v>
      </c>
      <c r="AU213" s="159" t="s">
        <v>84</v>
      </c>
      <c r="AV213" s="12" t="s">
        <v>84</v>
      </c>
      <c r="AW213" s="12" t="s">
        <v>32</v>
      </c>
      <c r="AX213" s="12" t="s">
        <v>75</v>
      </c>
      <c r="AY213" s="159" t="s">
        <v>184</v>
      </c>
    </row>
    <row r="214" spans="2:65" s="12" customFormat="1">
      <c r="B214" s="158"/>
      <c r="D214" s="154" t="s">
        <v>907</v>
      </c>
      <c r="E214" s="159" t="s">
        <v>1</v>
      </c>
      <c r="F214" s="160" t="s">
        <v>2377</v>
      </c>
      <c r="H214" s="161">
        <v>-0.78500000000000003</v>
      </c>
      <c r="L214" s="158"/>
      <c r="M214" s="163"/>
      <c r="T214" s="164"/>
      <c r="AT214" s="159" t="s">
        <v>907</v>
      </c>
      <c r="AU214" s="159" t="s">
        <v>84</v>
      </c>
      <c r="AV214" s="12" t="s">
        <v>84</v>
      </c>
      <c r="AW214" s="12" t="s">
        <v>32</v>
      </c>
      <c r="AX214" s="12" t="s">
        <v>75</v>
      </c>
      <c r="AY214" s="159" t="s">
        <v>184</v>
      </c>
    </row>
    <row r="215" spans="2:65" s="12" customFormat="1">
      <c r="B215" s="158"/>
      <c r="D215" s="154" t="s">
        <v>907</v>
      </c>
      <c r="E215" s="159" t="s">
        <v>1</v>
      </c>
      <c r="F215" s="160" t="s">
        <v>2378</v>
      </c>
      <c r="H215" s="161">
        <v>-7.85</v>
      </c>
      <c r="L215" s="158"/>
      <c r="M215" s="163"/>
      <c r="T215" s="164"/>
      <c r="AT215" s="159" t="s">
        <v>907</v>
      </c>
      <c r="AU215" s="159" t="s">
        <v>84</v>
      </c>
      <c r="AV215" s="12" t="s">
        <v>84</v>
      </c>
      <c r="AW215" s="12" t="s">
        <v>32</v>
      </c>
      <c r="AX215" s="12" t="s">
        <v>75</v>
      </c>
      <c r="AY215" s="159" t="s">
        <v>184</v>
      </c>
    </row>
    <row r="216" spans="2:65" s="13" customFormat="1">
      <c r="B216" s="165"/>
      <c r="D216" s="154" t="s">
        <v>907</v>
      </c>
      <c r="E216" s="166" t="s">
        <v>2277</v>
      </c>
      <c r="F216" s="167" t="s">
        <v>921</v>
      </c>
      <c r="H216" s="168">
        <v>542.39200000000005</v>
      </c>
      <c r="L216" s="165"/>
      <c r="M216" s="170"/>
      <c r="T216" s="171"/>
      <c r="AT216" s="166" t="s">
        <v>907</v>
      </c>
      <c r="AU216" s="166" t="s">
        <v>84</v>
      </c>
      <c r="AV216" s="13" t="s">
        <v>197</v>
      </c>
      <c r="AW216" s="13" t="s">
        <v>32</v>
      </c>
      <c r="AX216" s="13" t="s">
        <v>75</v>
      </c>
      <c r="AY216" s="166" t="s">
        <v>184</v>
      </c>
    </row>
    <row r="217" spans="2:65" s="12" customFormat="1">
      <c r="B217" s="158"/>
      <c r="D217" s="154" t="s">
        <v>907</v>
      </c>
      <c r="E217" s="159" t="s">
        <v>2379</v>
      </c>
      <c r="F217" s="160" t="s">
        <v>2380</v>
      </c>
      <c r="H217" s="161">
        <v>433.91399999999999</v>
      </c>
      <c r="L217" s="158"/>
      <c r="M217" s="163"/>
      <c r="T217" s="164"/>
      <c r="AT217" s="159" t="s">
        <v>907</v>
      </c>
      <c r="AU217" s="159" t="s">
        <v>84</v>
      </c>
      <c r="AV217" s="12" t="s">
        <v>84</v>
      </c>
      <c r="AW217" s="12" t="s">
        <v>32</v>
      </c>
      <c r="AX217" s="12" t="s">
        <v>82</v>
      </c>
      <c r="AY217" s="159" t="s">
        <v>184</v>
      </c>
    </row>
    <row r="218" spans="2:65" s="12" customFormat="1">
      <c r="B218" s="158"/>
      <c r="D218" s="154" t="s">
        <v>907</v>
      </c>
      <c r="E218" s="159" t="s">
        <v>2279</v>
      </c>
      <c r="F218" s="160" t="s">
        <v>2381</v>
      </c>
      <c r="H218" s="161">
        <v>108.47799999999999</v>
      </c>
      <c r="L218" s="158"/>
      <c r="M218" s="163"/>
      <c r="T218" s="164"/>
      <c r="AT218" s="159" t="s">
        <v>907</v>
      </c>
      <c r="AU218" s="159" t="s">
        <v>84</v>
      </c>
      <c r="AV218" s="12" t="s">
        <v>84</v>
      </c>
      <c r="AW218" s="12" t="s">
        <v>32</v>
      </c>
      <c r="AX218" s="12" t="s">
        <v>75</v>
      </c>
      <c r="AY218" s="159" t="s">
        <v>184</v>
      </c>
    </row>
    <row r="219" spans="2:65" s="13" customFormat="1">
      <c r="B219" s="165"/>
      <c r="D219" s="154" t="s">
        <v>907</v>
      </c>
      <c r="E219" s="166" t="s">
        <v>1</v>
      </c>
      <c r="F219" s="167" t="s">
        <v>921</v>
      </c>
      <c r="H219" s="168">
        <v>542.39200000000005</v>
      </c>
      <c r="L219" s="165"/>
      <c r="M219" s="170"/>
      <c r="T219" s="171"/>
      <c r="AT219" s="166" t="s">
        <v>907</v>
      </c>
      <c r="AU219" s="166" t="s">
        <v>84</v>
      </c>
      <c r="AV219" s="13" t="s">
        <v>197</v>
      </c>
      <c r="AW219" s="13" t="s">
        <v>32</v>
      </c>
      <c r="AX219" s="13" t="s">
        <v>75</v>
      </c>
      <c r="AY219" s="166" t="s">
        <v>184</v>
      </c>
    </row>
    <row r="220" spans="2:65" s="1" customFormat="1" ht="16.5" customHeight="1">
      <c r="B220" s="136"/>
      <c r="C220" s="197" t="s">
        <v>226</v>
      </c>
      <c r="D220" s="197" t="s">
        <v>192</v>
      </c>
      <c r="E220" s="198" t="s">
        <v>2382</v>
      </c>
      <c r="F220" s="199" t="s">
        <v>2383</v>
      </c>
      <c r="G220" s="200" t="s">
        <v>351</v>
      </c>
      <c r="H220" s="201">
        <v>1112.126</v>
      </c>
      <c r="I220" s="144"/>
      <c r="J220" s="202">
        <f>ROUND(I220*H220,2)</f>
        <v>0</v>
      </c>
      <c r="K220" s="199" t="s">
        <v>195</v>
      </c>
      <c r="L220" s="145"/>
      <c r="M220" s="146" t="s">
        <v>1</v>
      </c>
      <c r="N220" s="147" t="s">
        <v>40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203</v>
      </c>
      <c r="AT220" s="142" t="s">
        <v>192</v>
      </c>
      <c r="AU220" s="142" t="s">
        <v>84</v>
      </c>
      <c r="AY220" s="17" t="s">
        <v>184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82</v>
      </c>
      <c r="BK220" s="143">
        <f>ROUND(I220*H220,2)</f>
        <v>0</v>
      </c>
      <c r="BL220" s="17" t="s">
        <v>197</v>
      </c>
      <c r="BM220" s="142" t="s">
        <v>2384</v>
      </c>
    </row>
    <row r="221" spans="2:65" s="12" customFormat="1">
      <c r="B221" s="158"/>
      <c r="D221" s="154" t="s">
        <v>907</v>
      </c>
      <c r="E221" s="159" t="s">
        <v>1</v>
      </c>
      <c r="F221" s="160" t="s">
        <v>2385</v>
      </c>
      <c r="H221" s="161">
        <v>1112.126</v>
      </c>
      <c r="L221" s="158"/>
      <c r="M221" s="163"/>
      <c r="T221" s="164"/>
      <c r="AT221" s="159" t="s">
        <v>907</v>
      </c>
      <c r="AU221" s="159" t="s">
        <v>84</v>
      </c>
      <c r="AV221" s="12" t="s">
        <v>84</v>
      </c>
      <c r="AW221" s="12" t="s">
        <v>32</v>
      </c>
      <c r="AX221" s="12" t="s">
        <v>75</v>
      </c>
      <c r="AY221" s="159" t="s">
        <v>184</v>
      </c>
    </row>
    <row r="222" spans="2:65" s="13" customFormat="1">
      <c r="B222" s="165"/>
      <c r="D222" s="154" t="s">
        <v>907</v>
      </c>
      <c r="E222" s="166" t="s">
        <v>1</v>
      </c>
      <c r="F222" s="167" t="s">
        <v>921</v>
      </c>
      <c r="H222" s="168">
        <v>1112.126</v>
      </c>
      <c r="L222" s="165"/>
      <c r="M222" s="170"/>
      <c r="T222" s="171"/>
      <c r="AT222" s="166" t="s">
        <v>907</v>
      </c>
      <c r="AU222" s="166" t="s">
        <v>84</v>
      </c>
      <c r="AV222" s="13" t="s">
        <v>197</v>
      </c>
      <c r="AW222" s="13" t="s">
        <v>32</v>
      </c>
      <c r="AX222" s="13" t="s">
        <v>82</v>
      </c>
      <c r="AY222" s="166" t="s">
        <v>184</v>
      </c>
    </row>
    <row r="223" spans="2:65" s="1" customFormat="1" ht="66.75" customHeight="1">
      <c r="B223" s="136"/>
      <c r="C223" s="191" t="s">
        <v>271</v>
      </c>
      <c r="D223" s="191" t="s">
        <v>187</v>
      </c>
      <c r="E223" s="192" t="s">
        <v>2386</v>
      </c>
      <c r="F223" s="193" t="s">
        <v>2387</v>
      </c>
      <c r="G223" s="194" t="s">
        <v>959</v>
      </c>
      <c r="H223" s="195">
        <v>28.177</v>
      </c>
      <c r="I223" s="137"/>
      <c r="J223" s="196">
        <f>ROUND(I223*H223,2)</f>
        <v>0</v>
      </c>
      <c r="K223" s="193" t="s">
        <v>195</v>
      </c>
      <c r="L223" s="32"/>
      <c r="M223" s="138" t="s">
        <v>1</v>
      </c>
      <c r="N223" s="139" t="s">
        <v>40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197</v>
      </c>
      <c r="AT223" s="142" t="s">
        <v>187</v>
      </c>
      <c r="AU223" s="142" t="s">
        <v>84</v>
      </c>
      <c r="AY223" s="17" t="s">
        <v>184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82</v>
      </c>
      <c r="BK223" s="143">
        <f>ROUND(I223*H223,2)</f>
        <v>0</v>
      </c>
      <c r="BL223" s="17" t="s">
        <v>197</v>
      </c>
      <c r="BM223" s="142" t="s">
        <v>2388</v>
      </c>
    </row>
    <row r="224" spans="2:65" s="12" customFormat="1">
      <c r="B224" s="158"/>
      <c r="D224" s="154" t="s">
        <v>907</v>
      </c>
      <c r="E224" s="159" t="s">
        <v>1</v>
      </c>
      <c r="F224" s="160" t="s">
        <v>2239</v>
      </c>
      <c r="H224" s="161">
        <v>28.177</v>
      </c>
      <c r="L224" s="158"/>
      <c r="M224" s="163"/>
      <c r="T224" s="164"/>
      <c r="AT224" s="159" t="s">
        <v>907</v>
      </c>
      <c r="AU224" s="159" t="s">
        <v>84</v>
      </c>
      <c r="AV224" s="12" t="s">
        <v>84</v>
      </c>
      <c r="AW224" s="12" t="s">
        <v>32</v>
      </c>
      <c r="AX224" s="12" t="s">
        <v>75</v>
      </c>
      <c r="AY224" s="159" t="s">
        <v>184</v>
      </c>
    </row>
    <row r="225" spans="2:65" s="13" customFormat="1">
      <c r="B225" s="165"/>
      <c r="D225" s="154" t="s">
        <v>907</v>
      </c>
      <c r="E225" s="166" t="s">
        <v>1</v>
      </c>
      <c r="F225" s="167" t="s">
        <v>921</v>
      </c>
      <c r="H225" s="168">
        <v>28.177</v>
      </c>
      <c r="L225" s="165"/>
      <c r="M225" s="170"/>
      <c r="T225" s="171"/>
      <c r="AT225" s="166" t="s">
        <v>907</v>
      </c>
      <c r="AU225" s="166" t="s">
        <v>84</v>
      </c>
      <c r="AV225" s="13" t="s">
        <v>197</v>
      </c>
      <c r="AW225" s="13" t="s">
        <v>32</v>
      </c>
      <c r="AX225" s="13" t="s">
        <v>82</v>
      </c>
      <c r="AY225" s="166" t="s">
        <v>184</v>
      </c>
    </row>
    <row r="226" spans="2:65" s="1" customFormat="1" ht="16.5" customHeight="1">
      <c r="B226" s="136"/>
      <c r="C226" s="197" t="s">
        <v>229</v>
      </c>
      <c r="D226" s="197" t="s">
        <v>192</v>
      </c>
      <c r="E226" s="198" t="s">
        <v>2389</v>
      </c>
      <c r="F226" s="199" t="s">
        <v>2390</v>
      </c>
      <c r="G226" s="200" t="s">
        <v>351</v>
      </c>
      <c r="H226" s="201">
        <v>288.87400000000002</v>
      </c>
      <c r="I226" s="144"/>
      <c r="J226" s="202">
        <f>ROUND(I226*H226,2)</f>
        <v>0</v>
      </c>
      <c r="K226" s="199" t="s">
        <v>195</v>
      </c>
      <c r="L226" s="145"/>
      <c r="M226" s="146" t="s">
        <v>1</v>
      </c>
      <c r="N226" s="147" t="s">
        <v>40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203</v>
      </c>
      <c r="AT226" s="142" t="s">
        <v>192</v>
      </c>
      <c r="AU226" s="142" t="s">
        <v>84</v>
      </c>
      <c r="AY226" s="17" t="s">
        <v>184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82</v>
      </c>
      <c r="BK226" s="143">
        <f>ROUND(I226*H226,2)</f>
        <v>0</v>
      </c>
      <c r="BL226" s="17" t="s">
        <v>197</v>
      </c>
      <c r="BM226" s="142" t="s">
        <v>2391</v>
      </c>
    </row>
    <row r="227" spans="2:65" s="12" customFormat="1">
      <c r="B227" s="158"/>
      <c r="D227" s="154" t="s">
        <v>907</v>
      </c>
      <c r="E227" s="159" t="s">
        <v>1</v>
      </c>
      <c r="F227" s="160" t="s">
        <v>2392</v>
      </c>
      <c r="H227" s="161">
        <v>288.87400000000002</v>
      </c>
      <c r="L227" s="158"/>
      <c r="M227" s="163"/>
      <c r="T227" s="164"/>
      <c r="AT227" s="159" t="s">
        <v>907</v>
      </c>
      <c r="AU227" s="159" t="s">
        <v>84</v>
      </c>
      <c r="AV227" s="12" t="s">
        <v>84</v>
      </c>
      <c r="AW227" s="12" t="s">
        <v>32</v>
      </c>
      <c r="AX227" s="12" t="s">
        <v>75</v>
      </c>
      <c r="AY227" s="159" t="s">
        <v>184</v>
      </c>
    </row>
    <row r="228" spans="2:65" s="13" customFormat="1">
      <c r="B228" s="165"/>
      <c r="D228" s="154" t="s">
        <v>907</v>
      </c>
      <c r="E228" s="166" t="s">
        <v>1</v>
      </c>
      <c r="F228" s="167" t="s">
        <v>921</v>
      </c>
      <c r="H228" s="168">
        <v>288.87400000000002</v>
      </c>
      <c r="L228" s="165"/>
      <c r="M228" s="170"/>
      <c r="T228" s="171"/>
      <c r="AT228" s="166" t="s">
        <v>907</v>
      </c>
      <c r="AU228" s="166" t="s">
        <v>84</v>
      </c>
      <c r="AV228" s="13" t="s">
        <v>197</v>
      </c>
      <c r="AW228" s="13" t="s">
        <v>32</v>
      </c>
      <c r="AX228" s="13" t="s">
        <v>82</v>
      </c>
      <c r="AY228" s="166" t="s">
        <v>184</v>
      </c>
    </row>
    <row r="229" spans="2:65" s="1" customFormat="1" ht="66.75" customHeight="1">
      <c r="B229" s="136"/>
      <c r="C229" s="191" t="s">
        <v>278</v>
      </c>
      <c r="D229" s="191" t="s">
        <v>187</v>
      </c>
      <c r="E229" s="192" t="s">
        <v>2393</v>
      </c>
      <c r="F229" s="193" t="s">
        <v>2394</v>
      </c>
      <c r="G229" s="194" t="s">
        <v>959</v>
      </c>
      <c r="H229" s="195">
        <v>112.709</v>
      </c>
      <c r="I229" s="137"/>
      <c r="J229" s="196">
        <f>ROUND(I229*H229,2)</f>
        <v>0</v>
      </c>
      <c r="K229" s="193" t="s">
        <v>195</v>
      </c>
      <c r="L229" s="32"/>
      <c r="M229" s="138" t="s">
        <v>1</v>
      </c>
      <c r="N229" s="139" t="s">
        <v>40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197</v>
      </c>
      <c r="AT229" s="142" t="s">
        <v>187</v>
      </c>
      <c r="AU229" s="142" t="s">
        <v>84</v>
      </c>
      <c r="AY229" s="17" t="s">
        <v>184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82</v>
      </c>
      <c r="BK229" s="143">
        <f>ROUND(I229*H229,2)</f>
        <v>0</v>
      </c>
      <c r="BL229" s="17" t="s">
        <v>197</v>
      </c>
      <c r="BM229" s="142" t="s">
        <v>2395</v>
      </c>
    </row>
    <row r="230" spans="2:65" s="12" customFormat="1" ht="21.75">
      <c r="B230" s="158"/>
      <c r="D230" s="154" t="s">
        <v>907</v>
      </c>
      <c r="E230" s="159" t="s">
        <v>1</v>
      </c>
      <c r="F230" s="160" t="s">
        <v>2396</v>
      </c>
      <c r="H230" s="161">
        <v>36.963000000000001</v>
      </c>
      <c r="L230" s="158"/>
      <c r="M230" s="163"/>
      <c r="T230" s="164"/>
      <c r="AT230" s="159" t="s">
        <v>907</v>
      </c>
      <c r="AU230" s="159" t="s">
        <v>84</v>
      </c>
      <c r="AV230" s="12" t="s">
        <v>84</v>
      </c>
      <c r="AW230" s="12" t="s">
        <v>32</v>
      </c>
      <c r="AX230" s="12" t="s">
        <v>75</v>
      </c>
      <c r="AY230" s="159" t="s">
        <v>184</v>
      </c>
    </row>
    <row r="231" spans="2:65" s="12" customFormat="1" ht="21.75">
      <c r="B231" s="158"/>
      <c r="D231" s="154" t="s">
        <v>907</v>
      </c>
      <c r="E231" s="159" t="s">
        <v>1</v>
      </c>
      <c r="F231" s="160" t="s">
        <v>2397</v>
      </c>
      <c r="H231" s="161">
        <v>59.588999999999999</v>
      </c>
      <c r="L231" s="158"/>
      <c r="M231" s="163"/>
      <c r="T231" s="164"/>
      <c r="AT231" s="159" t="s">
        <v>907</v>
      </c>
      <c r="AU231" s="159" t="s">
        <v>84</v>
      </c>
      <c r="AV231" s="12" t="s">
        <v>84</v>
      </c>
      <c r="AW231" s="12" t="s">
        <v>32</v>
      </c>
      <c r="AX231" s="12" t="s">
        <v>75</v>
      </c>
      <c r="AY231" s="159" t="s">
        <v>184</v>
      </c>
    </row>
    <row r="232" spans="2:65" s="12" customFormat="1" ht="21.75">
      <c r="B232" s="158"/>
      <c r="D232" s="154" t="s">
        <v>907</v>
      </c>
      <c r="E232" s="159" t="s">
        <v>1</v>
      </c>
      <c r="F232" s="160" t="s">
        <v>2398</v>
      </c>
      <c r="H232" s="161">
        <v>44.334000000000003</v>
      </c>
      <c r="L232" s="158"/>
      <c r="M232" s="163"/>
      <c r="T232" s="164"/>
      <c r="AT232" s="159" t="s">
        <v>907</v>
      </c>
      <c r="AU232" s="159" t="s">
        <v>84</v>
      </c>
      <c r="AV232" s="12" t="s">
        <v>84</v>
      </c>
      <c r="AW232" s="12" t="s">
        <v>32</v>
      </c>
      <c r="AX232" s="12" t="s">
        <v>75</v>
      </c>
      <c r="AY232" s="159" t="s">
        <v>184</v>
      </c>
    </row>
    <row r="233" spans="2:65" s="13" customFormat="1">
      <c r="B233" s="165"/>
      <c r="D233" s="154" t="s">
        <v>907</v>
      </c>
      <c r="E233" s="166" t="s">
        <v>2236</v>
      </c>
      <c r="F233" s="167" t="s">
        <v>921</v>
      </c>
      <c r="H233" s="168">
        <v>140.886</v>
      </c>
      <c r="L233" s="165"/>
      <c r="M233" s="170"/>
      <c r="T233" s="171"/>
      <c r="AT233" s="166" t="s">
        <v>907</v>
      </c>
      <c r="AU233" s="166" t="s">
        <v>84</v>
      </c>
      <c r="AV233" s="13" t="s">
        <v>197</v>
      </c>
      <c r="AW233" s="13" t="s">
        <v>32</v>
      </c>
      <c r="AX233" s="13" t="s">
        <v>75</v>
      </c>
      <c r="AY233" s="166" t="s">
        <v>184</v>
      </c>
    </row>
    <row r="234" spans="2:65" s="12" customFormat="1">
      <c r="B234" s="158"/>
      <c r="D234" s="154" t="s">
        <v>907</v>
      </c>
      <c r="E234" s="159" t="s">
        <v>2399</v>
      </c>
      <c r="F234" s="160" t="s">
        <v>2400</v>
      </c>
      <c r="H234" s="161">
        <v>112.709</v>
      </c>
      <c r="L234" s="158"/>
      <c r="M234" s="163"/>
      <c r="T234" s="164"/>
      <c r="AT234" s="159" t="s">
        <v>907</v>
      </c>
      <c r="AU234" s="159" t="s">
        <v>84</v>
      </c>
      <c r="AV234" s="12" t="s">
        <v>84</v>
      </c>
      <c r="AW234" s="12" t="s">
        <v>32</v>
      </c>
      <c r="AX234" s="12" t="s">
        <v>82</v>
      </c>
      <c r="AY234" s="159" t="s">
        <v>184</v>
      </c>
    </row>
    <row r="235" spans="2:65" s="12" customFormat="1">
      <c r="B235" s="158"/>
      <c r="D235" s="154" t="s">
        <v>907</v>
      </c>
      <c r="E235" s="159" t="s">
        <v>2239</v>
      </c>
      <c r="F235" s="160" t="s">
        <v>2401</v>
      </c>
      <c r="H235" s="161">
        <v>28.177</v>
      </c>
      <c r="L235" s="158"/>
      <c r="M235" s="163"/>
      <c r="T235" s="164"/>
      <c r="AT235" s="159" t="s">
        <v>907</v>
      </c>
      <c r="AU235" s="159" t="s">
        <v>84</v>
      </c>
      <c r="AV235" s="12" t="s">
        <v>84</v>
      </c>
      <c r="AW235" s="12" t="s">
        <v>32</v>
      </c>
      <c r="AX235" s="12" t="s">
        <v>75</v>
      </c>
      <c r="AY235" s="159" t="s">
        <v>184</v>
      </c>
    </row>
    <row r="236" spans="2:65" s="13" customFormat="1">
      <c r="B236" s="165"/>
      <c r="D236" s="154" t="s">
        <v>907</v>
      </c>
      <c r="E236" s="166" t="s">
        <v>1</v>
      </c>
      <c r="F236" s="167" t="s">
        <v>921</v>
      </c>
      <c r="H236" s="168">
        <v>140.886</v>
      </c>
      <c r="L236" s="165"/>
      <c r="M236" s="170"/>
      <c r="T236" s="171"/>
      <c r="AT236" s="166" t="s">
        <v>907</v>
      </c>
      <c r="AU236" s="166" t="s">
        <v>84</v>
      </c>
      <c r="AV236" s="13" t="s">
        <v>197</v>
      </c>
      <c r="AW236" s="13" t="s">
        <v>32</v>
      </c>
      <c r="AX236" s="13" t="s">
        <v>75</v>
      </c>
      <c r="AY236" s="166" t="s">
        <v>184</v>
      </c>
    </row>
    <row r="237" spans="2:65" s="1" customFormat="1" ht="37.9" customHeight="1">
      <c r="B237" s="136"/>
      <c r="C237" s="191" t="s">
        <v>234</v>
      </c>
      <c r="D237" s="191" t="s">
        <v>187</v>
      </c>
      <c r="E237" s="192" t="s">
        <v>2402</v>
      </c>
      <c r="F237" s="193" t="s">
        <v>2403</v>
      </c>
      <c r="G237" s="194" t="s">
        <v>470</v>
      </c>
      <c r="H237" s="195">
        <v>249.983</v>
      </c>
      <c r="I237" s="137"/>
      <c r="J237" s="196">
        <f>ROUND(I237*H237,2)</f>
        <v>0</v>
      </c>
      <c r="K237" s="193" t="s">
        <v>195</v>
      </c>
      <c r="L237" s="32"/>
      <c r="M237" s="138" t="s">
        <v>1</v>
      </c>
      <c r="N237" s="139" t="s">
        <v>40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197</v>
      </c>
      <c r="AT237" s="142" t="s">
        <v>187</v>
      </c>
      <c r="AU237" s="142" t="s">
        <v>84</v>
      </c>
      <c r="AY237" s="17" t="s">
        <v>184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82</v>
      </c>
      <c r="BK237" s="143">
        <f>ROUND(I237*H237,2)</f>
        <v>0</v>
      </c>
      <c r="BL237" s="17" t="s">
        <v>197</v>
      </c>
      <c r="BM237" s="142" t="s">
        <v>2404</v>
      </c>
    </row>
    <row r="238" spans="2:65" s="12" customFormat="1">
      <c r="B238" s="158"/>
      <c r="D238" s="154" t="s">
        <v>907</v>
      </c>
      <c r="E238" s="159" t="s">
        <v>1</v>
      </c>
      <c r="F238" s="160" t="s">
        <v>2282</v>
      </c>
      <c r="H238" s="161">
        <v>249.983</v>
      </c>
      <c r="L238" s="158"/>
      <c r="M238" s="163"/>
      <c r="T238" s="164"/>
      <c r="AT238" s="159" t="s">
        <v>907</v>
      </c>
      <c r="AU238" s="159" t="s">
        <v>84</v>
      </c>
      <c r="AV238" s="12" t="s">
        <v>84</v>
      </c>
      <c r="AW238" s="12" t="s">
        <v>32</v>
      </c>
      <c r="AX238" s="12" t="s">
        <v>75</v>
      </c>
      <c r="AY238" s="159" t="s">
        <v>184</v>
      </c>
    </row>
    <row r="239" spans="2:65" s="13" customFormat="1">
      <c r="B239" s="165"/>
      <c r="D239" s="154" t="s">
        <v>907</v>
      </c>
      <c r="E239" s="166" t="s">
        <v>1</v>
      </c>
      <c r="F239" s="167" t="s">
        <v>921</v>
      </c>
      <c r="H239" s="168">
        <v>249.983</v>
      </c>
      <c r="L239" s="165"/>
      <c r="M239" s="170"/>
      <c r="T239" s="171"/>
      <c r="AT239" s="166" t="s">
        <v>907</v>
      </c>
      <c r="AU239" s="166" t="s">
        <v>84</v>
      </c>
      <c r="AV239" s="13" t="s">
        <v>197</v>
      </c>
      <c r="AW239" s="13" t="s">
        <v>32</v>
      </c>
      <c r="AX239" s="13" t="s">
        <v>82</v>
      </c>
      <c r="AY239" s="166" t="s">
        <v>184</v>
      </c>
    </row>
    <row r="240" spans="2:65" s="1" customFormat="1" ht="37.9" customHeight="1">
      <c r="B240" s="136"/>
      <c r="C240" s="191" t="s">
        <v>285</v>
      </c>
      <c r="D240" s="191" t="s">
        <v>187</v>
      </c>
      <c r="E240" s="192" t="s">
        <v>2405</v>
      </c>
      <c r="F240" s="193" t="s">
        <v>2406</v>
      </c>
      <c r="G240" s="194" t="s">
        <v>470</v>
      </c>
      <c r="H240" s="195">
        <v>249.983</v>
      </c>
      <c r="I240" s="137"/>
      <c r="J240" s="196">
        <f>ROUND(I240*H240,2)</f>
        <v>0</v>
      </c>
      <c r="K240" s="193" t="s">
        <v>195</v>
      </c>
      <c r="L240" s="32"/>
      <c r="M240" s="138" t="s">
        <v>1</v>
      </c>
      <c r="N240" s="139" t="s">
        <v>40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197</v>
      </c>
      <c r="AT240" s="142" t="s">
        <v>187</v>
      </c>
      <c r="AU240" s="142" t="s">
        <v>84</v>
      </c>
      <c r="AY240" s="17" t="s">
        <v>184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82</v>
      </c>
      <c r="BK240" s="143">
        <f>ROUND(I240*H240,2)</f>
        <v>0</v>
      </c>
      <c r="BL240" s="17" t="s">
        <v>197</v>
      </c>
      <c r="BM240" s="142" t="s">
        <v>2407</v>
      </c>
    </row>
    <row r="241" spans="2:65" s="12" customFormat="1">
      <c r="B241" s="158"/>
      <c r="D241" s="154" t="s">
        <v>907</v>
      </c>
      <c r="E241" s="159" t="s">
        <v>1</v>
      </c>
      <c r="F241" s="160" t="s">
        <v>2282</v>
      </c>
      <c r="H241" s="161">
        <v>249.983</v>
      </c>
      <c r="L241" s="158"/>
      <c r="M241" s="163"/>
      <c r="T241" s="164"/>
      <c r="AT241" s="159" t="s">
        <v>907</v>
      </c>
      <c r="AU241" s="159" t="s">
        <v>84</v>
      </c>
      <c r="AV241" s="12" t="s">
        <v>84</v>
      </c>
      <c r="AW241" s="12" t="s">
        <v>32</v>
      </c>
      <c r="AX241" s="12" t="s">
        <v>75</v>
      </c>
      <c r="AY241" s="159" t="s">
        <v>184</v>
      </c>
    </row>
    <row r="242" spans="2:65" s="13" customFormat="1">
      <c r="B242" s="165"/>
      <c r="D242" s="154" t="s">
        <v>907</v>
      </c>
      <c r="E242" s="166" t="s">
        <v>1</v>
      </c>
      <c r="F242" s="167" t="s">
        <v>921</v>
      </c>
      <c r="H242" s="168">
        <v>249.983</v>
      </c>
      <c r="L242" s="165"/>
      <c r="M242" s="170"/>
      <c r="T242" s="171"/>
      <c r="AT242" s="166" t="s">
        <v>907</v>
      </c>
      <c r="AU242" s="166" t="s">
        <v>84</v>
      </c>
      <c r="AV242" s="13" t="s">
        <v>197</v>
      </c>
      <c r="AW242" s="13" t="s">
        <v>32</v>
      </c>
      <c r="AX242" s="13" t="s">
        <v>82</v>
      </c>
      <c r="AY242" s="166" t="s">
        <v>184</v>
      </c>
    </row>
    <row r="243" spans="2:65" s="1" customFormat="1" ht="16.5" customHeight="1">
      <c r="B243" s="136"/>
      <c r="C243" s="197" t="s">
        <v>240</v>
      </c>
      <c r="D243" s="197" t="s">
        <v>192</v>
      </c>
      <c r="E243" s="198" t="s">
        <v>2408</v>
      </c>
      <c r="F243" s="199" t="s">
        <v>2409</v>
      </c>
      <c r="G243" s="200" t="s">
        <v>490</v>
      </c>
      <c r="H243" s="201">
        <v>5</v>
      </c>
      <c r="I243" s="144"/>
      <c r="J243" s="202">
        <f>ROUND(I243*H243,2)</f>
        <v>0</v>
      </c>
      <c r="K243" s="199" t="s">
        <v>195</v>
      </c>
      <c r="L243" s="145"/>
      <c r="M243" s="146" t="s">
        <v>1</v>
      </c>
      <c r="N243" s="147" t="s">
        <v>40</v>
      </c>
      <c r="P243" s="140">
        <f>O243*H243</f>
        <v>0</v>
      </c>
      <c r="Q243" s="140">
        <v>1E-3</v>
      </c>
      <c r="R243" s="140">
        <f>Q243*H243</f>
        <v>5.0000000000000001E-3</v>
      </c>
      <c r="S243" s="140">
        <v>0</v>
      </c>
      <c r="T243" s="141">
        <f>S243*H243</f>
        <v>0</v>
      </c>
      <c r="AR243" s="142" t="s">
        <v>203</v>
      </c>
      <c r="AT243" s="142" t="s">
        <v>192</v>
      </c>
      <c r="AU243" s="142" t="s">
        <v>84</v>
      </c>
      <c r="AY243" s="17" t="s">
        <v>184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82</v>
      </c>
      <c r="BK243" s="143">
        <f>ROUND(I243*H243,2)</f>
        <v>0</v>
      </c>
      <c r="BL243" s="17" t="s">
        <v>197</v>
      </c>
      <c r="BM243" s="142" t="s">
        <v>2410</v>
      </c>
    </row>
    <row r="244" spans="2:65" s="12" customFormat="1">
      <c r="B244" s="158"/>
      <c r="D244" s="154" t="s">
        <v>907</v>
      </c>
      <c r="F244" s="160" t="s">
        <v>2411</v>
      </c>
      <c r="H244" s="161">
        <v>5</v>
      </c>
      <c r="L244" s="158"/>
      <c r="M244" s="163"/>
      <c r="T244" s="164"/>
      <c r="AT244" s="159" t="s">
        <v>907</v>
      </c>
      <c r="AU244" s="159" t="s">
        <v>84</v>
      </c>
      <c r="AV244" s="12" t="s">
        <v>84</v>
      </c>
      <c r="AW244" s="12" t="s">
        <v>3</v>
      </c>
      <c r="AX244" s="12" t="s">
        <v>82</v>
      </c>
      <c r="AY244" s="159" t="s">
        <v>184</v>
      </c>
    </row>
    <row r="245" spans="2:65" s="1" customFormat="1" ht="32.950000000000003" customHeight="1">
      <c r="B245" s="136"/>
      <c r="C245" s="191" t="s">
        <v>292</v>
      </c>
      <c r="D245" s="191" t="s">
        <v>187</v>
      </c>
      <c r="E245" s="192" t="s">
        <v>2412</v>
      </c>
      <c r="F245" s="193" t="s">
        <v>2413</v>
      </c>
      <c r="G245" s="194" t="s">
        <v>470</v>
      </c>
      <c r="H245" s="195">
        <v>249.983</v>
      </c>
      <c r="I245" s="137"/>
      <c r="J245" s="196">
        <f>ROUND(I245*H245,2)</f>
        <v>0</v>
      </c>
      <c r="K245" s="193" t="s">
        <v>195</v>
      </c>
      <c r="L245" s="32"/>
      <c r="M245" s="138" t="s">
        <v>1</v>
      </c>
      <c r="N245" s="139" t="s">
        <v>40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197</v>
      </c>
      <c r="AT245" s="142" t="s">
        <v>187</v>
      </c>
      <c r="AU245" s="142" t="s">
        <v>84</v>
      </c>
      <c r="AY245" s="17" t="s">
        <v>184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82</v>
      </c>
      <c r="BK245" s="143">
        <f>ROUND(I245*H245,2)</f>
        <v>0</v>
      </c>
      <c r="BL245" s="17" t="s">
        <v>197</v>
      </c>
      <c r="BM245" s="142" t="s">
        <v>2414</v>
      </c>
    </row>
    <row r="246" spans="2:65" s="12" customFormat="1">
      <c r="B246" s="158"/>
      <c r="D246" s="154" t="s">
        <v>907</v>
      </c>
      <c r="E246" s="159" t="s">
        <v>1</v>
      </c>
      <c r="F246" s="160" t="s">
        <v>2415</v>
      </c>
      <c r="H246" s="161">
        <v>28.6</v>
      </c>
      <c r="L246" s="158"/>
      <c r="M246" s="163"/>
      <c r="T246" s="164"/>
      <c r="AT246" s="159" t="s">
        <v>907</v>
      </c>
      <c r="AU246" s="159" t="s">
        <v>84</v>
      </c>
      <c r="AV246" s="12" t="s">
        <v>84</v>
      </c>
      <c r="AW246" s="12" t="s">
        <v>32</v>
      </c>
      <c r="AX246" s="12" t="s">
        <v>75</v>
      </c>
      <c r="AY246" s="159" t="s">
        <v>184</v>
      </c>
    </row>
    <row r="247" spans="2:65" s="12" customFormat="1">
      <c r="B247" s="158"/>
      <c r="D247" s="154" t="s">
        <v>907</v>
      </c>
      <c r="E247" s="159" t="s">
        <v>1</v>
      </c>
      <c r="F247" s="160" t="s">
        <v>2416</v>
      </c>
      <c r="H247" s="161">
        <v>33</v>
      </c>
      <c r="L247" s="158"/>
      <c r="M247" s="163"/>
      <c r="T247" s="164"/>
      <c r="AT247" s="159" t="s">
        <v>907</v>
      </c>
      <c r="AU247" s="159" t="s">
        <v>84</v>
      </c>
      <c r="AV247" s="12" t="s">
        <v>84</v>
      </c>
      <c r="AW247" s="12" t="s">
        <v>32</v>
      </c>
      <c r="AX247" s="12" t="s">
        <v>75</v>
      </c>
      <c r="AY247" s="159" t="s">
        <v>184</v>
      </c>
    </row>
    <row r="248" spans="2:65" s="12" customFormat="1">
      <c r="B248" s="158"/>
      <c r="D248" s="154" t="s">
        <v>907</v>
      </c>
      <c r="E248" s="159" t="s">
        <v>1</v>
      </c>
      <c r="F248" s="160" t="s">
        <v>2417</v>
      </c>
      <c r="H248" s="161">
        <v>30.36</v>
      </c>
      <c r="L248" s="158"/>
      <c r="M248" s="163"/>
      <c r="T248" s="164"/>
      <c r="AT248" s="159" t="s">
        <v>907</v>
      </c>
      <c r="AU248" s="159" t="s">
        <v>84</v>
      </c>
      <c r="AV248" s="12" t="s">
        <v>84</v>
      </c>
      <c r="AW248" s="12" t="s">
        <v>32</v>
      </c>
      <c r="AX248" s="12" t="s">
        <v>75</v>
      </c>
      <c r="AY248" s="159" t="s">
        <v>184</v>
      </c>
    </row>
    <row r="249" spans="2:65" s="12" customFormat="1">
      <c r="B249" s="158"/>
      <c r="D249" s="154" t="s">
        <v>907</v>
      </c>
      <c r="E249" s="159" t="s">
        <v>1</v>
      </c>
      <c r="F249" s="160" t="s">
        <v>2418</v>
      </c>
      <c r="H249" s="161">
        <v>33</v>
      </c>
      <c r="L249" s="158"/>
      <c r="M249" s="163"/>
      <c r="T249" s="164"/>
      <c r="AT249" s="159" t="s">
        <v>907</v>
      </c>
      <c r="AU249" s="159" t="s">
        <v>84</v>
      </c>
      <c r="AV249" s="12" t="s">
        <v>84</v>
      </c>
      <c r="AW249" s="12" t="s">
        <v>32</v>
      </c>
      <c r="AX249" s="12" t="s">
        <v>75</v>
      </c>
      <c r="AY249" s="159" t="s">
        <v>184</v>
      </c>
    </row>
    <row r="250" spans="2:65" s="12" customFormat="1">
      <c r="B250" s="158"/>
      <c r="D250" s="154" t="s">
        <v>907</v>
      </c>
      <c r="E250" s="159" t="s">
        <v>1</v>
      </c>
      <c r="F250" s="160" t="s">
        <v>2419</v>
      </c>
      <c r="H250" s="161">
        <v>1.613</v>
      </c>
      <c r="L250" s="158"/>
      <c r="M250" s="163"/>
      <c r="T250" s="164"/>
      <c r="AT250" s="159" t="s">
        <v>907</v>
      </c>
      <c r="AU250" s="159" t="s">
        <v>84</v>
      </c>
      <c r="AV250" s="12" t="s">
        <v>84</v>
      </c>
      <c r="AW250" s="12" t="s">
        <v>32</v>
      </c>
      <c r="AX250" s="12" t="s">
        <v>75</v>
      </c>
      <c r="AY250" s="159" t="s">
        <v>184</v>
      </c>
    </row>
    <row r="251" spans="2:65" s="12" customFormat="1">
      <c r="B251" s="158"/>
      <c r="D251" s="154" t="s">
        <v>907</v>
      </c>
      <c r="E251" s="159" t="s">
        <v>1</v>
      </c>
      <c r="F251" s="160" t="s">
        <v>2420</v>
      </c>
      <c r="H251" s="161">
        <v>8.6</v>
      </c>
      <c r="L251" s="158"/>
      <c r="M251" s="163"/>
      <c r="T251" s="164"/>
      <c r="AT251" s="159" t="s">
        <v>907</v>
      </c>
      <c r="AU251" s="159" t="s">
        <v>84</v>
      </c>
      <c r="AV251" s="12" t="s">
        <v>84</v>
      </c>
      <c r="AW251" s="12" t="s">
        <v>32</v>
      </c>
      <c r="AX251" s="12" t="s">
        <v>75</v>
      </c>
      <c r="AY251" s="159" t="s">
        <v>184</v>
      </c>
    </row>
    <row r="252" spans="2:65" s="12" customFormat="1">
      <c r="B252" s="158"/>
      <c r="D252" s="154" t="s">
        <v>907</v>
      </c>
      <c r="E252" s="159" t="s">
        <v>1</v>
      </c>
      <c r="F252" s="160" t="s">
        <v>2421</v>
      </c>
      <c r="H252" s="161">
        <v>4.3</v>
      </c>
      <c r="L252" s="158"/>
      <c r="M252" s="163"/>
      <c r="T252" s="164"/>
      <c r="AT252" s="159" t="s">
        <v>907</v>
      </c>
      <c r="AU252" s="159" t="s">
        <v>84</v>
      </c>
      <c r="AV252" s="12" t="s">
        <v>84</v>
      </c>
      <c r="AW252" s="12" t="s">
        <v>32</v>
      </c>
      <c r="AX252" s="12" t="s">
        <v>75</v>
      </c>
      <c r="AY252" s="159" t="s">
        <v>184</v>
      </c>
    </row>
    <row r="253" spans="2:65" s="12" customFormat="1">
      <c r="B253" s="158"/>
      <c r="D253" s="154" t="s">
        <v>907</v>
      </c>
      <c r="E253" s="159" t="s">
        <v>1</v>
      </c>
      <c r="F253" s="160" t="s">
        <v>2422</v>
      </c>
      <c r="H253" s="161">
        <v>10.32</v>
      </c>
      <c r="L253" s="158"/>
      <c r="M253" s="163"/>
      <c r="T253" s="164"/>
      <c r="AT253" s="159" t="s">
        <v>907</v>
      </c>
      <c r="AU253" s="159" t="s">
        <v>84</v>
      </c>
      <c r="AV253" s="12" t="s">
        <v>84</v>
      </c>
      <c r="AW253" s="12" t="s">
        <v>32</v>
      </c>
      <c r="AX253" s="12" t="s">
        <v>75</v>
      </c>
      <c r="AY253" s="159" t="s">
        <v>184</v>
      </c>
    </row>
    <row r="254" spans="2:65" s="12" customFormat="1">
      <c r="B254" s="158"/>
      <c r="D254" s="154" t="s">
        <v>907</v>
      </c>
      <c r="E254" s="159" t="s">
        <v>1</v>
      </c>
      <c r="F254" s="160" t="s">
        <v>2423</v>
      </c>
      <c r="H254" s="161">
        <v>15.48</v>
      </c>
      <c r="L254" s="158"/>
      <c r="M254" s="163"/>
      <c r="T254" s="164"/>
      <c r="AT254" s="159" t="s">
        <v>907</v>
      </c>
      <c r="AU254" s="159" t="s">
        <v>84</v>
      </c>
      <c r="AV254" s="12" t="s">
        <v>84</v>
      </c>
      <c r="AW254" s="12" t="s">
        <v>32</v>
      </c>
      <c r="AX254" s="12" t="s">
        <v>75</v>
      </c>
      <c r="AY254" s="159" t="s">
        <v>184</v>
      </c>
    </row>
    <row r="255" spans="2:65" s="12" customFormat="1">
      <c r="B255" s="158"/>
      <c r="D255" s="154" t="s">
        <v>907</v>
      </c>
      <c r="E255" s="159" t="s">
        <v>1</v>
      </c>
      <c r="F255" s="160" t="s">
        <v>2424</v>
      </c>
      <c r="H255" s="161">
        <v>3.6549999999999998</v>
      </c>
      <c r="L255" s="158"/>
      <c r="M255" s="163"/>
      <c r="T255" s="164"/>
      <c r="AT255" s="159" t="s">
        <v>907</v>
      </c>
      <c r="AU255" s="159" t="s">
        <v>84</v>
      </c>
      <c r="AV255" s="12" t="s">
        <v>84</v>
      </c>
      <c r="AW255" s="12" t="s">
        <v>32</v>
      </c>
      <c r="AX255" s="12" t="s">
        <v>75</v>
      </c>
      <c r="AY255" s="159" t="s">
        <v>184</v>
      </c>
    </row>
    <row r="256" spans="2:65" s="12" customFormat="1">
      <c r="B256" s="158"/>
      <c r="D256" s="154" t="s">
        <v>907</v>
      </c>
      <c r="E256" s="159" t="s">
        <v>1</v>
      </c>
      <c r="F256" s="160" t="s">
        <v>2425</v>
      </c>
      <c r="H256" s="161">
        <v>16.984999999999999</v>
      </c>
      <c r="L256" s="158"/>
      <c r="M256" s="163"/>
      <c r="T256" s="164"/>
      <c r="AT256" s="159" t="s">
        <v>907</v>
      </c>
      <c r="AU256" s="159" t="s">
        <v>84</v>
      </c>
      <c r="AV256" s="12" t="s">
        <v>84</v>
      </c>
      <c r="AW256" s="12" t="s">
        <v>32</v>
      </c>
      <c r="AX256" s="12" t="s">
        <v>75</v>
      </c>
      <c r="AY256" s="159" t="s">
        <v>184</v>
      </c>
    </row>
    <row r="257" spans="2:65" s="12" customFormat="1">
      <c r="B257" s="158"/>
      <c r="D257" s="154" t="s">
        <v>907</v>
      </c>
      <c r="E257" s="159" t="s">
        <v>1</v>
      </c>
      <c r="F257" s="160" t="s">
        <v>2426</v>
      </c>
      <c r="H257" s="161">
        <v>12.47</v>
      </c>
      <c r="L257" s="158"/>
      <c r="M257" s="163"/>
      <c r="T257" s="164"/>
      <c r="AT257" s="159" t="s">
        <v>907</v>
      </c>
      <c r="AU257" s="159" t="s">
        <v>84</v>
      </c>
      <c r="AV257" s="12" t="s">
        <v>84</v>
      </c>
      <c r="AW257" s="12" t="s">
        <v>32</v>
      </c>
      <c r="AX257" s="12" t="s">
        <v>75</v>
      </c>
      <c r="AY257" s="159" t="s">
        <v>184</v>
      </c>
    </row>
    <row r="258" spans="2:65" s="12" customFormat="1">
      <c r="B258" s="158"/>
      <c r="D258" s="154" t="s">
        <v>907</v>
      </c>
      <c r="E258" s="159" t="s">
        <v>1</v>
      </c>
      <c r="F258" s="160" t="s">
        <v>2427</v>
      </c>
      <c r="H258" s="161">
        <v>7.31</v>
      </c>
      <c r="L258" s="158"/>
      <c r="M258" s="163"/>
      <c r="T258" s="164"/>
      <c r="AT258" s="159" t="s">
        <v>907</v>
      </c>
      <c r="AU258" s="159" t="s">
        <v>84</v>
      </c>
      <c r="AV258" s="12" t="s">
        <v>84</v>
      </c>
      <c r="AW258" s="12" t="s">
        <v>32</v>
      </c>
      <c r="AX258" s="12" t="s">
        <v>75</v>
      </c>
      <c r="AY258" s="159" t="s">
        <v>184</v>
      </c>
    </row>
    <row r="259" spans="2:65" s="12" customFormat="1">
      <c r="B259" s="158"/>
      <c r="D259" s="154" t="s">
        <v>907</v>
      </c>
      <c r="E259" s="159" t="s">
        <v>1</v>
      </c>
      <c r="F259" s="160" t="s">
        <v>2428</v>
      </c>
      <c r="H259" s="161">
        <v>7.5250000000000004</v>
      </c>
      <c r="L259" s="158"/>
      <c r="M259" s="163"/>
      <c r="T259" s="164"/>
      <c r="AT259" s="159" t="s">
        <v>907</v>
      </c>
      <c r="AU259" s="159" t="s">
        <v>84</v>
      </c>
      <c r="AV259" s="12" t="s">
        <v>84</v>
      </c>
      <c r="AW259" s="12" t="s">
        <v>32</v>
      </c>
      <c r="AX259" s="12" t="s">
        <v>75</v>
      </c>
      <c r="AY259" s="159" t="s">
        <v>184</v>
      </c>
    </row>
    <row r="260" spans="2:65" s="12" customFormat="1">
      <c r="B260" s="158"/>
      <c r="D260" s="154" t="s">
        <v>907</v>
      </c>
      <c r="E260" s="159" t="s">
        <v>1</v>
      </c>
      <c r="F260" s="160" t="s">
        <v>2429</v>
      </c>
      <c r="H260" s="161">
        <v>1.9350000000000001</v>
      </c>
      <c r="L260" s="158"/>
      <c r="M260" s="163"/>
      <c r="T260" s="164"/>
      <c r="AT260" s="159" t="s">
        <v>907</v>
      </c>
      <c r="AU260" s="159" t="s">
        <v>84</v>
      </c>
      <c r="AV260" s="12" t="s">
        <v>84</v>
      </c>
      <c r="AW260" s="12" t="s">
        <v>32</v>
      </c>
      <c r="AX260" s="12" t="s">
        <v>75</v>
      </c>
      <c r="AY260" s="159" t="s">
        <v>184</v>
      </c>
    </row>
    <row r="261" spans="2:65" s="12" customFormat="1">
      <c r="B261" s="158"/>
      <c r="D261" s="154" t="s">
        <v>907</v>
      </c>
      <c r="E261" s="159" t="s">
        <v>1</v>
      </c>
      <c r="F261" s="160" t="s">
        <v>2430</v>
      </c>
      <c r="H261" s="161">
        <v>17.844999999999999</v>
      </c>
      <c r="L261" s="158"/>
      <c r="M261" s="163"/>
      <c r="T261" s="164"/>
      <c r="AT261" s="159" t="s">
        <v>907</v>
      </c>
      <c r="AU261" s="159" t="s">
        <v>84</v>
      </c>
      <c r="AV261" s="12" t="s">
        <v>84</v>
      </c>
      <c r="AW261" s="12" t="s">
        <v>32</v>
      </c>
      <c r="AX261" s="12" t="s">
        <v>75</v>
      </c>
      <c r="AY261" s="159" t="s">
        <v>184</v>
      </c>
    </row>
    <row r="262" spans="2:65" s="12" customFormat="1">
      <c r="B262" s="158"/>
      <c r="D262" s="154" t="s">
        <v>907</v>
      </c>
      <c r="E262" s="159" t="s">
        <v>1</v>
      </c>
      <c r="F262" s="160" t="s">
        <v>2431</v>
      </c>
      <c r="H262" s="161">
        <v>16.984999999999999</v>
      </c>
      <c r="L262" s="158"/>
      <c r="M262" s="163"/>
      <c r="T262" s="164"/>
      <c r="AT262" s="159" t="s">
        <v>907</v>
      </c>
      <c r="AU262" s="159" t="s">
        <v>84</v>
      </c>
      <c r="AV262" s="12" t="s">
        <v>84</v>
      </c>
      <c r="AW262" s="12" t="s">
        <v>32</v>
      </c>
      <c r="AX262" s="12" t="s">
        <v>75</v>
      </c>
      <c r="AY262" s="159" t="s">
        <v>184</v>
      </c>
    </row>
    <row r="263" spans="2:65" s="13" customFormat="1">
      <c r="B263" s="165"/>
      <c r="D263" s="154" t="s">
        <v>907</v>
      </c>
      <c r="E263" s="166" t="s">
        <v>2282</v>
      </c>
      <c r="F263" s="167" t="s">
        <v>921</v>
      </c>
      <c r="H263" s="168">
        <v>249.983</v>
      </c>
      <c r="L263" s="165"/>
      <c r="M263" s="170"/>
      <c r="T263" s="171"/>
      <c r="AT263" s="166" t="s">
        <v>907</v>
      </c>
      <c r="AU263" s="166" t="s">
        <v>84</v>
      </c>
      <c r="AV263" s="13" t="s">
        <v>197</v>
      </c>
      <c r="AW263" s="13" t="s">
        <v>32</v>
      </c>
      <c r="AX263" s="13" t="s">
        <v>82</v>
      </c>
      <c r="AY263" s="166" t="s">
        <v>184</v>
      </c>
    </row>
    <row r="264" spans="2:65" s="1" customFormat="1" ht="32.950000000000003" customHeight="1">
      <c r="B264" s="136"/>
      <c r="C264" s="191" t="s">
        <v>245</v>
      </c>
      <c r="D264" s="191" t="s">
        <v>187</v>
      </c>
      <c r="E264" s="192" t="s">
        <v>2432</v>
      </c>
      <c r="F264" s="193" t="s">
        <v>2433</v>
      </c>
      <c r="G264" s="194" t="s">
        <v>470</v>
      </c>
      <c r="H264" s="195">
        <v>241.01499999999999</v>
      </c>
      <c r="I264" s="137"/>
      <c r="J264" s="196">
        <f>ROUND(I264*H264,2)</f>
        <v>0</v>
      </c>
      <c r="K264" s="193" t="s">
        <v>195</v>
      </c>
      <c r="L264" s="32"/>
      <c r="M264" s="138" t="s">
        <v>1</v>
      </c>
      <c r="N264" s="139" t="s">
        <v>40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197</v>
      </c>
      <c r="AT264" s="142" t="s">
        <v>187</v>
      </c>
      <c r="AU264" s="142" t="s">
        <v>84</v>
      </c>
      <c r="AY264" s="17" t="s">
        <v>184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82</v>
      </c>
      <c r="BK264" s="143">
        <f>ROUND(I264*H264,2)</f>
        <v>0</v>
      </c>
      <c r="BL264" s="17" t="s">
        <v>197</v>
      </c>
      <c r="BM264" s="142" t="s">
        <v>2434</v>
      </c>
    </row>
    <row r="265" spans="2:65" s="12" customFormat="1">
      <c r="B265" s="158"/>
      <c r="D265" s="154" t="s">
        <v>907</v>
      </c>
      <c r="E265" s="159" t="s">
        <v>1</v>
      </c>
      <c r="F265" s="160" t="s">
        <v>2435</v>
      </c>
      <c r="H265" s="161">
        <v>59.85</v>
      </c>
      <c r="L265" s="158"/>
      <c r="M265" s="163"/>
      <c r="T265" s="164"/>
      <c r="AT265" s="159" t="s">
        <v>907</v>
      </c>
      <c r="AU265" s="159" t="s">
        <v>84</v>
      </c>
      <c r="AV265" s="12" t="s">
        <v>84</v>
      </c>
      <c r="AW265" s="12" t="s">
        <v>32</v>
      </c>
      <c r="AX265" s="12" t="s">
        <v>75</v>
      </c>
      <c r="AY265" s="159" t="s">
        <v>184</v>
      </c>
    </row>
    <row r="266" spans="2:65" s="12" customFormat="1">
      <c r="B266" s="158"/>
      <c r="D266" s="154" t="s">
        <v>907</v>
      </c>
      <c r="E266" s="159" t="s">
        <v>1</v>
      </c>
      <c r="F266" s="160" t="s">
        <v>2436</v>
      </c>
      <c r="H266" s="161">
        <v>58.9</v>
      </c>
      <c r="L266" s="158"/>
      <c r="M266" s="163"/>
      <c r="T266" s="164"/>
      <c r="AT266" s="159" t="s">
        <v>907</v>
      </c>
      <c r="AU266" s="159" t="s">
        <v>84</v>
      </c>
      <c r="AV266" s="12" t="s">
        <v>84</v>
      </c>
      <c r="AW266" s="12" t="s">
        <v>32</v>
      </c>
      <c r="AX266" s="12" t="s">
        <v>75</v>
      </c>
      <c r="AY266" s="159" t="s">
        <v>184</v>
      </c>
    </row>
    <row r="267" spans="2:65" s="13" customFormat="1">
      <c r="B267" s="165"/>
      <c r="D267" s="154" t="s">
        <v>907</v>
      </c>
      <c r="E267" s="166" t="s">
        <v>2274</v>
      </c>
      <c r="F267" s="167" t="s">
        <v>921</v>
      </c>
      <c r="H267" s="168">
        <v>118.75</v>
      </c>
      <c r="L267" s="165"/>
      <c r="M267" s="170"/>
      <c r="T267" s="171"/>
      <c r="AT267" s="166" t="s">
        <v>907</v>
      </c>
      <c r="AU267" s="166" t="s">
        <v>84</v>
      </c>
      <c r="AV267" s="13" t="s">
        <v>197</v>
      </c>
      <c r="AW267" s="13" t="s">
        <v>32</v>
      </c>
      <c r="AX267" s="13" t="s">
        <v>75</v>
      </c>
      <c r="AY267" s="166" t="s">
        <v>184</v>
      </c>
    </row>
    <row r="268" spans="2:65" s="12" customFormat="1">
      <c r="B268" s="158"/>
      <c r="D268" s="154" t="s">
        <v>907</v>
      </c>
      <c r="E268" s="159" t="s">
        <v>1</v>
      </c>
      <c r="F268" s="160" t="s">
        <v>2437</v>
      </c>
      <c r="H268" s="161">
        <v>43.2</v>
      </c>
      <c r="L268" s="158"/>
      <c r="M268" s="163"/>
      <c r="T268" s="164"/>
      <c r="AT268" s="159" t="s">
        <v>907</v>
      </c>
      <c r="AU268" s="159" t="s">
        <v>84</v>
      </c>
      <c r="AV268" s="12" t="s">
        <v>84</v>
      </c>
      <c r="AW268" s="12" t="s">
        <v>32</v>
      </c>
      <c r="AX268" s="12" t="s">
        <v>75</v>
      </c>
      <c r="AY268" s="159" t="s">
        <v>184</v>
      </c>
    </row>
    <row r="269" spans="2:65" s="12" customFormat="1">
      <c r="B269" s="158"/>
      <c r="D269" s="154" t="s">
        <v>907</v>
      </c>
      <c r="E269" s="159" t="s">
        <v>1</v>
      </c>
      <c r="F269" s="160" t="s">
        <v>2438</v>
      </c>
      <c r="H269" s="161">
        <v>43.2</v>
      </c>
      <c r="L269" s="158"/>
      <c r="M269" s="163"/>
      <c r="T269" s="164"/>
      <c r="AT269" s="159" t="s">
        <v>907</v>
      </c>
      <c r="AU269" s="159" t="s">
        <v>84</v>
      </c>
      <c r="AV269" s="12" t="s">
        <v>84</v>
      </c>
      <c r="AW269" s="12" t="s">
        <v>32</v>
      </c>
      <c r="AX269" s="12" t="s">
        <v>75</v>
      </c>
      <c r="AY269" s="159" t="s">
        <v>184</v>
      </c>
    </row>
    <row r="270" spans="2:65" s="12" customFormat="1">
      <c r="B270" s="158"/>
      <c r="D270" s="154" t="s">
        <v>907</v>
      </c>
      <c r="E270" s="159" t="s">
        <v>1</v>
      </c>
      <c r="F270" s="160" t="s">
        <v>2439</v>
      </c>
      <c r="H270" s="161">
        <v>13.824999999999999</v>
      </c>
      <c r="L270" s="158"/>
      <c r="M270" s="163"/>
      <c r="T270" s="164"/>
      <c r="AT270" s="159" t="s">
        <v>907</v>
      </c>
      <c r="AU270" s="159" t="s">
        <v>84</v>
      </c>
      <c r="AV270" s="12" t="s">
        <v>84</v>
      </c>
      <c r="AW270" s="12" t="s">
        <v>32</v>
      </c>
      <c r="AX270" s="12" t="s">
        <v>75</v>
      </c>
      <c r="AY270" s="159" t="s">
        <v>184</v>
      </c>
    </row>
    <row r="271" spans="2:65" s="12" customFormat="1">
      <c r="B271" s="158"/>
      <c r="D271" s="154" t="s">
        <v>907</v>
      </c>
      <c r="E271" s="159" t="s">
        <v>1</v>
      </c>
      <c r="F271" s="160" t="s">
        <v>2440</v>
      </c>
      <c r="H271" s="161">
        <v>13.824999999999999</v>
      </c>
      <c r="L271" s="158"/>
      <c r="M271" s="163"/>
      <c r="T271" s="164"/>
      <c r="AT271" s="159" t="s">
        <v>907</v>
      </c>
      <c r="AU271" s="159" t="s">
        <v>84</v>
      </c>
      <c r="AV271" s="12" t="s">
        <v>84</v>
      </c>
      <c r="AW271" s="12" t="s">
        <v>32</v>
      </c>
      <c r="AX271" s="12" t="s">
        <v>75</v>
      </c>
      <c r="AY271" s="159" t="s">
        <v>184</v>
      </c>
    </row>
    <row r="272" spans="2:65" s="12" customFormat="1" ht="21.75">
      <c r="B272" s="158"/>
      <c r="D272" s="154" t="s">
        <v>907</v>
      </c>
      <c r="E272" s="159" t="s">
        <v>1</v>
      </c>
      <c r="F272" s="160" t="s">
        <v>2441</v>
      </c>
      <c r="H272" s="161">
        <v>8.2149999999999999</v>
      </c>
      <c r="L272" s="158"/>
      <c r="M272" s="163"/>
      <c r="T272" s="164"/>
      <c r="AT272" s="159" t="s">
        <v>907</v>
      </c>
      <c r="AU272" s="159" t="s">
        <v>84</v>
      </c>
      <c r="AV272" s="12" t="s">
        <v>84</v>
      </c>
      <c r="AW272" s="12" t="s">
        <v>32</v>
      </c>
      <c r="AX272" s="12" t="s">
        <v>75</v>
      </c>
      <c r="AY272" s="159" t="s">
        <v>184</v>
      </c>
    </row>
    <row r="273" spans="2:65" s="13" customFormat="1">
      <c r="B273" s="165"/>
      <c r="D273" s="154" t="s">
        <v>907</v>
      </c>
      <c r="E273" s="166" t="s">
        <v>2271</v>
      </c>
      <c r="F273" s="167" t="s">
        <v>921</v>
      </c>
      <c r="H273" s="168">
        <v>122.265</v>
      </c>
      <c r="L273" s="165"/>
      <c r="M273" s="170"/>
      <c r="T273" s="171"/>
      <c r="AT273" s="166" t="s">
        <v>907</v>
      </c>
      <c r="AU273" s="166" t="s">
        <v>84</v>
      </c>
      <c r="AV273" s="13" t="s">
        <v>197</v>
      </c>
      <c r="AW273" s="13" t="s">
        <v>32</v>
      </c>
      <c r="AX273" s="13" t="s">
        <v>75</v>
      </c>
      <c r="AY273" s="166" t="s">
        <v>184</v>
      </c>
    </row>
    <row r="274" spans="2:65" s="12" customFormat="1">
      <c r="B274" s="158"/>
      <c r="D274" s="154" t="s">
        <v>907</v>
      </c>
      <c r="E274" s="159" t="s">
        <v>1</v>
      </c>
      <c r="F274" s="160" t="s">
        <v>2442</v>
      </c>
      <c r="H274" s="161">
        <v>241.01499999999999</v>
      </c>
      <c r="L274" s="158"/>
      <c r="M274" s="163"/>
      <c r="T274" s="164"/>
      <c r="AT274" s="159" t="s">
        <v>907</v>
      </c>
      <c r="AU274" s="159" t="s">
        <v>84</v>
      </c>
      <c r="AV274" s="12" t="s">
        <v>84</v>
      </c>
      <c r="AW274" s="12" t="s">
        <v>32</v>
      </c>
      <c r="AX274" s="12" t="s">
        <v>75</v>
      </c>
      <c r="AY274" s="159" t="s">
        <v>184</v>
      </c>
    </row>
    <row r="275" spans="2:65" s="13" customFormat="1">
      <c r="B275" s="165"/>
      <c r="D275" s="154" t="s">
        <v>907</v>
      </c>
      <c r="E275" s="166" t="s">
        <v>1</v>
      </c>
      <c r="F275" s="167" t="s">
        <v>921</v>
      </c>
      <c r="H275" s="168">
        <v>241.01499999999999</v>
      </c>
      <c r="L275" s="165"/>
      <c r="M275" s="170"/>
      <c r="T275" s="171"/>
      <c r="AT275" s="166" t="s">
        <v>907</v>
      </c>
      <c r="AU275" s="166" t="s">
        <v>84</v>
      </c>
      <c r="AV275" s="13" t="s">
        <v>197</v>
      </c>
      <c r="AW275" s="13" t="s">
        <v>32</v>
      </c>
      <c r="AX275" s="13" t="s">
        <v>82</v>
      </c>
      <c r="AY275" s="166" t="s">
        <v>184</v>
      </c>
    </row>
    <row r="276" spans="2:65" s="1" customFormat="1" ht="49.25" customHeight="1">
      <c r="B276" s="136"/>
      <c r="C276" s="191" t="s">
        <v>299</v>
      </c>
      <c r="D276" s="191" t="s">
        <v>187</v>
      </c>
      <c r="E276" s="192" t="s">
        <v>2443</v>
      </c>
      <c r="F276" s="193" t="s">
        <v>2444</v>
      </c>
      <c r="G276" s="194" t="s">
        <v>470</v>
      </c>
      <c r="H276" s="195">
        <v>249.983</v>
      </c>
      <c r="I276" s="137"/>
      <c r="J276" s="196">
        <f>ROUND(I276*H276,2)</f>
        <v>0</v>
      </c>
      <c r="K276" s="193" t="s">
        <v>195</v>
      </c>
      <c r="L276" s="32"/>
      <c r="M276" s="138" t="s">
        <v>1</v>
      </c>
      <c r="N276" s="139" t="s">
        <v>40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197</v>
      </c>
      <c r="AT276" s="142" t="s">
        <v>187</v>
      </c>
      <c r="AU276" s="142" t="s">
        <v>84</v>
      </c>
      <c r="AY276" s="17" t="s">
        <v>184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82</v>
      </c>
      <c r="BK276" s="143">
        <f>ROUND(I276*H276,2)</f>
        <v>0</v>
      </c>
      <c r="BL276" s="17" t="s">
        <v>197</v>
      </c>
      <c r="BM276" s="142" t="s">
        <v>2445</v>
      </c>
    </row>
    <row r="277" spans="2:65" s="12" customFormat="1">
      <c r="B277" s="158"/>
      <c r="D277" s="154" t="s">
        <v>907</v>
      </c>
      <c r="E277" s="159" t="s">
        <v>1</v>
      </c>
      <c r="F277" s="160" t="s">
        <v>2282</v>
      </c>
      <c r="H277" s="161">
        <v>249.983</v>
      </c>
      <c r="L277" s="158"/>
      <c r="M277" s="163"/>
      <c r="T277" s="164"/>
      <c r="AT277" s="159" t="s">
        <v>907</v>
      </c>
      <c r="AU277" s="159" t="s">
        <v>84</v>
      </c>
      <c r="AV277" s="12" t="s">
        <v>84</v>
      </c>
      <c r="AW277" s="12" t="s">
        <v>32</v>
      </c>
      <c r="AX277" s="12" t="s">
        <v>75</v>
      </c>
      <c r="AY277" s="159" t="s">
        <v>184</v>
      </c>
    </row>
    <row r="278" spans="2:65" s="13" customFormat="1">
      <c r="B278" s="165"/>
      <c r="D278" s="154" t="s">
        <v>907</v>
      </c>
      <c r="E278" s="166" t="s">
        <v>1</v>
      </c>
      <c r="F278" s="167" t="s">
        <v>921</v>
      </c>
      <c r="H278" s="168">
        <v>249.983</v>
      </c>
      <c r="L278" s="165"/>
      <c r="M278" s="170"/>
      <c r="T278" s="171"/>
      <c r="AT278" s="166" t="s">
        <v>907</v>
      </c>
      <c r="AU278" s="166" t="s">
        <v>84</v>
      </c>
      <c r="AV278" s="13" t="s">
        <v>197</v>
      </c>
      <c r="AW278" s="13" t="s">
        <v>32</v>
      </c>
      <c r="AX278" s="13" t="s">
        <v>82</v>
      </c>
      <c r="AY278" s="166" t="s">
        <v>184</v>
      </c>
    </row>
    <row r="279" spans="2:65" s="1" customFormat="1" ht="49.25" customHeight="1">
      <c r="B279" s="136"/>
      <c r="C279" s="191" t="s">
        <v>196</v>
      </c>
      <c r="D279" s="191" t="s">
        <v>187</v>
      </c>
      <c r="E279" s="192" t="s">
        <v>2446</v>
      </c>
      <c r="F279" s="193" t="s">
        <v>2447</v>
      </c>
      <c r="G279" s="194" t="s">
        <v>470</v>
      </c>
      <c r="H279" s="195">
        <v>249.983</v>
      </c>
      <c r="I279" s="137"/>
      <c r="J279" s="196">
        <f>ROUND(I279*H279,2)</f>
        <v>0</v>
      </c>
      <c r="K279" s="193" t="s">
        <v>195</v>
      </c>
      <c r="L279" s="32"/>
      <c r="M279" s="138" t="s">
        <v>1</v>
      </c>
      <c r="N279" s="139" t="s">
        <v>40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197</v>
      </c>
      <c r="AT279" s="142" t="s">
        <v>187</v>
      </c>
      <c r="AU279" s="142" t="s">
        <v>84</v>
      </c>
      <c r="AY279" s="17" t="s">
        <v>184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82</v>
      </c>
      <c r="BK279" s="143">
        <f>ROUND(I279*H279,2)</f>
        <v>0</v>
      </c>
      <c r="BL279" s="17" t="s">
        <v>197</v>
      </c>
      <c r="BM279" s="142" t="s">
        <v>2448</v>
      </c>
    </row>
    <row r="280" spans="2:65" s="12" customFormat="1">
      <c r="B280" s="158"/>
      <c r="D280" s="154" t="s">
        <v>907</v>
      </c>
      <c r="E280" s="159" t="s">
        <v>1</v>
      </c>
      <c r="F280" s="160" t="s">
        <v>2282</v>
      </c>
      <c r="H280" s="161">
        <v>249.983</v>
      </c>
      <c r="L280" s="158"/>
      <c r="M280" s="163"/>
      <c r="T280" s="164"/>
      <c r="AT280" s="159" t="s">
        <v>907</v>
      </c>
      <c r="AU280" s="159" t="s">
        <v>84</v>
      </c>
      <c r="AV280" s="12" t="s">
        <v>84</v>
      </c>
      <c r="AW280" s="12" t="s">
        <v>32</v>
      </c>
      <c r="AX280" s="12" t="s">
        <v>75</v>
      </c>
      <c r="AY280" s="159" t="s">
        <v>184</v>
      </c>
    </row>
    <row r="281" spans="2:65" s="13" customFormat="1">
      <c r="B281" s="165"/>
      <c r="D281" s="154" t="s">
        <v>907</v>
      </c>
      <c r="E281" s="166" t="s">
        <v>1</v>
      </c>
      <c r="F281" s="167" t="s">
        <v>921</v>
      </c>
      <c r="H281" s="168">
        <v>249.983</v>
      </c>
      <c r="L281" s="165"/>
      <c r="M281" s="170"/>
      <c r="T281" s="171"/>
      <c r="AT281" s="166" t="s">
        <v>907</v>
      </c>
      <c r="AU281" s="166" t="s">
        <v>84</v>
      </c>
      <c r="AV281" s="13" t="s">
        <v>197</v>
      </c>
      <c r="AW281" s="13" t="s">
        <v>32</v>
      </c>
      <c r="AX281" s="13" t="s">
        <v>82</v>
      </c>
      <c r="AY281" s="166" t="s">
        <v>184</v>
      </c>
    </row>
    <row r="282" spans="2:65" s="11" customFormat="1" ht="22.95" customHeight="1">
      <c r="B282" s="124"/>
      <c r="D282" s="125" t="s">
        <v>74</v>
      </c>
      <c r="E282" s="134" t="s">
        <v>99</v>
      </c>
      <c r="F282" s="134" t="s">
        <v>903</v>
      </c>
      <c r="J282" s="135">
        <f>BK282</f>
        <v>0</v>
      </c>
      <c r="L282" s="124"/>
      <c r="M282" s="129"/>
      <c r="P282" s="130">
        <f>SUM(P283:P285)</f>
        <v>0</v>
      </c>
      <c r="R282" s="130">
        <f>SUM(R283:R285)</f>
        <v>0</v>
      </c>
      <c r="T282" s="131">
        <f>SUM(T283:T285)</f>
        <v>0</v>
      </c>
      <c r="AR282" s="125" t="s">
        <v>82</v>
      </c>
      <c r="AT282" s="132" t="s">
        <v>74</v>
      </c>
      <c r="AU282" s="132" t="s">
        <v>82</v>
      </c>
      <c r="AY282" s="125" t="s">
        <v>184</v>
      </c>
      <c r="BK282" s="133">
        <f>SUM(BK283:BK285)</f>
        <v>0</v>
      </c>
    </row>
    <row r="283" spans="2:65" s="1" customFormat="1" ht="24.15" customHeight="1">
      <c r="B283" s="136"/>
      <c r="C283" s="191" t="s">
        <v>306</v>
      </c>
      <c r="D283" s="191" t="s">
        <v>187</v>
      </c>
      <c r="E283" s="192" t="s">
        <v>2449</v>
      </c>
      <c r="F283" s="193" t="s">
        <v>2450</v>
      </c>
      <c r="G283" s="194" t="s">
        <v>190</v>
      </c>
      <c r="H283" s="195">
        <v>241.25</v>
      </c>
      <c r="I283" s="137"/>
      <c r="J283" s="196">
        <f>ROUND(I283*H283,2)</f>
        <v>0</v>
      </c>
      <c r="K283" s="193" t="s">
        <v>195</v>
      </c>
      <c r="L283" s="32"/>
      <c r="M283" s="138" t="s">
        <v>1</v>
      </c>
      <c r="N283" s="139" t="s">
        <v>40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197</v>
      </c>
      <c r="AT283" s="142" t="s">
        <v>187</v>
      </c>
      <c r="AU283" s="142" t="s">
        <v>84</v>
      </c>
      <c r="AY283" s="17" t="s">
        <v>184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7" t="s">
        <v>82</v>
      </c>
      <c r="BK283" s="143">
        <f>ROUND(I283*H283,2)</f>
        <v>0</v>
      </c>
      <c r="BL283" s="17" t="s">
        <v>197</v>
      </c>
      <c r="BM283" s="142" t="s">
        <v>2451</v>
      </c>
    </row>
    <row r="284" spans="2:65" s="12" customFormat="1">
      <c r="B284" s="158"/>
      <c r="D284" s="154" t="s">
        <v>907</v>
      </c>
      <c r="E284" s="159" t="s">
        <v>1</v>
      </c>
      <c r="F284" s="160" t="s">
        <v>2452</v>
      </c>
      <c r="H284" s="161">
        <v>241.25</v>
      </c>
      <c r="L284" s="158"/>
      <c r="M284" s="163"/>
      <c r="T284" s="164"/>
      <c r="AT284" s="159" t="s">
        <v>907</v>
      </c>
      <c r="AU284" s="159" t="s">
        <v>84</v>
      </c>
      <c r="AV284" s="12" t="s">
        <v>84</v>
      </c>
      <c r="AW284" s="12" t="s">
        <v>32</v>
      </c>
      <c r="AX284" s="12" t="s">
        <v>75</v>
      </c>
      <c r="AY284" s="159" t="s">
        <v>184</v>
      </c>
    </row>
    <row r="285" spans="2:65" s="13" customFormat="1">
      <c r="B285" s="165"/>
      <c r="D285" s="154" t="s">
        <v>907</v>
      </c>
      <c r="E285" s="166" t="s">
        <v>1</v>
      </c>
      <c r="F285" s="167" t="s">
        <v>921</v>
      </c>
      <c r="H285" s="168">
        <v>241.25</v>
      </c>
      <c r="L285" s="165"/>
      <c r="M285" s="170"/>
      <c r="T285" s="171"/>
      <c r="AT285" s="166" t="s">
        <v>907</v>
      </c>
      <c r="AU285" s="166" t="s">
        <v>84</v>
      </c>
      <c r="AV285" s="13" t="s">
        <v>197</v>
      </c>
      <c r="AW285" s="13" t="s">
        <v>32</v>
      </c>
      <c r="AX285" s="13" t="s">
        <v>82</v>
      </c>
      <c r="AY285" s="166" t="s">
        <v>184</v>
      </c>
    </row>
    <row r="286" spans="2:65" s="11" customFormat="1" ht="22.95" customHeight="1">
      <c r="B286" s="124"/>
      <c r="D286" s="125" t="s">
        <v>74</v>
      </c>
      <c r="E286" s="134" t="s">
        <v>197</v>
      </c>
      <c r="F286" s="134" t="s">
        <v>2453</v>
      </c>
      <c r="J286" s="135">
        <f>BK286</f>
        <v>0</v>
      </c>
      <c r="L286" s="124"/>
      <c r="M286" s="129"/>
      <c r="P286" s="130">
        <f>SUM(P287:P291)</f>
        <v>0</v>
      </c>
      <c r="R286" s="130">
        <f>SUM(R287:R291)</f>
        <v>0</v>
      </c>
      <c r="T286" s="131">
        <f>SUM(T287:T291)</f>
        <v>0</v>
      </c>
      <c r="AR286" s="125" t="s">
        <v>82</v>
      </c>
      <c r="AT286" s="132" t="s">
        <v>74</v>
      </c>
      <c r="AU286" s="132" t="s">
        <v>82</v>
      </c>
      <c r="AY286" s="125" t="s">
        <v>184</v>
      </c>
      <c r="BK286" s="133">
        <f>SUM(BK287:BK291)</f>
        <v>0</v>
      </c>
    </row>
    <row r="287" spans="2:65" s="1" customFormat="1" ht="32.950000000000003" customHeight="1">
      <c r="B287" s="136"/>
      <c r="C287" s="191" t="s">
        <v>252</v>
      </c>
      <c r="D287" s="191" t="s">
        <v>187</v>
      </c>
      <c r="E287" s="192" t="s">
        <v>2454</v>
      </c>
      <c r="F287" s="193" t="s">
        <v>2455</v>
      </c>
      <c r="G287" s="194" t="s">
        <v>959</v>
      </c>
      <c r="H287" s="195">
        <v>29.204999999999998</v>
      </c>
      <c r="I287" s="137"/>
      <c r="J287" s="196">
        <f>ROUND(I287*H287,2)</f>
        <v>0</v>
      </c>
      <c r="K287" s="193" t="s">
        <v>195</v>
      </c>
      <c r="L287" s="32"/>
      <c r="M287" s="138" t="s">
        <v>1</v>
      </c>
      <c r="N287" s="139" t="s">
        <v>40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197</v>
      </c>
      <c r="AT287" s="142" t="s">
        <v>187</v>
      </c>
      <c r="AU287" s="142" t="s">
        <v>84</v>
      </c>
      <c r="AY287" s="17" t="s">
        <v>184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82</v>
      </c>
      <c r="BK287" s="143">
        <f>ROUND(I287*H287,2)</f>
        <v>0</v>
      </c>
      <c r="BL287" s="17" t="s">
        <v>197</v>
      </c>
      <c r="BM287" s="142" t="s">
        <v>2456</v>
      </c>
    </row>
    <row r="288" spans="2:65" s="12" customFormat="1">
      <c r="B288" s="158"/>
      <c r="D288" s="154" t="s">
        <v>907</v>
      </c>
      <c r="E288" s="159" t="s">
        <v>1</v>
      </c>
      <c r="F288" s="160" t="s">
        <v>2457</v>
      </c>
      <c r="H288" s="161">
        <v>8.5039999999999996</v>
      </c>
      <c r="L288" s="158"/>
      <c r="M288" s="163"/>
      <c r="T288" s="164"/>
      <c r="AT288" s="159" t="s">
        <v>907</v>
      </c>
      <c r="AU288" s="159" t="s">
        <v>84</v>
      </c>
      <c r="AV288" s="12" t="s">
        <v>84</v>
      </c>
      <c r="AW288" s="12" t="s">
        <v>32</v>
      </c>
      <c r="AX288" s="12" t="s">
        <v>75</v>
      </c>
      <c r="AY288" s="159" t="s">
        <v>184</v>
      </c>
    </row>
    <row r="289" spans="2:65" s="12" customFormat="1">
      <c r="B289" s="158"/>
      <c r="D289" s="154" t="s">
        <v>907</v>
      </c>
      <c r="E289" s="159" t="s">
        <v>1</v>
      </c>
      <c r="F289" s="160" t="s">
        <v>2458</v>
      </c>
      <c r="H289" s="161">
        <v>12.576000000000001</v>
      </c>
      <c r="L289" s="158"/>
      <c r="M289" s="163"/>
      <c r="T289" s="164"/>
      <c r="AT289" s="159" t="s">
        <v>907</v>
      </c>
      <c r="AU289" s="159" t="s">
        <v>84</v>
      </c>
      <c r="AV289" s="12" t="s">
        <v>84</v>
      </c>
      <c r="AW289" s="12" t="s">
        <v>32</v>
      </c>
      <c r="AX289" s="12" t="s">
        <v>75</v>
      </c>
      <c r="AY289" s="159" t="s">
        <v>184</v>
      </c>
    </row>
    <row r="290" spans="2:65" s="12" customFormat="1">
      <c r="B290" s="158"/>
      <c r="D290" s="154" t="s">
        <v>907</v>
      </c>
      <c r="E290" s="159" t="s">
        <v>1</v>
      </c>
      <c r="F290" s="160" t="s">
        <v>2459</v>
      </c>
      <c r="H290" s="161">
        <v>8.125</v>
      </c>
      <c r="L290" s="158"/>
      <c r="M290" s="163"/>
      <c r="T290" s="164"/>
      <c r="AT290" s="159" t="s">
        <v>907</v>
      </c>
      <c r="AU290" s="159" t="s">
        <v>84</v>
      </c>
      <c r="AV290" s="12" t="s">
        <v>84</v>
      </c>
      <c r="AW290" s="12" t="s">
        <v>32</v>
      </c>
      <c r="AX290" s="12" t="s">
        <v>75</v>
      </c>
      <c r="AY290" s="159" t="s">
        <v>184</v>
      </c>
    </row>
    <row r="291" spans="2:65" s="13" customFormat="1">
      <c r="B291" s="165"/>
      <c r="D291" s="154" t="s">
        <v>907</v>
      </c>
      <c r="E291" s="166" t="s">
        <v>2233</v>
      </c>
      <c r="F291" s="167" t="s">
        <v>921</v>
      </c>
      <c r="H291" s="168">
        <v>29.204999999999998</v>
      </c>
      <c r="L291" s="165"/>
      <c r="M291" s="170"/>
      <c r="T291" s="171"/>
      <c r="AT291" s="166" t="s">
        <v>907</v>
      </c>
      <c r="AU291" s="166" t="s">
        <v>84</v>
      </c>
      <c r="AV291" s="13" t="s">
        <v>197</v>
      </c>
      <c r="AW291" s="13" t="s">
        <v>32</v>
      </c>
      <c r="AX291" s="13" t="s">
        <v>82</v>
      </c>
      <c r="AY291" s="166" t="s">
        <v>184</v>
      </c>
    </row>
    <row r="292" spans="2:65" s="11" customFormat="1" ht="22.95" customHeight="1">
      <c r="B292" s="124"/>
      <c r="D292" s="125" t="s">
        <v>74</v>
      </c>
      <c r="E292" s="134" t="s">
        <v>204</v>
      </c>
      <c r="F292" s="134" t="s">
        <v>2460</v>
      </c>
      <c r="J292" s="135">
        <f>BK292</f>
        <v>0</v>
      </c>
      <c r="L292" s="124"/>
      <c r="M292" s="129"/>
      <c r="P292" s="130">
        <f>SUM(P293:P313)</f>
        <v>0</v>
      </c>
      <c r="R292" s="130">
        <f>SUM(R293:R313)</f>
        <v>11.637500000000001</v>
      </c>
      <c r="T292" s="131">
        <f>SUM(T293:T313)</f>
        <v>0</v>
      </c>
      <c r="AR292" s="125" t="s">
        <v>82</v>
      </c>
      <c r="AT292" s="132" t="s">
        <v>74</v>
      </c>
      <c r="AU292" s="132" t="s">
        <v>82</v>
      </c>
      <c r="AY292" s="125" t="s">
        <v>184</v>
      </c>
      <c r="BK292" s="133">
        <f>SUM(BK293:BK313)</f>
        <v>0</v>
      </c>
    </row>
    <row r="293" spans="2:65" s="1" customFormat="1" ht="32.950000000000003" customHeight="1">
      <c r="B293" s="136"/>
      <c r="C293" s="191" t="s">
        <v>313</v>
      </c>
      <c r="D293" s="191" t="s">
        <v>187</v>
      </c>
      <c r="E293" s="192" t="s">
        <v>2461</v>
      </c>
      <c r="F293" s="193" t="s">
        <v>2462</v>
      </c>
      <c r="G293" s="194" t="s">
        <v>470</v>
      </c>
      <c r="H293" s="195">
        <v>118.75</v>
      </c>
      <c r="I293" s="137"/>
      <c r="J293" s="196">
        <f>ROUND(I293*H293,2)</f>
        <v>0</v>
      </c>
      <c r="K293" s="193" t="s">
        <v>195</v>
      </c>
      <c r="L293" s="32"/>
      <c r="M293" s="138" t="s">
        <v>1</v>
      </c>
      <c r="N293" s="139" t="s">
        <v>40</v>
      </c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AR293" s="142" t="s">
        <v>197</v>
      </c>
      <c r="AT293" s="142" t="s">
        <v>187</v>
      </c>
      <c r="AU293" s="142" t="s">
        <v>84</v>
      </c>
      <c r="AY293" s="17" t="s">
        <v>184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7" t="s">
        <v>82</v>
      </c>
      <c r="BK293" s="143">
        <f>ROUND(I293*H293,2)</f>
        <v>0</v>
      </c>
      <c r="BL293" s="17" t="s">
        <v>197</v>
      </c>
      <c r="BM293" s="142" t="s">
        <v>2463</v>
      </c>
    </row>
    <row r="294" spans="2:65" s="12" customFormat="1">
      <c r="B294" s="158"/>
      <c r="D294" s="154" t="s">
        <v>907</v>
      </c>
      <c r="E294" s="159" t="s">
        <v>1</v>
      </c>
      <c r="F294" s="160" t="s">
        <v>2274</v>
      </c>
      <c r="H294" s="161">
        <v>118.75</v>
      </c>
      <c r="L294" s="158"/>
      <c r="M294" s="163"/>
      <c r="T294" s="164"/>
      <c r="AT294" s="159" t="s">
        <v>907</v>
      </c>
      <c r="AU294" s="159" t="s">
        <v>84</v>
      </c>
      <c r="AV294" s="12" t="s">
        <v>84</v>
      </c>
      <c r="AW294" s="12" t="s">
        <v>32</v>
      </c>
      <c r="AX294" s="12" t="s">
        <v>75</v>
      </c>
      <c r="AY294" s="159" t="s">
        <v>184</v>
      </c>
    </row>
    <row r="295" spans="2:65" s="13" customFormat="1">
      <c r="B295" s="165"/>
      <c r="D295" s="154" t="s">
        <v>907</v>
      </c>
      <c r="E295" s="166" t="s">
        <v>1</v>
      </c>
      <c r="F295" s="167" t="s">
        <v>921</v>
      </c>
      <c r="H295" s="168">
        <v>118.75</v>
      </c>
      <c r="L295" s="165"/>
      <c r="M295" s="170"/>
      <c r="T295" s="171"/>
      <c r="AT295" s="166" t="s">
        <v>907</v>
      </c>
      <c r="AU295" s="166" t="s">
        <v>84</v>
      </c>
      <c r="AV295" s="13" t="s">
        <v>197</v>
      </c>
      <c r="AW295" s="13" t="s">
        <v>32</v>
      </c>
      <c r="AX295" s="13" t="s">
        <v>82</v>
      </c>
      <c r="AY295" s="166" t="s">
        <v>184</v>
      </c>
    </row>
    <row r="296" spans="2:65" s="1" customFormat="1" ht="32.950000000000003" customHeight="1">
      <c r="B296" s="136"/>
      <c r="C296" s="191" t="s">
        <v>255</v>
      </c>
      <c r="D296" s="191" t="s">
        <v>187</v>
      </c>
      <c r="E296" s="192" t="s">
        <v>2464</v>
      </c>
      <c r="F296" s="193" t="s">
        <v>2465</v>
      </c>
      <c r="G296" s="194" t="s">
        <v>470</v>
      </c>
      <c r="H296" s="195">
        <v>122.265</v>
      </c>
      <c r="I296" s="137"/>
      <c r="J296" s="196">
        <f>ROUND(I296*H296,2)</f>
        <v>0</v>
      </c>
      <c r="K296" s="193" t="s">
        <v>195</v>
      </c>
      <c r="L296" s="32"/>
      <c r="M296" s="138" t="s">
        <v>1</v>
      </c>
      <c r="N296" s="139" t="s">
        <v>40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197</v>
      </c>
      <c r="AT296" s="142" t="s">
        <v>187</v>
      </c>
      <c r="AU296" s="142" t="s">
        <v>84</v>
      </c>
      <c r="AY296" s="17" t="s">
        <v>184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82</v>
      </c>
      <c r="BK296" s="143">
        <f>ROUND(I296*H296,2)</f>
        <v>0</v>
      </c>
      <c r="BL296" s="17" t="s">
        <v>197</v>
      </c>
      <c r="BM296" s="142" t="s">
        <v>2466</v>
      </c>
    </row>
    <row r="297" spans="2:65" s="12" customFormat="1">
      <c r="B297" s="158"/>
      <c r="D297" s="154" t="s">
        <v>907</v>
      </c>
      <c r="E297" s="159" t="s">
        <v>1</v>
      </c>
      <c r="F297" s="160" t="s">
        <v>2271</v>
      </c>
      <c r="H297" s="161">
        <v>122.265</v>
      </c>
      <c r="L297" s="158"/>
      <c r="M297" s="163"/>
      <c r="T297" s="164"/>
      <c r="AT297" s="159" t="s">
        <v>907</v>
      </c>
      <c r="AU297" s="159" t="s">
        <v>84</v>
      </c>
      <c r="AV297" s="12" t="s">
        <v>84</v>
      </c>
      <c r="AW297" s="12" t="s">
        <v>32</v>
      </c>
      <c r="AX297" s="12" t="s">
        <v>75</v>
      </c>
      <c r="AY297" s="159" t="s">
        <v>184</v>
      </c>
    </row>
    <row r="298" spans="2:65" s="13" customFormat="1">
      <c r="B298" s="165"/>
      <c r="D298" s="154" t="s">
        <v>907</v>
      </c>
      <c r="E298" s="166" t="s">
        <v>1</v>
      </c>
      <c r="F298" s="167" t="s">
        <v>921</v>
      </c>
      <c r="H298" s="168">
        <v>122.265</v>
      </c>
      <c r="L298" s="165"/>
      <c r="M298" s="170"/>
      <c r="T298" s="171"/>
      <c r="AT298" s="166" t="s">
        <v>907</v>
      </c>
      <c r="AU298" s="166" t="s">
        <v>84</v>
      </c>
      <c r="AV298" s="13" t="s">
        <v>197</v>
      </c>
      <c r="AW298" s="13" t="s">
        <v>32</v>
      </c>
      <c r="AX298" s="13" t="s">
        <v>82</v>
      </c>
      <c r="AY298" s="166" t="s">
        <v>184</v>
      </c>
    </row>
    <row r="299" spans="2:65" s="1" customFormat="1" ht="49.25" customHeight="1">
      <c r="B299" s="136"/>
      <c r="C299" s="191" t="s">
        <v>320</v>
      </c>
      <c r="D299" s="191" t="s">
        <v>187</v>
      </c>
      <c r="E299" s="192" t="s">
        <v>2467</v>
      </c>
      <c r="F299" s="193" t="s">
        <v>2468</v>
      </c>
      <c r="G299" s="194" t="s">
        <v>470</v>
      </c>
      <c r="H299" s="195">
        <v>122.265</v>
      </c>
      <c r="I299" s="137"/>
      <c r="J299" s="196">
        <f>ROUND(I299*H299,2)</f>
        <v>0</v>
      </c>
      <c r="K299" s="193" t="s">
        <v>195</v>
      </c>
      <c r="L299" s="32"/>
      <c r="M299" s="138" t="s">
        <v>1</v>
      </c>
      <c r="N299" s="139" t="s">
        <v>40</v>
      </c>
      <c r="P299" s="140">
        <f>O299*H299</f>
        <v>0</v>
      </c>
      <c r="Q299" s="140">
        <v>0</v>
      </c>
      <c r="R299" s="140">
        <f>Q299*H299</f>
        <v>0</v>
      </c>
      <c r="S299" s="140">
        <v>0</v>
      </c>
      <c r="T299" s="141">
        <f>S299*H299</f>
        <v>0</v>
      </c>
      <c r="AR299" s="142" t="s">
        <v>197</v>
      </c>
      <c r="AT299" s="142" t="s">
        <v>187</v>
      </c>
      <c r="AU299" s="142" t="s">
        <v>84</v>
      </c>
      <c r="AY299" s="17" t="s">
        <v>184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7" t="s">
        <v>82</v>
      </c>
      <c r="BK299" s="143">
        <f>ROUND(I299*H299,2)</f>
        <v>0</v>
      </c>
      <c r="BL299" s="17" t="s">
        <v>197</v>
      </c>
      <c r="BM299" s="142" t="s">
        <v>2469</v>
      </c>
    </row>
    <row r="300" spans="2:65" s="12" customFormat="1">
      <c r="B300" s="158"/>
      <c r="D300" s="154" t="s">
        <v>907</v>
      </c>
      <c r="E300" s="159" t="s">
        <v>1</v>
      </c>
      <c r="F300" s="160" t="s">
        <v>2271</v>
      </c>
      <c r="H300" s="161">
        <v>122.265</v>
      </c>
      <c r="L300" s="158"/>
      <c r="M300" s="163"/>
      <c r="T300" s="164"/>
      <c r="AT300" s="159" t="s">
        <v>907</v>
      </c>
      <c r="AU300" s="159" t="s">
        <v>84</v>
      </c>
      <c r="AV300" s="12" t="s">
        <v>84</v>
      </c>
      <c r="AW300" s="12" t="s">
        <v>32</v>
      </c>
      <c r="AX300" s="12" t="s">
        <v>75</v>
      </c>
      <c r="AY300" s="159" t="s">
        <v>184</v>
      </c>
    </row>
    <row r="301" spans="2:65" s="13" customFormat="1">
      <c r="B301" s="165"/>
      <c r="D301" s="154" t="s">
        <v>907</v>
      </c>
      <c r="E301" s="166" t="s">
        <v>1</v>
      </c>
      <c r="F301" s="167" t="s">
        <v>921</v>
      </c>
      <c r="H301" s="168">
        <v>122.265</v>
      </c>
      <c r="L301" s="165"/>
      <c r="M301" s="170"/>
      <c r="T301" s="171"/>
      <c r="AT301" s="166" t="s">
        <v>907</v>
      </c>
      <c r="AU301" s="166" t="s">
        <v>84</v>
      </c>
      <c r="AV301" s="13" t="s">
        <v>197</v>
      </c>
      <c r="AW301" s="13" t="s">
        <v>32</v>
      </c>
      <c r="AX301" s="13" t="s">
        <v>82</v>
      </c>
      <c r="AY301" s="166" t="s">
        <v>184</v>
      </c>
    </row>
    <row r="302" spans="2:65" s="1" customFormat="1" ht="24.15" customHeight="1">
      <c r="B302" s="136"/>
      <c r="C302" s="191" t="s">
        <v>259</v>
      </c>
      <c r="D302" s="191" t="s">
        <v>187</v>
      </c>
      <c r="E302" s="192" t="s">
        <v>2470</v>
      </c>
      <c r="F302" s="193" t="s">
        <v>2471</v>
      </c>
      <c r="G302" s="194" t="s">
        <v>470</v>
      </c>
      <c r="H302" s="195">
        <v>122.265</v>
      </c>
      <c r="I302" s="137"/>
      <c r="J302" s="196">
        <f>ROUND(I302*H302,2)</f>
        <v>0</v>
      </c>
      <c r="K302" s="193" t="s">
        <v>195</v>
      </c>
      <c r="L302" s="32"/>
      <c r="M302" s="138" t="s">
        <v>1</v>
      </c>
      <c r="N302" s="139" t="s">
        <v>40</v>
      </c>
      <c r="P302" s="140">
        <f>O302*H302</f>
        <v>0</v>
      </c>
      <c r="Q302" s="140">
        <v>0</v>
      </c>
      <c r="R302" s="140">
        <f>Q302*H302</f>
        <v>0</v>
      </c>
      <c r="S302" s="140">
        <v>0</v>
      </c>
      <c r="T302" s="141">
        <f>S302*H302</f>
        <v>0</v>
      </c>
      <c r="AR302" s="142" t="s">
        <v>197</v>
      </c>
      <c r="AT302" s="142" t="s">
        <v>187</v>
      </c>
      <c r="AU302" s="142" t="s">
        <v>84</v>
      </c>
      <c r="AY302" s="17" t="s">
        <v>184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7" t="s">
        <v>82</v>
      </c>
      <c r="BK302" s="143">
        <f>ROUND(I302*H302,2)</f>
        <v>0</v>
      </c>
      <c r="BL302" s="17" t="s">
        <v>197</v>
      </c>
      <c r="BM302" s="142" t="s">
        <v>2472</v>
      </c>
    </row>
    <row r="303" spans="2:65" s="12" customFormat="1">
      <c r="B303" s="158"/>
      <c r="D303" s="154" t="s">
        <v>907</v>
      </c>
      <c r="E303" s="159" t="s">
        <v>1</v>
      </c>
      <c r="F303" s="160" t="s">
        <v>2271</v>
      </c>
      <c r="H303" s="161">
        <v>122.265</v>
      </c>
      <c r="L303" s="158"/>
      <c r="M303" s="163"/>
      <c r="T303" s="164"/>
      <c r="AT303" s="159" t="s">
        <v>907</v>
      </c>
      <c r="AU303" s="159" t="s">
        <v>84</v>
      </c>
      <c r="AV303" s="12" t="s">
        <v>84</v>
      </c>
      <c r="AW303" s="12" t="s">
        <v>32</v>
      </c>
      <c r="AX303" s="12" t="s">
        <v>75</v>
      </c>
      <c r="AY303" s="159" t="s">
        <v>184</v>
      </c>
    </row>
    <row r="304" spans="2:65" s="13" customFormat="1">
      <c r="B304" s="165"/>
      <c r="D304" s="154" t="s">
        <v>907</v>
      </c>
      <c r="E304" s="166" t="s">
        <v>1</v>
      </c>
      <c r="F304" s="167" t="s">
        <v>921</v>
      </c>
      <c r="H304" s="168">
        <v>122.265</v>
      </c>
      <c r="L304" s="165"/>
      <c r="M304" s="170"/>
      <c r="T304" s="171"/>
      <c r="AT304" s="166" t="s">
        <v>907</v>
      </c>
      <c r="AU304" s="166" t="s">
        <v>84</v>
      </c>
      <c r="AV304" s="13" t="s">
        <v>197</v>
      </c>
      <c r="AW304" s="13" t="s">
        <v>32</v>
      </c>
      <c r="AX304" s="13" t="s">
        <v>82</v>
      </c>
      <c r="AY304" s="166" t="s">
        <v>184</v>
      </c>
    </row>
    <row r="305" spans="2:65" s="1" customFormat="1" ht="24.15" customHeight="1">
      <c r="B305" s="136"/>
      <c r="C305" s="191" t="s">
        <v>327</v>
      </c>
      <c r="D305" s="191" t="s">
        <v>187</v>
      </c>
      <c r="E305" s="192" t="s">
        <v>2473</v>
      </c>
      <c r="F305" s="193" t="s">
        <v>2474</v>
      </c>
      <c r="G305" s="194" t="s">
        <v>470</v>
      </c>
      <c r="H305" s="195">
        <v>122.265</v>
      </c>
      <c r="I305" s="137"/>
      <c r="J305" s="196">
        <f>ROUND(I305*H305,2)</f>
        <v>0</v>
      </c>
      <c r="K305" s="193" t="s">
        <v>195</v>
      </c>
      <c r="L305" s="32"/>
      <c r="M305" s="138" t="s">
        <v>1</v>
      </c>
      <c r="N305" s="139" t="s">
        <v>40</v>
      </c>
      <c r="P305" s="140">
        <f>O305*H305</f>
        <v>0</v>
      </c>
      <c r="Q305" s="140">
        <v>0</v>
      </c>
      <c r="R305" s="140">
        <f>Q305*H305</f>
        <v>0</v>
      </c>
      <c r="S305" s="140">
        <v>0</v>
      </c>
      <c r="T305" s="141">
        <f>S305*H305</f>
        <v>0</v>
      </c>
      <c r="AR305" s="142" t="s">
        <v>197</v>
      </c>
      <c r="AT305" s="142" t="s">
        <v>187</v>
      </c>
      <c r="AU305" s="142" t="s">
        <v>84</v>
      </c>
      <c r="AY305" s="17" t="s">
        <v>184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82</v>
      </c>
      <c r="BK305" s="143">
        <f>ROUND(I305*H305,2)</f>
        <v>0</v>
      </c>
      <c r="BL305" s="17" t="s">
        <v>197</v>
      </c>
      <c r="BM305" s="142" t="s">
        <v>2475</v>
      </c>
    </row>
    <row r="306" spans="2:65" s="12" customFormat="1">
      <c r="B306" s="158"/>
      <c r="D306" s="154" t="s">
        <v>907</v>
      </c>
      <c r="E306" s="159" t="s">
        <v>1</v>
      </c>
      <c r="F306" s="160" t="s">
        <v>2271</v>
      </c>
      <c r="H306" s="161">
        <v>122.265</v>
      </c>
      <c r="L306" s="158"/>
      <c r="M306" s="163"/>
      <c r="T306" s="164"/>
      <c r="AT306" s="159" t="s">
        <v>907</v>
      </c>
      <c r="AU306" s="159" t="s">
        <v>84</v>
      </c>
      <c r="AV306" s="12" t="s">
        <v>84</v>
      </c>
      <c r="AW306" s="12" t="s">
        <v>32</v>
      </c>
      <c r="AX306" s="12" t="s">
        <v>75</v>
      </c>
      <c r="AY306" s="159" t="s">
        <v>184</v>
      </c>
    </row>
    <row r="307" spans="2:65" s="13" customFormat="1">
      <c r="B307" s="165"/>
      <c r="D307" s="154" t="s">
        <v>907</v>
      </c>
      <c r="E307" s="166" t="s">
        <v>1</v>
      </c>
      <c r="F307" s="167" t="s">
        <v>921</v>
      </c>
      <c r="H307" s="168">
        <v>122.265</v>
      </c>
      <c r="L307" s="165"/>
      <c r="M307" s="170"/>
      <c r="T307" s="171"/>
      <c r="AT307" s="166" t="s">
        <v>907</v>
      </c>
      <c r="AU307" s="166" t="s">
        <v>84</v>
      </c>
      <c r="AV307" s="13" t="s">
        <v>197</v>
      </c>
      <c r="AW307" s="13" t="s">
        <v>32</v>
      </c>
      <c r="AX307" s="13" t="s">
        <v>82</v>
      </c>
      <c r="AY307" s="166" t="s">
        <v>184</v>
      </c>
    </row>
    <row r="308" spans="2:65" s="1" customFormat="1" ht="49.25" customHeight="1">
      <c r="B308" s="136"/>
      <c r="C308" s="191" t="s">
        <v>262</v>
      </c>
      <c r="D308" s="191" t="s">
        <v>187</v>
      </c>
      <c r="E308" s="192" t="s">
        <v>2476</v>
      </c>
      <c r="F308" s="193" t="s">
        <v>2477</v>
      </c>
      <c r="G308" s="194" t="s">
        <v>470</v>
      </c>
      <c r="H308" s="195">
        <v>122.265</v>
      </c>
      <c r="I308" s="137"/>
      <c r="J308" s="196">
        <f>ROUND(I308*H308,2)</f>
        <v>0</v>
      </c>
      <c r="K308" s="193" t="s">
        <v>195</v>
      </c>
      <c r="L308" s="32"/>
      <c r="M308" s="138" t="s">
        <v>1</v>
      </c>
      <c r="N308" s="139" t="s">
        <v>40</v>
      </c>
      <c r="P308" s="140">
        <f>O308*H308</f>
        <v>0</v>
      </c>
      <c r="Q308" s="140">
        <v>0</v>
      </c>
      <c r="R308" s="140">
        <f>Q308*H308</f>
        <v>0</v>
      </c>
      <c r="S308" s="140">
        <v>0</v>
      </c>
      <c r="T308" s="141">
        <f>S308*H308</f>
        <v>0</v>
      </c>
      <c r="AR308" s="142" t="s">
        <v>197</v>
      </c>
      <c r="AT308" s="142" t="s">
        <v>187</v>
      </c>
      <c r="AU308" s="142" t="s">
        <v>84</v>
      </c>
      <c r="AY308" s="17" t="s">
        <v>184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82</v>
      </c>
      <c r="BK308" s="143">
        <f>ROUND(I308*H308,2)</f>
        <v>0</v>
      </c>
      <c r="BL308" s="17" t="s">
        <v>197</v>
      </c>
      <c r="BM308" s="142" t="s">
        <v>2478</v>
      </c>
    </row>
    <row r="309" spans="2:65" s="12" customFormat="1">
      <c r="B309" s="158"/>
      <c r="D309" s="154" t="s">
        <v>907</v>
      </c>
      <c r="E309" s="159" t="s">
        <v>1</v>
      </c>
      <c r="F309" s="160" t="s">
        <v>2271</v>
      </c>
      <c r="H309" s="161">
        <v>122.265</v>
      </c>
      <c r="L309" s="158"/>
      <c r="M309" s="163"/>
      <c r="T309" s="164"/>
      <c r="AT309" s="159" t="s">
        <v>907</v>
      </c>
      <c r="AU309" s="159" t="s">
        <v>84</v>
      </c>
      <c r="AV309" s="12" t="s">
        <v>84</v>
      </c>
      <c r="AW309" s="12" t="s">
        <v>32</v>
      </c>
      <c r="AX309" s="12" t="s">
        <v>75</v>
      </c>
      <c r="AY309" s="159" t="s">
        <v>184</v>
      </c>
    </row>
    <row r="310" spans="2:65" s="13" customFormat="1">
      <c r="B310" s="165"/>
      <c r="D310" s="154" t="s">
        <v>907</v>
      </c>
      <c r="E310" s="166" t="s">
        <v>1</v>
      </c>
      <c r="F310" s="167" t="s">
        <v>921</v>
      </c>
      <c r="H310" s="168">
        <v>122.265</v>
      </c>
      <c r="L310" s="165"/>
      <c r="M310" s="170"/>
      <c r="T310" s="171"/>
      <c r="AT310" s="166" t="s">
        <v>907</v>
      </c>
      <c r="AU310" s="166" t="s">
        <v>84</v>
      </c>
      <c r="AV310" s="13" t="s">
        <v>197</v>
      </c>
      <c r="AW310" s="13" t="s">
        <v>32</v>
      </c>
      <c r="AX310" s="13" t="s">
        <v>82</v>
      </c>
      <c r="AY310" s="166" t="s">
        <v>184</v>
      </c>
    </row>
    <row r="311" spans="2:65" s="1" customFormat="1" ht="66.75" customHeight="1">
      <c r="B311" s="136"/>
      <c r="C311" s="191" t="s">
        <v>334</v>
      </c>
      <c r="D311" s="191" t="s">
        <v>187</v>
      </c>
      <c r="E311" s="192" t="s">
        <v>2479</v>
      </c>
      <c r="F311" s="193" t="s">
        <v>2480</v>
      </c>
      <c r="G311" s="194" t="s">
        <v>470</v>
      </c>
      <c r="H311" s="195">
        <v>118.75</v>
      </c>
      <c r="I311" s="137"/>
      <c r="J311" s="196">
        <f>ROUND(I311*H311,2)</f>
        <v>0</v>
      </c>
      <c r="K311" s="193" t="s">
        <v>195</v>
      </c>
      <c r="L311" s="32"/>
      <c r="M311" s="138" t="s">
        <v>1</v>
      </c>
      <c r="N311" s="139" t="s">
        <v>40</v>
      </c>
      <c r="P311" s="140">
        <f>O311*H311</f>
        <v>0</v>
      </c>
      <c r="Q311" s="140">
        <v>9.8000000000000004E-2</v>
      </c>
      <c r="R311" s="140">
        <f>Q311*H311</f>
        <v>11.637500000000001</v>
      </c>
      <c r="S311" s="140">
        <v>0</v>
      </c>
      <c r="T311" s="141">
        <f>S311*H311</f>
        <v>0</v>
      </c>
      <c r="AR311" s="142" t="s">
        <v>197</v>
      </c>
      <c r="AT311" s="142" t="s">
        <v>187</v>
      </c>
      <c r="AU311" s="142" t="s">
        <v>84</v>
      </c>
      <c r="AY311" s="17" t="s">
        <v>184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82</v>
      </c>
      <c r="BK311" s="143">
        <f>ROUND(I311*H311,2)</f>
        <v>0</v>
      </c>
      <c r="BL311" s="17" t="s">
        <v>197</v>
      </c>
      <c r="BM311" s="142" t="s">
        <v>2481</v>
      </c>
    </row>
    <row r="312" spans="2:65" s="12" customFormat="1">
      <c r="B312" s="158"/>
      <c r="D312" s="154" t="s">
        <v>907</v>
      </c>
      <c r="E312" s="159" t="s">
        <v>1</v>
      </c>
      <c r="F312" s="160" t="s">
        <v>2274</v>
      </c>
      <c r="H312" s="161">
        <v>118.75</v>
      </c>
      <c r="L312" s="158"/>
      <c r="M312" s="163"/>
      <c r="T312" s="164"/>
      <c r="AT312" s="159" t="s">
        <v>907</v>
      </c>
      <c r="AU312" s="159" t="s">
        <v>84</v>
      </c>
      <c r="AV312" s="12" t="s">
        <v>84</v>
      </c>
      <c r="AW312" s="12" t="s">
        <v>32</v>
      </c>
      <c r="AX312" s="12" t="s">
        <v>75</v>
      </c>
      <c r="AY312" s="159" t="s">
        <v>184</v>
      </c>
    </row>
    <row r="313" spans="2:65" s="13" customFormat="1">
      <c r="B313" s="165"/>
      <c r="D313" s="154" t="s">
        <v>907</v>
      </c>
      <c r="E313" s="166" t="s">
        <v>1</v>
      </c>
      <c r="F313" s="167" t="s">
        <v>921</v>
      </c>
      <c r="H313" s="168">
        <v>118.75</v>
      </c>
      <c r="L313" s="165"/>
      <c r="M313" s="170"/>
      <c r="T313" s="171"/>
      <c r="AT313" s="166" t="s">
        <v>907</v>
      </c>
      <c r="AU313" s="166" t="s">
        <v>84</v>
      </c>
      <c r="AV313" s="13" t="s">
        <v>197</v>
      </c>
      <c r="AW313" s="13" t="s">
        <v>32</v>
      </c>
      <c r="AX313" s="13" t="s">
        <v>82</v>
      </c>
      <c r="AY313" s="166" t="s">
        <v>184</v>
      </c>
    </row>
    <row r="314" spans="2:65" s="11" customFormat="1" ht="22.95" customHeight="1">
      <c r="B314" s="124"/>
      <c r="D314" s="125" t="s">
        <v>74</v>
      </c>
      <c r="E314" s="134" t="s">
        <v>203</v>
      </c>
      <c r="F314" s="134" t="s">
        <v>2482</v>
      </c>
      <c r="J314" s="135">
        <f>BK314</f>
        <v>0</v>
      </c>
      <c r="L314" s="124"/>
      <c r="M314" s="129"/>
      <c r="P314" s="130">
        <f>SUM(P315:P438)</f>
        <v>0</v>
      </c>
      <c r="R314" s="130">
        <f>SUM(R315:R438)</f>
        <v>9.8401203800000001</v>
      </c>
      <c r="T314" s="131">
        <f>SUM(T315:T438)</f>
        <v>5.3967499999999999</v>
      </c>
      <c r="AR314" s="125" t="s">
        <v>82</v>
      </c>
      <c r="AT314" s="132" t="s">
        <v>74</v>
      </c>
      <c r="AU314" s="132" t="s">
        <v>82</v>
      </c>
      <c r="AY314" s="125" t="s">
        <v>184</v>
      </c>
      <c r="BK314" s="133">
        <f>SUM(BK315:BK438)</f>
        <v>0</v>
      </c>
    </row>
    <row r="315" spans="2:65" s="1" customFormat="1" ht="32.950000000000003" customHeight="1">
      <c r="B315" s="136"/>
      <c r="C315" s="191" t="s">
        <v>267</v>
      </c>
      <c r="D315" s="191" t="s">
        <v>187</v>
      </c>
      <c r="E315" s="192" t="s">
        <v>2483</v>
      </c>
      <c r="F315" s="193" t="s">
        <v>2484</v>
      </c>
      <c r="G315" s="194" t="s">
        <v>190</v>
      </c>
      <c r="H315" s="195">
        <v>73.95</v>
      </c>
      <c r="I315" s="137"/>
      <c r="J315" s="196">
        <f>ROUND(I315*H315,2)</f>
        <v>0</v>
      </c>
      <c r="K315" s="193" t="s">
        <v>195</v>
      </c>
      <c r="L315" s="32"/>
      <c r="M315" s="138" t="s">
        <v>1</v>
      </c>
      <c r="N315" s="139" t="s">
        <v>40</v>
      </c>
      <c r="P315" s="140">
        <f>O315*H315</f>
        <v>0</v>
      </c>
      <c r="Q315" s="140">
        <v>0</v>
      </c>
      <c r="R315" s="140">
        <f>Q315*H315</f>
        <v>0</v>
      </c>
      <c r="S315" s="140">
        <v>5.0000000000000001E-3</v>
      </c>
      <c r="T315" s="141">
        <f>S315*H315</f>
        <v>0.36975000000000002</v>
      </c>
      <c r="AR315" s="142" t="s">
        <v>197</v>
      </c>
      <c r="AT315" s="142" t="s">
        <v>187</v>
      </c>
      <c r="AU315" s="142" t="s">
        <v>84</v>
      </c>
      <c r="AY315" s="17" t="s">
        <v>184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7" t="s">
        <v>82</v>
      </c>
      <c r="BK315" s="143">
        <f>ROUND(I315*H315,2)</f>
        <v>0</v>
      </c>
      <c r="BL315" s="17" t="s">
        <v>197</v>
      </c>
      <c r="BM315" s="142" t="s">
        <v>2485</v>
      </c>
    </row>
    <row r="316" spans="2:65" s="12" customFormat="1">
      <c r="B316" s="158"/>
      <c r="D316" s="154" t="s">
        <v>907</v>
      </c>
      <c r="E316" s="159" t="s">
        <v>1</v>
      </c>
      <c r="F316" s="160" t="s">
        <v>2246</v>
      </c>
      <c r="H316" s="161">
        <v>73.95</v>
      </c>
      <c r="L316" s="158"/>
      <c r="M316" s="163"/>
      <c r="T316" s="164"/>
      <c r="AT316" s="159" t="s">
        <v>907</v>
      </c>
      <c r="AU316" s="159" t="s">
        <v>84</v>
      </c>
      <c r="AV316" s="12" t="s">
        <v>84</v>
      </c>
      <c r="AW316" s="12" t="s">
        <v>32</v>
      </c>
      <c r="AX316" s="12" t="s">
        <v>75</v>
      </c>
      <c r="AY316" s="159" t="s">
        <v>184</v>
      </c>
    </row>
    <row r="317" spans="2:65" s="13" customFormat="1">
      <c r="B317" s="165"/>
      <c r="D317" s="154" t="s">
        <v>907</v>
      </c>
      <c r="E317" s="166" t="s">
        <v>1</v>
      </c>
      <c r="F317" s="167" t="s">
        <v>921</v>
      </c>
      <c r="H317" s="168">
        <v>73.95</v>
      </c>
      <c r="L317" s="165"/>
      <c r="M317" s="170"/>
      <c r="T317" s="171"/>
      <c r="AT317" s="166" t="s">
        <v>907</v>
      </c>
      <c r="AU317" s="166" t="s">
        <v>84</v>
      </c>
      <c r="AV317" s="13" t="s">
        <v>197</v>
      </c>
      <c r="AW317" s="13" t="s">
        <v>32</v>
      </c>
      <c r="AX317" s="13" t="s">
        <v>82</v>
      </c>
      <c r="AY317" s="166" t="s">
        <v>184</v>
      </c>
    </row>
    <row r="318" spans="2:65" s="1" customFormat="1" ht="24.15" customHeight="1">
      <c r="B318" s="136"/>
      <c r="C318" s="191" t="s">
        <v>341</v>
      </c>
      <c r="D318" s="191" t="s">
        <v>187</v>
      </c>
      <c r="E318" s="192" t="s">
        <v>2486</v>
      </c>
      <c r="F318" s="193" t="s">
        <v>2487</v>
      </c>
      <c r="G318" s="194" t="s">
        <v>190</v>
      </c>
      <c r="H318" s="195">
        <v>73.95</v>
      </c>
      <c r="I318" s="137"/>
      <c r="J318" s="196">
        <f>ROUND(I318*H318,2)</f>
        <v>0</v>
      </c>
      <c r="K318" s="193" t="s">
        <v>195</v>
      </c>
      <c r="L318" s="32"/>
      <c r="M318" s="138" t="s">
        <v>1</v>
      </c>
      <c r="N318" s="139" t="s">
        <v>40</v>
      </c>
      <c r="P318" s="140">
        <f>O318*H318</f>
        <v>0</v>
      </c>
      <c r="Q318" s="140">
        <v>1.0000000000000001E-5</v>
      </c>
      <c r="R318" s="140">
        <f>Q318*H318</f>
        <v>7.3950000000000014E-4</v>
      </c>
      <c r="S318" s="140">
        <v>0</v>
      </c>
      <c r="T318" s="141">
        <f>S318*H318</f>
        <v>0</v>
      </c>
      <c r="AR318" s="142" t="s">
        <v>197</v>
      </c>
      <c r="AT318" s="142" t="s">
        <v>187</v>
      </c>
      <c r="AU318" s="142" t="s">
        <v>84</v>
      </c>
      <c r="AY318" s="17" t="s">
        <v>184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7" t="s">
        <v>82</v>
      </c>
      <c r="BK318" s="143">
        <f>ROUND(I318*H318,2)</f>
        <v>0</v>
      </c>
      <c r="BL318" s="17" t="s">
        <v>197</v>
      </c>
      <c r="BM318" s="142" t="s">
        <v>2488</v>
      </c>
    </row>
    <row r="319" spans="2:65" s="15" customFormat="1">
      <c r="B319" s="179"/>
      <c r="D319" s="154" t="s">
        <v>907</v>
      </c>
      <c r="E319" s="180" t="s">
        <v>1</v>
      </c>
      <c r="F319" s="208" t="s">
        <v>2489</v>
      </c>
      <c r="H319" s="180" t="s">
        <v>1</v>
      </c>
      <c r="L319" s="179"/>
      <c r="M319" s="181"/>
      <c r="T319" s="182"/>
      <c r="AT319" s="180" t="s">
        <v>907</v>
      </c>
      <c r="AU319" s="180" t="s">
        <v>84</v>
      </c>
      <c r="AV319" s="15" t="s">
        <v>82</v>
      </c>
      <c r="AW319" s="15" t="s">
        <v>32</v>
      </c>
      <c r="AX319" s="15" t="s">
        <v>75</v>
      </c>
      <c r="AY319" s="180" t="s">
        <v>184</v>
      </c>
    </row>
    <row r="320" spans="2:65" s="12" customFormat="1">
      <c r="B320" s="158"/>
      <c r="D320" s="154" t="s">
        <v>907</v>
      </c>
      <c r="E320" s="159" t="s">
        <v>1</v>
      </c>
      <c r="F320" s="160" t="s">
        <v>2490</v>
      </c>
      <c r="H320" s="161">
        <v>0.75</v>
      </c>
      <c r="L320" s="158"/>
      <c r="M320" s="163"/>
      <c r="T320" s="164"/>
      <c r="AT320" s="159" t="s">
        <v>907</v>
      </c>
      <c r="AU320" s="159" t="s">
        <v>84</v>
      </c>
      <c r="AV320" s="12" t="s">
        <v>84</v>
      </c>
      <c r="AW320" s="12" t="s">
        <v>32</v>
      </c>
      <c r="AX320" s="12" t="s">
        <v>75</v>
      </c>
      <c r="AY320" s="159" t="s">
        <v>184</v>
      </c>
    </row>
    <row r="321" spans="2:51" s="12" customFormat="1">
      <c r="B321" s="158"/>
      <c r="D321" s="154" t="s">
        <v>907</v>
      </c>
      <c r="E321" s="159" t="s">
        <v>1</v>
      </c>
      <c r="F321" s="160" t="s">
        <v>2491</v>
      </c>
      <c r="H321" s="161">
        <v>4</v>
      </c>
      <c r="L321" s="158"/>
      <c r="M321" s="163"/>
      <c r="T321" s="164"/>
      <c r="AT321" s="159" t="s">
        <v>907</v>
      </c>
      <c r="AU321" s="159" t="s">
        <v>84</v>
      </c>
      <c r="AV321" s="12" t="s">
        <v>84</v>
      </c>
      <c r="AW321" s="12" t="s">
        <v>32</v>
      </c>
      <c r="AX321" s="12" t="s">
        <v>75</v>
      </c>
      <c r="AY321" s="159" t="s">
        <v>184</v>
      </c>
    </row>
    <row r="322" spans="2:51" s="12" customFormat="1">
      <c r="B322" s="158"/>
      <c r="D322" s="154" t="s">
        <v>907</v>
      </c>
      <c r="E322" s="159" t="s">
        <v>1</v>
      </c>
      <c r="F322" s="160" t="s">
        <v>2492</v>
      </c>
      <c r="H322" s="161">
        <v>2</v>
      </c>
      <c r="L322" s="158"/>
      <c r="M322" s="163"/>
      <c r="T322" s="164"/>
      <c r="AT322" s="159" t="s">
        <v>907</v>
      </c>
      <c r="AU322" s="159" t="s">
        <v>84</v>
      </c>
      <c r="AV322" s="12" t="s">
        <v>84</v>
      </c>
      <c r="AW322" s="12" t="s">
        <v>32</v>
      </c>
      <c r="AX322" s="12" t="s">
        <v>75</v>
      </c>
      <c r="AY322" s="159" t="s">
        <v>184</v>
      </c>
    </row>
    <row r="323" spans="2:51" s="12" customFormat="1">
      <c r="B323" s="158"/>
      <c r="D323" s="154" t="s">
        <v>907</v>
      </c>
      <c r="E323" s="159" t="s">
        <v>1</v>
      </c>
      <c r="F323" s="160" t="s">
        <v>2493</v>
      </c>
      <c r="H323" s="161">
        <v>4.8</v>
      </c>
      <c r="L323" s="158"/>
      <c r="M323" s="163"/>
      <c r="T323" s="164"/>
      <c r="AT323" s="159" t="s">
        <v>907</v>
      </c>
      <c r="AU323" s="159" t="s">
        <v>84</v>
      </c>
      <c r="AV323" s="12" t="s">
        <v>84</v>
      </c>
      <c r="AW323" s="12" t="s">
        <v>32</v>
      </c>
      <c r="AX323" s="12" t="s">
        <v>75</v>
      </c>
      <c r="AY323" s="159" t="s">
        <v>184</v>
      </c>
    </row>
    <row r="324" spans="2:51" s="12" customFormat="1">
      <c r="B324" s="158"/>
      <c r="D324" s="154" t="s">
        <v>907</v>
      </c>
      <c r="E324" s="159" t="s">
        <v>1</v>
      </c>
      <c r="F324" s="160" t="s">
        <v>2494</v>
      </c>
      <c r="H324" s="161">
        <v>7.2</v>
      </c>
      <c r="L324" s="158"/>
      <c r="M324" s="163"/>
      <c r="T324" s="164"/>
      <c r="AT324" s="159" t="s">
        <v>907</v>
      </c>
      <c r="AU324" s="159" t="s">
        <v>84</v>
      </c>
      <c r="AV324" s="12" t="s">
        <v>84</v>
      </c>
      <c r="AW324" s="12" t="s">
        <v>32</v>
      </c>
      <c r="AX324" s="12" t="s">
        <v>75</v>
      </c>
      <c r="AY324" s="159" t="s">
        <v>184</v>
      </c>
    </row>
    <row r="325" spans="2:51" s="15" customFormat="1">
      <c r="B325" s="179"/>
      <c r="D325" s="154" t="s">
        <v>907</v>
      </c>
      <c r="E325" s="180" t="s">
        <v>1</v>
      </c>
      <c r="F325" s="208" t="s">
        <v>2495</v>
      </c>
      <c r="H325" s="180" t="s">
        <v>1</v>
      </c>
      <c r="L325" s="179"/>
      <c r="M325" s="181"/>
      <c r="T325" s="182"/>
      <c r="AT325" s="180" t="s">
        <v>907</v>
      </c>
      <c r="AU325" s="180" t="s">
        <v>84</v>
      </c>
      <c r="AV325" s="15" t="s">
        <v>82</v>
      </c>
      <c r="AW325" s="15" t="s">
        <v>32</v>
      </c>
      <c r="AX325" s="15" t="s">
        <v>75</v>
      </c>
      <c r="AY325" s="180" t="s">
        <v>184</v>
      </c>
    </row>
    <row r="326" spans="2:51" s="12" customFormat="1">
      <c r="B326" s="158"/>
      <c r="D326" s="154" t="s">
        <v>907</v>
      </c>
      <c r="E326" s="159" t="s">
        <v>1</v>
      </c>
      <c r="F326" s="160" t="s">
        <v>2496</v>
      </c>
      <c r="H326" s="161">
        <v>1.7</v>
      </c>
      <c r="L326" s="158"/>
      <c r="M326" s="163"/>
      <c r="T326" s="164"/>
      <c r="AT326" s="159" t="s">
        <v>907</v>
      </c>
      <c r="AU326" s="159" t="s">
        <v>84</v>
      </c>
      <c r="AV326" s="12" t="s">
        <v>84</v>
      </c>
      <c r="AW326" s="12" t="s">
        <v>32</v>
      </c>
      <c r="AX326" s="12" t="s">
        <v>75</v>
      </c>
      <c r="AY326" s="159" t="s">
        <v>184</v>
      </c>
    </row>
    <row r="327" spans="2:51" s="12" customFormat="1">
      <c r="B327" s="158"/>
      <c r="D327" s="154" t="s">
        <v>907</v>
      </c>
      <c r="E327" s="159" t="s">
        <v>1</v>
      </c>
      <c r="F327" s="160" t="s">
        <v>2497</v>
      </c>
      <c r="H327" s="161">
        <v>7.9</v>
      </c>
      <c r="L327" s="158"/>
      <c r="M327" s="163"/>
      <c r="T327" s="164"/>
      <c r="AT327" s="159" t="s">
        <v>907</v>
      </c>
      <c r="AU327" s="159" t="s">
        <v>84</v>
      </c>
      <c r="AV327" s="12" t="s">
        <v>84</v>
      </c>
      <c r="AW327" s="12" t="s">
        <v>32</v>
      </c>
      <c r="AX327" s="12" t="s">
        <v>75</v>
      </c>
      <c r="AY327" s="159" t="s">
        <v>184</v>
      </c>
    </row>
    <row r="328" spans="2:51" s="12" customFormat="1">
      <c r="B328" s="158"/>
      <c r="D328" s="154" t="s">
        <v>907</v>
      </c>
      <c r="E328" s="159" t="s">
        <v>1</v>
      </c>
      <c r="F328" s="160" t="s">
        <v>2498</v>
      </c>
      <c r="H328" s="161">
        <v>7.9</v>
      </c>
      <c r="L328" s="158"/>
      <c r="M328" s="163"/>
      <c r="T328" s="164"/>
      <c r="AT328" s="159" t="s">
        <v>907</v>
      </c>
      <c r="AU328" s="159" t="s">
        <v>84</v>
      </c>
      <c r="AV328" s="12" t="s">
        <v>84</v>
      </c>
      <c r="AW328" s="12" t="s">
        <v>32</v>
      </c>
      <c r="AX328" s="12" t="s">
        <v>75</v>
      </c>
      <c r="AY328" s="159" t="s">
        <v>184</v>
      </c>
    </row>
    <row r="329" spans="2:51" s="12" customFormat="1">
      <c r="B329" s="158"/>
      <c r="D329" s="154" t="s">
        <v>907</v>
      </c>
      <c r="E329" s="159" t="s">
        <v>1</v>
      </c>
      <c r="F329" s="160" t="s">
        <v>2499</v>
      </c>
      <c r="H329" s="161">
        <v>5.8</v>
      </c>
      <c r="L329" s="158"/>
      <c r="M329" s="163"/>
      <c r="T329" s="164"/>
      <c r="AT329" s="159" t="s">
        <v>907</v>
      </c>
      <c r="AU329" s="159" t="s">
        <v>84</v>
      </c>
      <c r="AV329" s="12" t="s">
        <v>84</v>
      </c>
      <c r="AW329" s="12" t="s">
        <v>32</v>
      </c>
      <c r="AX329" s="12" t="s">
        <v>75</v>
      </c>
      <c r="AY329" s="159" t="s">
        <v>184</v>
      </c>
    </row>
    <row r="330" spans="2:51" s="12" customFormat="1">
      <c r="B330" s="158"/>
      <c r="D330" s="154" t="s">
        <v>907</v>
      </c>
      <c r="E330" s="159" t="s">
        <v>1</v>
      </c>
      <c r="F330" s="160" t="s">
        <v>2500</v>
      </c>
      <c r="H330" s="161">
        <v>3.4</v>
      </c>
      <c r="L330" s="158"/>
      <c r="M330" s="163"/>
      <c r="T330" s="164"/>
      <c r="AT330" s="159" t="s">
        <v>907</v>
      </c>
      <c r="AU330" s="159" t="s">
        <v>84</v>
      </c>
      <c r="AV330" s="12" t="s">
        <v>84</v>
      </c>
      <c r="AW330" s="12" t="s">
        <v>32</v>
      </c>
      <c r="AX330" s="12" t="s">
        <v>75</v>
      </c>
      <c r="AY330" s="159" t="s">
        <v>184</v>
      </c>
    </row>
    <row r="331" spans="2:51" s="12" customFormat="1">
      <c r="B331" s="158"/>
      <c r="D331" s="154" t="s">
        <v>907</v>
      </c>
      <c r="E331" s="159" t="s">
        <v>1</v>
      </c>
      <c r="F331" s="160" t="s">
        <v>2501</v>
      </c>
      <c r="H331" s="161">
        <v>3.5</v>
      </c>
      <c r="L331" s="158"/>
      <c r="M331" s="163"/>
      <c r="T331" s="164"/>
      <c r="AT331" s="159" t="s">
        <v>907</v>
      </c>
      <c r="AU331" s="159" t="s">
        <v>84</v>
      </c>
      <c r="AV331" s="12" t="s">
        <v>84</v>
      </c>
      <c r="AW331" s="12" t="s">
        <v>32</v>
      </c>
      <c r="AX331" s="12" t="s">
        <v>75</v>
      </c>
      <c r="AY331" s="159" t="s">
        <v>184</v>
      </c>
    </row>
    <row r="332" spans="2:51" s="12" customFormat="1">
      <c r="B332" s="158"/>
      <c r="D332" s="154" t="s">
        <v>907</v>
      </c>
      <c r="E332" s="159" t="s">
        <v>1</v>
      </c>
      <c r="F332" s="160" t="s">
        <v>2502</v>
      </c>
      <c r="H332" s="161">
        <v>0.9</v>
      </c>
      <c r="L332" s="158"/>
      <c r="M332" s="163"/>
      <c r="T332" s="164"/>
      <c r="AT332" s="159" t="s">
        <v>907</v>
      </c>
      <c r="AU332" s="159" t="s">
        <v>84</v>
      </c>
      <c r="AV332" s="12" t="s">
        <v>84</v>
      </c>
      <c r="AW332" s="12" t="s">
        <v>32</v>
      </c>
      <c r="AX332" s="12" t="s">
        <v>75</v>
      </c>
      <c r="AY332" s="159" t="s">
        <v>184</v>
      </c>
    </row>
    <row r="333" spans="2:51" s="15" customFormat="1">
      <c r="B333" s="179"/>
      <c r="D333" s="154" t="s">
        <v>907</v>
      </c>
      <c r="E333" s="180" t="s">
        <v>1</v>
      </c>
      <c r="F333" s="208" t="s">
        <v>2503</v>
      </c>
      <c r="H333" s="180" t="s">
        <v>1</v>
      </c>
      <c r="L333" s="179"/>
      <c r="M333" s="181"/>
      <c r="T333" s="182"/>
      <c r="AT333" s="180" t="s">
        <v>907</v>
      </c>
      <c r="AU333" s="180" t="s">
        <v>84</v>
      </c>
      <c r="AV333" s="15" t="s">
        <v>82</v>
      </c>
      <c r="AW333" s="15" t="s">
        <v>32</v>
      </c>
      <c r="AX333" s="15" t="s">
        <v>75</v>
      </c>
      <c r="AY333" s="180" t="s">
        <v>184</v>
      </c>
    </row>
    <row r="334" spans="2:51" s="12" customFormat="1">
      <c r="B334" s="158"/>
      <c r="D334" s="154" t="s">
        <v>907</v>
      </c>
      <c r="E334" s="159" t="s">
        <v>1</v>
      </c>
      <c r="F334" s="160" t="s">
        <v>2504</v>
      </c>
      <c r="H334" s="161">
        <v>8.3000000000000007</v>
      </c>
      <c r="L334" s="158"/>
      <c r="M334" s="163"/>
      <c r="T334" s="164"/>
      <c r="AT334" s="159" t="s">
        <v>907</v>
      </c>
      <c r="AU334" s="159" t="s">
        <v>84</v>
      </c>
      <c r="AV334" s="12" t="s">
        <v>84</v>
      </c>
      <c r="AW334" s="12" t="s">
        <v>32</v>
      </c>
      <c r="AX334" s="12" t="s">
        <v>75</v>
      </c>
      <c r="AY334" s="159" t="s">
        <v>184</v>
      </c>
    </row>
    <row r="335" spans="2:51" s="12" customFormat="1">
      <c r="B335" s="158"/>
      <c r="D335" s="154" t="s">
        <v>907</v>
      </c>
      <c r="E335" s="159" t="s">
        <v>1</v>
      </c>
      <c r="F335" s="160" t="s">
        <v>2505</v>
      </c>
      <c r="H335" s="161">
        <v>7.9</v>
      </c>
      <c r="L335" s="158"/>
      <c r="M335" s="163"/>
      <c r="T335" s="164"/>
      <c r="AT335" s="159" t="s">
        <v>907</v>
      </c>
      <c r="AU335" s="159" t="s">
        <v>84</v>
      </c>
      <c r="AV335" s="12" t="s">
        <v>84</v>
      </c>
      <c r="AW335" s="12" t="s">
        <v>32</v>
      </c>
      <c r="AX335" s="12" t="s">
        <v>75</v>
      </c>
      <c r="AY335" s="159" t="s">
        <v>184</v>
      </c>
    </row>
    <row r="336" spans="2:51" s="12" customFormat="1">
      <c r="B336" s="158"/>
      <c r="D336" s="154" t="s">
        <v>907</v>
      </c>
      <c r="E336" s="159" t="s">
        <v>1</v>
      </c>
      <c r="F336" s="160" t="s">
        <v>2506</v>
      </c>
      <c r="H336" s="161">
        <v>7.9</v>
      </c>
      <c r="L336" s="158"/>
      <c r="M336" s="163"/>
      <c r="T336" s="164"/>
      <c r="AT336" s="159" t="s">
        <v>907</v>
      </c>
      <c r="AU336" s="159" t="s">
        <v>84</v>
      </c>
      <c r="AV336" s="12" t="s">
        <v>84</v>
      </c>
      <c r="AW336" s="12" t="s">
        <v>32</v>
      </c>
      <c r="AX336" s="12" t="s">
        <v>75</v>
      </c>
      <c r="AY336" s="159" t="s">
        <v>184</v>
      </c>
    </row>
    <row r="337" spans="2:65" s="13" customFormat="1">
      <c r="B337" s="165"/>
      <c r="D337" s="154" t="s">
        <v>907</v>
      </c>
      <c r="E337" s="166" t="s">
        <v>2246</v>
      </c>
      <c r="F337" s="167" t="s">
        <v>921</v>
      </c>
      <c r="H337" s="168">
        <v>73.95</v>
      </c>
      <c r="L337" s="165"/>
      <c r="M337" s="170"/>
      <c r="T337" s="171"/>
      <c r="AT337" s="166" t="s">
        <v>907</v>
      </c>
      <c r="AU337" s="166" t="s">
        <v>84</v>
      </c>
      <c r="AV337" s="13" t="s">
        <v>197</v>
      </c>
      <c r="AW337" s="13" t="s">
        <v>32</v>
      </c>
      <c r="AX337" s="13" t="s">
        <v>82</v>
      </c>
      <c r="AY337" s="166" t="s">
        <v>184</v>
      </c>
    </row>
    <row r="338" spans="2:65" s="1" customFormat="1" ht="24.15" customHeight="1">
      <c r="B338" s="136"/>
      <c r="C338" s="197" t="s">
        <v>270</v>
      </c>
      <c r="D338" s="197" t="s">
        <v>192</v>
      </c>
      <c r="E338" s="198" t="s">
        <v>2507</v>
      </c>
      <c r="F338" s="199" t="s">
        <v>2508</v>
      </c>
      <c r="G338" s="200" t="s">
        <v>190</v>
      </c>
      <c r="H338" s="201">
        <v>44.609000000000002</v>
      </c>
      <c r="I338" s="144"/>
      <c r="J338" s="202">
        <f>ROUND(I338*H338,2)</f>
        <v>0</v>
      </c>
      <c r="K338" s="199" t="s">
        <v>195</v>
      </c>
      <c r="L338" s="145"/>
      <c r="M338" s="146" t="s">
        <v>1</v>
      </c>
      <c r="N338" s="147" t="s">
        <v>40</v>
      </c>
      <c r="P338" s="140">
        <f>O338*H338</f>
        <v>0</v>
      </c>
      <c r="Q338" s="140">
        <v>2.8999999999999998E-3</v>
      </c>
      <c r="R338" s="140">
        <f>Q338*H338</f>
        <v>0.12936609999999998</v>
      </c>
      <c r="S338" s="140">
        <v>0</v>
      </c>
      <c r="T338" s="141">
        <f>S338*H338</f>
        <v>0</v>
      </c>
      <c r="AR338" s="142" t="s">
        <v>203</v>
      </c>
      <c r="AT338" s="142" t="s">
        <v>192</v>
      </c>
      <c r="AU338" s="142" t="s">
        <v>84</v>
      </c>
      <c r="AY338" s="17" t="s">
        <v>184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7" t="s">
        <v>82</v>
      </c>
      <c r="BK338" s="143">
        <f>ROUND(I338*H338,2)</f>
        <v>0</v>
      </c>
      <c r="BL338" s="17" t="s">
        <v>197</v>
      </c>
      <c r="BM338" s="142" t="s">
        <v>2509</v>
      </c>
    </row>
    <row r="339" spans="2:65" s="12" customFormat="1">
      <c r="B339" s="158"/>
      <c r="D339" s="154" t="s">
        <v>907</v>
      </c>
      <c r="F339" s="160" t="s">
        <v>2510</v>
      </c>
      <c r="H339" s="161">
        <v>44.609000000000002</v>
      </c>
      <c r="L339" s="158"/>
      <c r="M339" s="163"/>
      <c r="T339" s="164"/>
      <c r="AT339" s="159" t="s">
        <v>907</v>
      </c>
      <c r="AU339" s="159" t="s">
        <v>84</v>
      </c>
      <c r="AV339" s="12" t="s">
        <v>84</v>
      </c>
      <c r="AW339" s="12" t="s">
        <v>3</v>
      </c>
      <c r="AX339" s="12" t="s">
        <v>82</v>
      </c>
      <c r="AY339" s="159" t="s">
        <v>184</v>
      </c>
    </row>
    <row r="340" spans="2:65" s="1" customFormat="1" ht="24.15" customHeight="1">
      <c r="B340" s="136"/>
      <c r="C340" s="197" t="s">
        <v>348</v>
      </c>
      <c r="D340" s="197" t="s">
        <v>192</v>
      </c>
      <c r="E340" s="198" t="s">
        <v>2511</v>
      </c>
      <c r="F340" s="199" t="s">
        <v>2512</v>
      </c>
      <c r="G340" s="200" t="s">
        <v>190</v>
      </c>
      <c r="H340" s="201">
        <v>30.45</v>
      </c>
      <c r="I340" s="144"/>
      <c r="J340" s="202">
        <f>ROUND(I340*H340,2)</f>
        <v>0</v>
      </c>
      <c r="K340" s="199" t="s">
        <v>195</v>
      </c>
      <c r="L340" s="145"/>
      <c r="M340" s="146" t="s">
        <v>1</v>
      </c>
      <c r="N340" s="147" t="s">
        <v>40</v>
      </c>
      <c r="P340" s="140">
        <f>O340*H340</f>
        <v>0</v>
      </c>
      <c r="Q340" s="140">
        <v>2.8999999999999998E-3</v>
      </c>
      <c r="R340" s="140">
        <f>Q340*H340</f>
        <v>8.8304999999999995E-2</v>
      </c>
      <c r="S340" s="140">
        <v>0</v>
      </c>
      <c r="T340" s="141">
        <f>S340*H340</f>
        <v>0</v>
      </c>
      <c r="AR340" s="142" t="s">
        <v>203</v>
      </c>
      <c r="AT340" s="142" t="s">
        <v>192</v>
      </c>
      <c r="AU340" s="142" t="s">
        <v>84</v>
      </c>
      <c r="AY340" s="17" t="s">
        <v>184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82</v>
      </c>
      <c r="BK340" s="143">
        <f>ROUND(I340*H340,2)</f>
        <v>0</v>
      </c>
      <c r="BL340" s="17" t="s">
        <v>197</v>
      </c>
      <c r="BM340" s="142" t="s">
        <v>2513</v>
      </c>
    </row>
    <row r="341" spans="2:65" s="12" customFormat="1">
      <c r="B341" s="158"/>
      <c r="D341" s="154" t="s">
        <v>907</v>
      </c>
      <c r="F341" s="160" t="s">
        <v>2514</v>
      </c>
      <c r="H341" s="161">
        <v>30.45</v>
      </c>
      <c r="L341" s="158"/>
      <c r="M341" s="163"/>
      <c r="T341" s="164"/>
      <c r="AT341" s="159" t="s">
        <v>907</v>
      </c>
      <c r="AU341" s="159" t="s">
        <v>84</v>
      </c>
      <c r="AV341" s="12" t="s">
        <v>84</v>
      </c>
      <c r="AW341" s="12" t="s">
        <v>3</v>
      </c>
      <c r="AX341" s="12" t="s">
        <v>82</v>
      </c>
      <c r="AY341" s="159" t="s">
        <v>184</v>
      </c>
    </row>
    <row r="342" spans="2:65" s="1" customFormat="1" ht="24.15" customHeight="1">
      <c r="B342" s="136"/>
      <c r="C342" s="191" t="s">
        <v>274</v>
      </c>
      <c r="D342" s="191" t="s">
        <v>187</v>
      </c>
      <c r="E342" s="192" t="s">
        <v>2515</v>
      </c>
      <c r="F342" s="193" t="s">
        <v>2516</v>
      </c>
      <c r="G342" s="194" t="s">
        <v>190</v>
      </c>
      <c r="H342" s="195">
        <v>104.8</v>
      </c>
      <c r="I342" s="137"/>
      <c r="J342" s="196">
        <f>ROUND(I342*H342,2)</f>
        <v>0</v>
      </c>
      <c r="K342" s="193" t="s">
        <v>195</v>
      </c>
      <c r="L342" s="32"/>
      <c r="M342" s="138" t="s">
        <v>1</v>
      </c>
      <c r="N342" s="139" t="s">
        <v>40</v>
      </c>
      <c r="P342" s="140">
        <f>O342*H342</f>
        <v>0</v>
      </c>
      <c r="Q342" s="140">
        <v>1.0000000000000001E-5</v>
      </c>
      <c r="R342" s="140">
        <f>Q342*H342</f>
        <v>1.0480000000000001E-3</v>
      </c>
      <c r="S342" s="140">
        <v>0</v>
      </c>
      <c r="T342" s="141">
        <f>S342*H342</f>
        <v>0</v>
      </c>
      <c r="AR342" s="142" t="s">
        <v>197</v>
      </c>
      <c r="AT342" s="142" t="s">
        <v>187</v>
      </c>
      <c r="AU342" s="142" t="s">
        <v>84</v>
      </c>
      <c r="AY342" s="17" t="s">
        <v>184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7" t="s">
        <v>82</v>
      </c>
      <c r="BK342" s="143">
        <f>ROUND(I342*H342,2)</f>
        <v>0</v>
      </c>
      <c r="BL342" s="17" t="s">
        <v>197</v>
      </c>
      <c r="BM342" s="142" t="s">
        <v>2517</v>
      </c>
    </row>
    <row r="343" spans="2:65" s="12" customFormat="1">
      <c r="B343" s="158"/>
      <c r="D343" s="154" t="s">
        <v>907</v>
      </c>
      <c r="E343" s="159" t="s">
        <v>1</v>
      </c>
      <c r="F343" s="160" t="s">
        <v>2518</v>
      </c>
      <c r="H343" s="161">
        <v>13</v>
      </c>
      <c r="L343" s="158"/>
      <c r="M343" s="163"/>
      <c r="T343" s="164"/>
      <c r="AT343" s="159" t="s">
        <v>907</v>
      </c>
      <c r="AU343" s="159" t="s">
        <v>84</v>
      </c>
      <c r="AV343" s="12" t="s">
        <v>84</v>
      </c>
      <c r="AW343" s="12" t="s">
        <v>32</v>
      </c>
      <c r="AX343" s="12" t="s">
        <v>75</v>
      </c>
      <c r="AY343" s="159" t="s">
        <v>184</v>
      </c>
    </row>
    <row r="344" spans="2:65" s="12" customFormat="1">
      <c r="B344" s="158"/>
      <c r="D344" s="154" t="s">
        <v>907</v>
      </c>
      <c r="E344" s="159" t="s">
        <v>1</v>
      </c>
      <c r="F344" s="160" t="s">
        <v>2519</v>
      </c>
      <c r="H344" s="161">
        <v>24</v>
      </c>
      <c r="L344" s="158"/>
      <c r="M344" s="163"/>
      <c r="T344" s="164"/>
      <c r="AT344" s="159" t="s">
        <v>907</v>
      </c>
      <c r="AU344" s="159" t="s">
        <v>84</v>
      </c>
      <c r="AV344" s="12" t="s">
        <v>84</v>
      </c>
      <c r="AW344" s="12" t="s">
        <v>32</v>
      </c>
      <c r="AX344" s="12" t="s">
        <v>75</v>
      </c>
      <c r="AY344" s="159" t="s">
        <v>184</v>
      </c>
    </row>
    <row r="345" spans="2:65" s="12" customFormat="1">
      <c r="B345" s="158"/>
      <c r="D345" s="154" t="s">
        <v>907</v>
      </c>
      <c r="E345" s="159" t="s">
        <v>1</v>
      </c>
      <c r="F345" s="160" t="s">
        <v>2520</v>
      </c>
      <c r="H345" s="161">
        <v>15</v>
      </c>
      <c r="L345" s="158"/>
      <c r="M345" s="163"/>
      <c r="T345" s="164"/>
      <c r="AT345" s="159" t="s">
        <v>907</v>
      </c>
      <c r="AU345" s="159" t="s">
        <v>84</v>
      </c>
      <c r="AV345" s="12" t="s">
        <v>84</v>
      </c>
      <c r="AW345" s="12" t="s">
        <v>32</v>
      </c>
      <c r="AX345" s="12" t="s">
        <v>75</v>
      </c>
      <c r="AY345" s="159" t="s">
        <v>184</v>
      </c>
    </row>
    <row r="346" spans="2:65" s="12" customFormat="1">
      <c r="B346" s="158"/>
      <c r="D346" s="154" t="s">
        <v>907</v>
      </c>
      <c r="E346" s="159" t="s">
        <v>1</v>
      </c>
      <c r="F346" s="160" t="s">
        <v>2521</v>
      </c>
      <c r="H346" s="161">
        <v>13.8</v>
      </c>
      <c r="L346" s="158"/>
      <c r="M346" s="163"/>
      <c r="T346" s="164"/>
      <c r="AT346" s="159" t="s">
        <v>907</v>
      </c>
      <c r="AU346" s="159" t="s">
        <v>84</v>
      </c>
      <c r="AV346" s="12" t="s">
        <v>84</v>
      </c>
      <c r="AW346" s="12" t="s">
        <v>32</v>
      </c>
      <c r="AX346" s="12" t="s">
        <v>75</v>
      </c>
      <c r="AY346" s="159" t="s">
        <v>184</v>
      </c>
    </row>
    <row r="347" spans="2:65" s="12" customFormat="1">
      <c r="B347" s="158"/>
      <c r="D347" s="154" t="s">
        <v>907</v>
      </c>
      <c r="E347" s="159" t="s">
        <v>1</v>
      </c>
      <c r="F347" s="160" t="s">
        <v>2522</v>
      </c>
      <c r="H347" s="161">
        <v>24</v>
      </c>
      <c r="L347" s="158"/>
      <c r="M347" s="163"/>
      <c r="T347" s="164"/>
      <c r="AT347" s="159" t="s">
        <v>907</v>
      </c>
      <c r="AU347" s="159" t="s">
        <v>84</v>
      </c>
      <c r="AV347" s="12" t="s">
        <v>84</v>
      </c>
      <c r="AW347" s="12" t="s">
        <v>32</v>
      </c>
      <c r="AX347" s="12" t="s">
        <v>75</v>
      </c>
      <c r="AY347" s="159" t="s">
        <v>184</v>
      </c>
    </row>
    <row r="348" spans="2:65" s="12" customFormat="1">
      <c r="B348" s="158"/>
      <c r="D348" s="154" t="s">
        <v>907</v>
      </c>
      <c r="E348" s="159" t="s">
        <v>1</v>
      </c>
      <c r="F348" s="160" t="s">
        <v>2523</v>
      </c>
      <c r="H348" s="161">
        <v>15</v>
      </c>
      <c r="L348" s="158"/>
      <c r="M348" s="163"/>
      <c r="T348" s="164"/>
      <c r="AT348" s="159" t="s">
        <v>907</v>
      </c>
      <c r="AU348" s="159" t="s">
        <v>84</v>
      </c>
      <c r="AV348" s="12" t="s">
        <v>84</v>
      </c>
      <c r="AW348" s="12" t="s">
        <v>32</v>
      </c>
      <c r="AX348" s="12" t="s">
        <v>75</v>
      </c>
      <c r="AY348" s="159" t="s">
        <v>184</v>
      </c>
    </row>
    <row r="349" spans="2:65" s="13" customFormat="1">
      <c r="B349" s="165"/>
      <c r="D349" s="154" t="s">
        <v>907</v>
      </c>
      <c r="E349" s="166" t="s">
        <v>2249</v>
      </c>
      <c r="F349" s="167" t="s">
        <v>921</v>
      </c>
      <c r="H349" s="168">
        <v>104.8</v>
      </c>
      <c r="L349" s="165"/>
      <c r="M349" s="170"/>
      <c r="T349" s="171"/>
      <c r="AT349" s="166" t="s">
        <v>907</v>
      </c>
      <c r="AU349" s="166" t="s">
        <v>84</v>
      </c>
      <c r="AV349" s="13" t="s">
        <v>197</v>
      </c>
      <c r="AW349" s="13" t="s">
        <v>32</v>
      </c>
      <c r="AX349" s="13" t="s">
        <v>82</v>
      </c>
      <c r="AY349" s="166" t="s">
        <v>184</v>
      </c>
    </row>
    <row r="350" spans="2:65" s="1" customFormat="1" ht="24.15" customHeight="1">
      <c r="B350" s="136"/>
      <c r="C350" s="197" t="s">
        <v>358</v>
      </c>
      <c r="D350" s="197" t="s">
        <v>192</v>
      </c>
      <c r="E350" s="198" t="s">
        <v>2524</v>
      </c>
      <c r="F350" s="199" t="s">
        <v>2525</v>
      </c>
      <c r="G350" s="200" t="s">
        <v>190</v>
      </c>
      <c r="H350" s="201">
        <v>94.191999999999993</v>
      </c>
      <c r="I350" s="144"/>
      <c r="J350" s="202">
        <f>ROUND(I350*H350,2)</f>
        <v>0</v>
      </c>
      <c r="K350" s="199" t="s">
        <v>195</v>
      </c>
      <c r="L350" s="145"/>
      <c r="M350" s="146" t="s">
        <v>1</v>
      </c>
      <c r="N350" s="147" t="s">
        <v>40</v>
      </c>
      <c r="P350" s="140">
        <f>O350*H350</f>
        <v>0</v>
      </c>
      <c r="Q350" s="140">
        <v>4.6100000000000004E-3</v>
      </c>
      <c r="R350" s="140">
        <f>Q350*H350</f>
        <v>0.43422512000000002</v>
      </c>
      <c r="S350" s="140">
        <v>0</v>
      </c>
      <c r="T350" s="141">
        <f>S350*H350</f>
        <v>0</v>
      </c>
      <c r="AR350" s="142" t="s">
        <v>203</v>
      </c>
      <c r="AT350" s="142" t="s">
        <v>192</v>
      </c>
      <c r="AU350" s="142" t="s">
        <v>84</v>
      </c>
      <c r="AY350" s="17" t="s">
        <v>184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7" t="s">
        <v>82</v>
      </c>
      <c r="BK350" s="143">
        <f>ROUND(I350*H350,2)</f>
        <v>0</v>
      </c>
      <c r="BL350" s="17" t="s">
        <v>197</v>
      </c>
      <c r="BM350" s="142" t="s">
        <v>2526</v>
      </c>
    </row>
    <row r="351" spans="2:65" s="12" customFormat="1">
      <c r="B351" s="158"/>
      <c r="D351" s="154" t="s">
        <v>907</v>
      </c>
      <c r="F351" s="160" t="s">
        <v>2527</v>
      </c>
      <c r="H351" s="161">
        <v>94.191999999999993</v>
      </c>
      <c r="L351" s="158"/>
      <c r="M351" s="163"/>
      <c r="T351" s="164"/>
      <c r="AT351" s="159" t="s">
        <v>907</v>
      </c>
      <c r="AU351" s="159" t="s">
        <v>84</v>
      </c>
      <c r="AV351" s="12" t="s">
        <v>84</v>
      </c>
      <c r="AW351" s="12" t="s">
        <v>3</v>
      </c>
      <c r="AX351" s="12" t="s">
        <v>82</v>
      </c>
      <c r="AY351" s="159" t="s">
        <v>184</v>
      </c>
    </row>
    <row r="352" spans="2:65" s="1" customFormat="1" ht="24.15" customHeight="1">
      <c r="B352" s="136"/>
      <c r="C352" s="197" t="s">
        <v>277</v>
      </c>
      <c r="D352" s="197" t="s">
        <v>192</v>
      </c>
      <c r="E352" s="198" t="s">
        <v>2528</v>
      </c>
      <c r="F352" s="199" t="s">
        <v>2529</v>
      </c>
      <c r="G352" s="200" t="s">
        <v>190</v>
      </c>
      <c r="H352" s="201">
        <v>12.18</v>
      </c>
      <c r="I352" s="144"/>
      <c r="J352" s="202">
        <f>ROUND(I352*H352,2)</f>
        <v>0</v>
      </c>
      <c r="K352" s="199" t="s">
        <v>195</v>
      </c>
      <c r="L352" s="145"/>
      <c r="M352" s="146" t="s">
        <v>1</v>
      </c>
      <c r="N352" s="147" t="s">
        <v>40</v>
      </c>
      <c r="P352" s="140">
        <f>O352*H352</f>
        <v>0</v>
      </c>
      <c r="Q352" s="140">
        <v>4.5999999999999999E-3</v>
      </c>
      <c r="R352" s="140">
        <f>Q352*H352</f>
        <v>5.6027999999999994E-2</v>
      </c>
      <c r="S352" s="140">
        <v>0</v>
      </c>
      <c r="T352" s="141">
        <f>S352*H352</f>
        <v>0</v>
      </c>
      <c r="AR352" s="142" t="s">
        <v>203</v>
      </c>
      <c r="AT352" s="142" t="s">
        <v>192</v>
      </c>
      <c r="AU352" s="142" t="s">
        <v>84</v>
      </c>
      <c r="AY352" s="17" t="s">
        <v>184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82</v>
      </c>
      <c r="BK352" s="143">
        <f>ROUND(I352*H352,2)</f>
        <v>0</v>
      </c>
      <c r="BL352" s="17" t="s">
        <v>197</v>
      </c>
      <c r="BM352" s="142" t="s">
        <v>2530</v>
      </c>
    </row>
    <row r="353" spans="2:65" s="12" customFormat="1">
      <c r="B353" s="158"/>
      <c r="D353" s="154" t="s">
        <v>907</v>
      </c>
      <c r="F353" s="160" t="s">
        <v>2531</v>
      </c>
      <c r="H353" s="161">
        <v>12.18</v>
      </c>
      <c r="L353" s="158"/>
      <c r="M353" s="163"/>
      <c r="T353" s="164"/>
      <c r="AT353" s="159" t="s">
        <v>907</v>
      </c>
      <c r="AU353" s="159" t="s">
        <v>84</v>
      </c>
      <c r="AV353" s="12" t="s">
        <v>84</v>
      </c>
      <c r="AW353" s="12" t="s">
        <v>3</v>
      </c>
      <c r="AX353" s="12" t="s">
        <v>82</v>
      </c>
      <c r="AY353" s="159" t="s">
        <v>184</v>
      </c>
    </row>
    <row r="354" spans="2:65" s="1" customFormat="1" ht="32.950000000000003" customHeight="1">
      <c r="B354" s="136"/>
      <c r="C354" s="191" t="s">
        <v>365</v>
      </c>
      <c r="D354" s="191" t="s">
        <v>187</v>
      </c>
      <c r="E354" s="192" t="s">
        <v>2532</v>
      </c>
      <c r="F354" s="193" t="s">
        <v>2533</v>
      </c>
      <c r="G354" s="194" t="s">
        <v>190</v>
      </c>
      <c r="H354" s="195">
        <v>104.8</v>
      </c>
      <c r="I354" s="137"/>
      <c r="J354" s="196">
        <f>ROUND(I354*H354,2)</f>
        <v>0</v>
      </c>
      <c r="K354" s="193" t="s">
        <v>195</v>
      </c>
      <c r="L354" s="32"/>
      <c r="M354" s="138" t="s">
        <v>1</v>
      </c>
      <c r="N354" s="139" t="s">
        <v>40</v>
      </c>
      <c r="P354" s="140">
        <f>O354*H354</f>
        <v>0</v>
      </c>
      <c r="Q354" s="140">
        <v>0</v>
      </c>
      <c r="R354" s="140">
        <f>Q354*H354</f>
        <v>0</v>
      </c>
      <c r="S354" s="140">
        <v>1.4999999999999999E-2</v>
      </c>
      <c r="T354" s="141">
        <f>S354*H354</f>
        <v>1.5719999999999998</v>
      </c>
      <c r="AR354" s="142" t="s">
        <v>197</v>
      </c>
      <c r="AT354" s="142" t="s">
        <v>187</v>
      </c>
      <c r="AU354" s="142" t="s">
        <v>84</v>
      </c>
      <c r="AY354" s="17" t="s">
        <v>184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82</v>
      </c>
      <c r="BK354" s="143">
        <f>ROUND(I354*H354,2)</f>
        <v>0</v>
      </c>
      <c r="BL354" s="17" t="s">
        <v>197</v>
      </c>
      <c r="BM354" s="142" t="s">
        <v>2534</v>
      </c>
    </row>
    <row r="355" spans="2:65" s="12" customFormat="1">
      <c r="B355" s="158"/>
      <c r="D355" s="154" t="s">
        <v>907</v>
      </c>
      <c r="E355" s="159" t="s">
        <v>1</v>
      </c>
      <c r="F355" s="160" t="s">
        <v>2249</v>
      </c>
      <c r="H355" s="161">
        <v>104.8</v>
      </c>
      <c r="L355" s="158"/>
      <c r="M355" s="163"/>
      <c r="T355" s="164"/>
      <c r="AT355" s="159" t="s">
        <v>907</v>
      </c>
      <c r="AU355" s="159" t="s">
        <v>84</v>
      </c>
      <c r="AV355" s="12" t="s">
        <v>84</v>
      </c>
      <c r="AW355" s="12" t="s">
        <v>32</v>
      </c>
      <c r="AX355" s="12" t="s">
        <v>75</v>
      </c>
      <c r="AY355" s="159" t="s">
        <v>184</v>
      </c>
    </row>
    <row r="356" spans="2:65" s="13" customFormat="1">
      <c r="B356" s="165"/>
      <c r="D356" s="154" t="s">
        <v>907</v>
      </c>
      <c r="E356" s="166" t="s">
        <v>1</v>
      </c>
      <c r="F356" s="167" t="s">
        <v>921</v>
      </c>
      <c r="H356" s="168">
        <v>104.8</v>
      </c>
      <c r="L356" s="165"/>
      <c r="M356" s="170"/>
      <c r="T356" s="171"/>
      <c r="AT356" s="166" t="s">
        <v>907</v>
      </c>
      <c r="AU356" s="166" t="s">
        <v>84</v>
      </c>
      <c r="AV356" s="13" t="s">
        <v>197</v>
      </c>
      <c r="AW356" s="13" t="s">
        <v>32</v>
      </c>
      <c r="AX356" s="13" t="s">
        <v>82</v>
      </c>
      <c r="AY356" s="166" t="s">
        <v>184</v>
      </c>
    </row>
    <row r="357" spans="2:65" s="1" customFormat="1" ht="24.15" customHeight="1">
      <c r="B357" s="136"/>
      <c r="C357" s="191" t="s">
        <v>281</v>
      </c>
      <c r="D357" s="191" t="s">
        <v>187</v>
      </c>
      <c r="E357" s="192" t="s">
        <v>2535</v>
      </c>
      <c r="F357" s="193" t="s">
        <v>2536</v>
      </c>
      <c r="G357" s="194" t="s">
        <v>190</v>
      </c>
      <c r="H357" s="195">
        <v>62.5</v>
      </c>
      <c r="I357" s="137"/>
      <c r="J357" s="196">
        <f>ROUND(I357*H357,2)</f>
        <v>0</v>
      </c>
      <c r="K357" s="193" t="s">
        <v>195</v>
      </c>
      <c r="L357" s="32"/>
      <c r="M357" s="138" t="s">
        <v>1</v>
      </c>
      <c r="N357" s="139" t="s">
        <v>40</v>
      </c>
      <c r="P357" s="140">
        <f>O357*H357</f>
        <v>0</v>
      </c>
      <c r="Q357" s="140">
        <v>2.0000000000000002E-5</v>
      </c>
      <c r="R357" s="140">
        <f>Q357*H357</f>
        <v>1.25E-3</v>
      </c>
      <c r="S357" s="140">
        <v>0</v>
      </c>
      <c r="T357" s="141">
        <f>S357*H357</f>
        <v>0</v>
      </c>
      <c r="AR357" s="142" t="s">
        <v>197</v>
      </c>
      <c r="AT357" s="142" t="s">
        <v>187</v>
      </c>
      <c r="AU357" s="142" t="s">
        <v>84</v>
      </c>
      <c r="AY357" s="17" t="s">
        <v>184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82</v>
      </c>
      <c r="BK357" s="143">
        <f>ROUND(I357*H357,2)</f>
        <v>0</v>
      </c>
      <c r="BL357" s="17" t="s">
        <v>197</v>
      </c>
      <c r="BM357" s="142" t="s">
        <v>2537</v>
      </c>
    </row>
    <row r="358" spans="2:65" s="12" customFormat="1">
      <c r="B358" s="158"/>
      <c r="D358" s="154" t="s">
        <v>907</v>
      </c>
      <c r="E358" s="159" t="s">
        <v>1</v>
      </c>
      <c r="F358" s="160" t="s">
        <v>2538</v>
      </c>
      <c r="H358" s="161">
        <v>31.5</v>
      </c>
      <c r="L358" s="158"/>
      <c r="M358" s="163"/>
      <c r="T358" s="164"/>
      <c r="AT358" s="159" t="s">
        <v>907</v>
      </c>
      <c r="AU358" s="159" t="s">
        <v>84</v>
      </c>
      <c r="AV358" s="12" t="s">
        <v>84</v>
      </c>
      <c r="AW358" s="12" t="s">
        <v>32</v>
      </c>
      <c r="AX358" s="12" t="s">
        <v>75</v>
      </c>
      <c r="AY358" s="159" t="s">
        <v>184</v>
      </c>
    </row>
    <row r="359" spans="2:65" s="12" customFormat="1">
      <c r="B359" s="158"/>
      <c r="D359" s="154" t="s">
        <v>907</v>
      </c>
      <c r="E359" s="159" t="s">
        <v>1</v>
      </c>
      <c r="F359" s="160" t="s">
        <v>2539</v>
      </c>
      <c r="H359" s="161">
        <v>31</v>
      </c>
      <c r="L359" s="158"/>
      <c r="M359" s="163"/>
      <c r="T359" s="164"/>
      <c r="AT359" s="159" t="s">
        <v>907</v>
      </c>
      <c r="AU359" s="159" t="s">
        <v>84</v>
      </c>
      <c r="AV359" s="12" t="s">
        <v>84</v>
      </c>
      <c r="AW359" s="12" t="s">
        <v>32</v>
      </c>
      <c r="AX359" s="12" t="s">
        <v>75</v>
      </c>
      <c r="AY359" s="159" t="s">
        <v>184</v>
      </c>
    </row>
    <row r="360" spans="2:65" s="13" customFormat="1">
      <c r="B360" s="165"/>
      <c r="D360" s="154" t="s">
        <v>907</v>
      </c>
      <c r="E360" s="166" t="s">
        <v>2253</v>
      </c>
      <c r="F360" s="167" t="s">
        <v>921</v>
      </c>
      <c r="H360" s="168">
        <v>62.5</v>
      </c>
      <c r="L360" s="165"/>
      <c r="M360" s="170"/>
      <c r="T360" s="171"/>
      <c r="AT360" s="166" t="s">
        <v>907</v>
      </c>
      <c r="AU360" s="166" t="s">
        <v>84</v>
      </c>
      <c r="AV360" s="13" t="s">
        <v>197</v>
      </c>
      <c r="AW360" s="13" t="s">
        <v>32</v>
      </c>
      <c r="AX360" s="13" t="s">
        <v>82</v>
      </c>
      <c r="AY360" s="166" t="s">
        <v>184</v>
      </c>
    </row>
    <row r="361" spans="2:65" s="1" customFormat="1" ht="24.15" customHeight="1">
      <c r="B361" s="136"/>
      <c r="C361" s="197" t="s">
        <v>372</v>
      </c>
      <c r="D361" s="197" t="s">
        <v>192</v>
      </c>
      <c r="E361" s="198" t="s">
        <v>2540</v>
      </c>
      <c r="F361" s="199" t="s">
        <v>2541</v>
      </c>
      <c r="G361" s="200" t="s">
        <v>190</v>
      </c>
      <c r="H361" s="201">
        <v>59.378</v>
      </c>
      <c r="I361" s="144"/>
      <c r="J361" s="202">
        <f>ROUND(I361*H361,2)</f>
        <v>0</v>
      </c>
      <c r="K361" s="199" t="s">
        <v>195</v>
      </c>
      <c r="L361" s="145"/>
      <c r="M361" s="146" t="s">
        <v>1</v>
      </c>
      <c r="N361" s="147" t="s">
        <v>40</v>
      </c>
      <c r="P361" s="140">
        <f>O361*H361</f>
        <v>0</v>
      </c>
      <c r="Q361" s="140">
        <v>1.142E-2</v>
      </c>
      <c r="R361" s="140">
        <f>Q361*H361</f>
        <v>0.67809675999999997</v>
      </c>
      <c r="S361" s="140">
        <v>0</v>
      </c>
      <c r="T361" s="141">
        <f>S361*H361</f>
        <v>0</v>
      </c>
      <c r="AR361" s="142" t="s">
        <v>203</v>
      </c>
      <c r="AT361" s="142" t="s">
        <v>192</v>
      </c>
      <c r="AU361" s="142" t="s">
        <v>84</v>
      </c>
      <c r="AY361" s="17" t="s">
        <v>184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7" t="s">
        <v>82</v>
      </c>
      <c r="BK361" s="143">
        <f>ROUND(I361*H361,2)</f>
        <v>0</v>
      </c>
      <c r="BL361" s="17" t="s">
        <v>197</v>
      </c>
      <c r="BM361" s="142" t="s">
        <v>2542</v>
      </c>
    </row>
    <row r="362" spans="2:65" s="12" customFormat="1">
      <c r="B362" s="158"/>
      <c r="D362" s="154" t="s">
        <v>907</v>
      </c>
      <c r="F362" s="160" t="s">
        <v>2543</v>
      </c>
      <c r="H362" s="161">
        <v>59.378</v>
      </c>
      <c r="L362" s="158"/>
      <c r="M362" s="163"/>
      <c r="T362" s="164"/>
      <c r="AT362" s="159" t="s">
        <v>907</v>
      </c>
      <c r="AU362" s="159" t="s">
        <v>84</v>
      </c>
      <c r="AV362" s="12" t="s">
        <v>84</v>
      </c>
      <c r="AW362" s="12" t="s">
        <v>3</v>
      </c>
      <c r="AX362" s="12" t="s">
        <v>82</v>
      </c>
      <c r="AY362" s="159" t="s">
        <v>184</v>
      </c>
    </row>
    <row r="363" spans="2:65" s="1" customFormat="1" ht="24.15" customHeight="1">
      <c r="B363" s="136"/>
      <c r="C363" s="197" t="s">
        <v>284</v>
      </c>
      <c r="D363" s="197" t="s">
        <v>192</v>
      </c>
      <c r="E363" s="198" t="s">
        <v>2544</v>
      </c>
      <c r="F363" s="199" t="s">
        <v>2545</v>
      </c>
      <c r="G363" s="200" t="s">
        <v>190</v>
      </c>
      <c r="H363" s="201">
        <v>4.0599999999999996</v>
      </c>
      <c r="I363" s="144"/>
      <c r="J363" s="202">
        <f>ROUND(I363*H363,2)</f>
        <v>0</v>
      </c>
      <c r="K363" s="199" t="s">
        <v>195</v>
      </c>
      <c r="L363" s="145"/>
      <c r="M363" s="146" t="s">
        <v>1</v>
      </c>
      <c r="N363" s="147" t="s">
        <v>40</v>
      </c>
      <c r="P363" s="140">
        <f>O363*H363</f>
        <v>0</v>
      </c>
      <c r="Q363" s="140">
        <v>1.1390000000000001E-2</v>
      </c>
      <c r="R363" s="140">
        <f>Q363*H363</f>
        <v>4.6243399999999997E-2</v>
      </c>
      <c r="S363" s="140">
        <v>0</v>
      </c>
      <c r="T363" s="141">
        <f>S363*H363</f>
        <v>0</v>
      </c>
      <c r="AR363" s="142" t="s">
        <v>203</v>
      </c>
      <c r="AT363" s="142" t="s">
        <v>192</v>
      </c>
      <c r="AU363" s="142" t="s">
        <v>84</v>
      </c>
      <c r="AY363" s="17" t="s">
        <v>184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82</v>
      </c>
      <c r="BK363" s="143">
        <f>ROUND(I363*H363,2)</f>
        <v>0</v>
      </c>
      <c r="BL363" s="17" t="s">
        <v>197</v>
      </c>
      <c r="BM363" s="142" t="s">
        <v>2546</v>
      </c>
    </row>
    <row r="364" spans="2:65" s="12" customFormat="1">
      <c r="B364" s="158"/>
      <c r="D364" s="154" t="s">
        <v>907</v>
      </c>
      <c r="F364" s="160" t="s">
        <v>2547</v>
      </c>
      <c r="H364" s="161">
        <v>4.0599999999999996</v>
      </c>
      <c r="L364" s="158"/>
      <c r="M364" s="163"/>
      <c r="T364" s="164"/>
      <c r="AT364" s="159" t="s">
        <v>907</v>
      </c>
      <c r="AU364" s="159" t="s">
        <v>84</v>
      </c>
      <c r="AV364" s="12" t="s">
        <v>84</v>
      </c>
      <c r="AW364" s="12" t="s">
        <v>3</v>
      </c>
      <c r="AX364" s="12" t="s">
        <v>82</v>
      </c>
      <c r="AY364" s="159" t="s">
        <v>184</v>
      </c>
    </row>
    <row r="365" spans="2:65" s="1" customFormat="1" ht="32.950000000000003" customHeight="1">
      <c r="B365" s="136"/>
      <c r="C365" s="191" t="s">
        <v>379</v>
      </c>
      <c r="D365" s="191" t="s">
        <v>187</v>
      </c>
      <c r="E365" s="192" t="s">
        <v>2548</v>
      </c>
      <c r="F365" s="193" t="s">
        <v>2549</v>
      </c>
      <c r="G365" s="194" t="s">
        <v>190</v>
      </c>
      <c r="H365" s="195">
        <v>62.5</v>
      </c>
      <c r="I365" s="137"/>
      <c r="J365" s="196">
        <f>ROUND(I365*H365,2)</f>
        <v>0</v>
      </c>
      <c r="K365" s="193" t="s">
        <v>195</v>
      </c>
      <c r="L365" s="32"/>
      <c r="M365" s="138" t="s">
        <v>1</v>
      </c>
      <c r="N365" s="139" t="s">
        <v>40</v>
      </c>
      <c r="P365" s="140">
        <f>O365*H365</f>
        <v>0</v>
      </c>
      <c r="Q365" s="140">
        <v>0</v>
      </c>
      <c r="R365" s="140">
        <f>Q365*H365</f>
        <v>0</v>
      </c>
      <c r="S365" s="140">
        <v>0.03</v>
      </c>
      <c r="T365" s="141">
        <f>S365*H365</f>
        <v>1.875</v>
      </c>
      <c r="AR365" s="142" t="s">
        <v>197</v>
      </c>
      <c r="AT365" s="142" t="s">
        <v>187</v>
      </c>
      <c r="AU365" s="142" t="s">
        <v>84</v>
      </c>
      <c r="AY365" s="17" t="s">
        <v>184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82</v>
      </c>
      <c r="BK365" s="143">
        <f>ROUND(I365*H365,2)</f>
        <v>0</v>
      </c>
      <c r="BL365" s="17" t="s">
        <v>197</v>
      </c>
      <c r="BM365" s="142" t="s">
        <v>2550</v>
      </c>
    </row>
    <row r="366" spans="2:65" s="12" customFormat="1">
      <c r="B366" s="158"/>
      <c r="D366" s="154" t="s">
        <v>907</v>
      </c>
      <c r="E366" s="159" t="s">
        <v>1</v>
      </c>
      <c r="F366" s="160" t="s">
        <v>2253</v>
      </c>
      <c r="H366" s="161">
        <v>62.5</v>
      </c>
      <c r="L366" s="158"/>
      <c r="M366" s="163"/>
      <c r="T366" s="164"/>
      <c r="AT366" s="159" t="s">
        <v>907</v>
      </c>
      <c r="AU366" s="159" t="s">
        <v>84</v>
      </c>
      <c r="AV366" s="12" t="s">
        <v>84</v>
      </c>
      <c r="AW366" s="12" t="s">
        <v>32</v>
      </c>
      <c r="AX366" s="12" t="s">
        <v>75</v>
      </c>
      <c r="AY366" s="159" t="s">
        <v>184</v>
      </c>
    </row>
    <row r="367" spans="2:65" s="13" customFormat="1">
      <c r="B367" s="165"/>
      <c r="D367" s="154" t="s">
        <v>907</v>
      </c>
      <c r="E367" s="166" t="s">
        <v>1</v>
      </c>
      <c r="F367" s="167" t="s">
        <v>921</v>
      </c>
      <c r="H367" s="168">
        <v>62.5</v>
      </c>
      <c r="L367" s="165"/>
      <c r="M367" s="170"/>
      <c r="T367" s="171"/>
      <c r="AT367" s="166" t="s">
        <v>907</v>
      </c>
      <c r="AU367" s="166" t="s">
        <v>84</v>
      </c>
      <c r="AV367" s="13" t="s">
        <v>197</v>
      </c>
      <c r="AW367" s="13" t="s">
        <v>32</v>
      </c>
      <c r="AX367" s="13" t="s">
        <v>82</v>
      </c>
      <c r="AY367" s="166" t="s">
        <v>184</v>
      </c>
    </row>
    <row r="368" spans="2:65" s="1" customFormat="1" ht="44.35" customHeight="1">
      <c r="B368" s="136"/>
      <c r="C368" s="191" t="s">
        <v>288</v>
      </c>
      <c r="D368" s="191" t="s">
        <v>187</v>
      </c>
      <c r="E368" s="192" t="s">
        <v>2551</v>
      </c>
      <c r="F368" s="193" t="s">
        <v>2552</v>
      </c>
      <c r="G368" s="194" t="s">
        <v>248</v>
      </c>
      <c r="H368" s="195">
        <v>20</v>
      </c>
      <c r="I368" s="137"/>
      <c r="J368" s="196">
        <f>ROUND(I368*H368,2)</f>
        <v>0</v>
      </c>
      <c r="K368" s="193" t="s">
        <v>195</v>
      </c>
      <c r="L368" s="32"/>
      <c r="M368" s="138" t="s">
        <v>1</v>
      </c>
      <c r="N368" s="139" t="s">
        <v>40</v>
      </c>
      <c r="P368" s="140">
        <f>O368*H368</f>
        <v>0</v>
      </c>
      <c r="Q368" s="140">
        <v>0</v>
      </c>
      <c r="R368" s="140">
        <f>Q368*H368</f>
        <v>0</v>
      </c>
      <c r="S368" s="140">
        <v>0</v>
      </c>
      <c r="T368" s="141">
        <f>S368*H368</f>
        <v>0</v>
      </c>
      <c r="AR368" s="142" t="s">
        <v>197</v>
      </c>
      <c r="AT368" s="142" t="s">
        <v>187</v>
      </c>
      <c r="AU368" s="142" t="s">
        <v>84</v>
      </c>
      <c r="AY368" s="17" t="s">
        <v>184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7" t="s">
        <v>82</v>
      </c>
      <c r="BK368" s="143">
        <f>ROUND(I368*H368,2)</f>
        <v>0</v>
      </c>
      <c r="BL368" s="17" t="s">
        <v>197</v>
      </c>
      <c r="BM368" s="142" t="s">
        <v>2553</v>
      </c>
    </row>
    <row r="369" spans="2:65" s="1" customFormat="1" ht="21.75" customHeight="1">
      <c r="B369" s="136"/>
      <c r="C369" s="197" t="s">
        <v>386</v>
      </c>
      <c r="D369" s="197" t="s">
        <v>192</v>
      </c>
      <c r="E369" s="198" t="s">
        <v>2554</v>
      </c>
      <c r="F369" s="199" t="s">
        <v>2555</v>
      </c>
      <c r="G369" s="200" t="s">
        <v>248</v>
      </c>
      <c r="H369" s="201">
        <v>20</v>
      </c>
      <c r="I369" s="144"/>
      <c r="J369" s="202">
        <f>ROUND(I369*H369,2)</f>
        <v>0</v>
      </c>
      <c r="K369" s="199" t="s">
        <v>195</v>
      </c>
      <c r="L369" s="145"/>
      <c r="M369" s="146" t="s">
        <v>1</v>
      </c>
      <c r="N369" s="147" t="s">
        <v>40</v>
      </c>
      <c r="P369" s="140">
        <f>O369*H369</f>
        <v>0</v>
      </c>
      <c r="Q369" s="140">
        <v>8.0000000000000004E-4</v>
      </c>
      <c r="R369" s="140">
        <f>Q369*H369</f>
        <v>1.6E-2</v>
      </c>
      <c r="S369" s="140">
        <v>0</v>
      </c>
      <c r="T369" s="141">
        <f>S369*H369</f>
        <v>0</v>
      </c>
      <c r="AR369" s="142" t="s">
        <v>203</v>
      </c>
      <c r="AT369" s="142" t="s">
        <v>192</v>
      </c>
      <c r="AU369" s="142" t="s">
        <v>84</v>
      </c>
      <c r="AY369" s="17" t="s">
        <v>184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82</v>
      </c>
      <c r="BK369" s="143">
        <f>ROUND(I369*H369,2)</f>
        <v>0</v>
      </c>
      <c r="BL369" s="17" t="s">
        <v>197</v>
      </c>
      <c r="BM369" s="142" t="s">
        <v>2556</v>
      </c>
    </row>
    <row r="370" spans="2:65" s="1" customFormat="1" ht="37.9" customHeight="1">
      <c r="B370" s="136"/>
      <c r="C370" s="191" t="s">
        <v>291</v>
      </c>
      <c r="D370" s="191" t="s">
        <v>187</v>
      </c>
      <c r="E370" s="192" t="s">
        <v>2557</v>
      </c>
      <c r="F370" s="193" t="s">
        <v>2558</v>
      </c>
      <c r="G370" s="194" t="s">
        <v>248</v>
      </c>
      <c r="H370" s="195">
        <v>1</v>
      </c>
      <c r="I370" s="137"/>
      <c r="J370" s="196">
        <f>ROUND(I370*H370,2)</f>
        <v>0</v>
      </c>
      <c r="K370" s="193" t="s">
        <v>195</v>
      </c>
      <c r="L370" s="32"/>
      <c r="M370" s="138" t="s">
        <v>1</v>
      </c>
      <c r="N370" s="139" t="s">
        <v>40</v>
      </c>
      <c r="P370" s="140">
        <f>O370*H370</f>
        <v>0</v>
      </c>
      <c r="Q370" s="140">
        <v>0</v>
      </c>
      <c r="R370" s="140">
        <f>Q370*H370</f>
        <v>0</v>
      </c>
      <c r="S370" s="140">
        <v>0</v>
      </c>
      <c r="T370" s="141">
        <f>S370*H370</f>
        <v>0</v>
      </c>
      <c r="AR370" s="142" t="s">
        <v>197</v>
      </c>
      <c r="AT370" s="142" t="s">
        <v>187</v>
      </c>
      <c r="AU370" s="142" t="s">
        <v>84</v>
      </c>
      <c r="AY370" s="17" t="s">
        <v>184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7" t="s">
        <v>82</v>
      </c>
      <c r="BK370" s="143">
        <f>ROUND(I370*H370,2)</f>
        <v>0</v>
      </c>
      <c r="BL370" s="17" t="s">
        <v>197</v>
      </c>
      <c r="BM370" s="142" t="s">
        <v>2559</v>
      </c>
    </row>
    <row r="371" spans="2:65" s="1" customFormat="1" ht="21.75" customHeight="1">
      <c r="B371" s="136"/>
      <c r="C371" s="197" t="s">
        <v>393</v>
      </c>
      <c r="D371" s="197" t="s">
        <v>192</v>
      </c>
      <c r="E371" s="198" t="s">
        <v>2560</v>
      </c>
      <c r="F371" s="199" t="s">
        <v>2561</v>
      </c>
      <c r="G371" s="200" t="s">
        <v>248</v>
      </c>
      <c r="H371" s="201">
        <v>1</v>
      </c>
      <c r="I371" s="144"/>
      <c r="J371" s="202">
        <f>ROUND(I371*H371,2)</f>
        <v>0</v>
      </c>
      <c r="K371" s="199" t="s">
        <v>195</v>
      </c>
      <c r="L371" s="145"/>
      <c r="M371" s="146" t="s">
        <v>1</v>
      </c>
      <c r="N371" s="147" t="s">
        <v>40</v>
      </c>
      <c r="P371" s="140">
        <f>O371*H371</f>
        <v>0</v>
      </c>
      <c r="Q371" s="140">
        <v>1.8E-3</v>
      </c>
      <c r="R371" s="140">
        <f>Q371*H371</f>
        <v>1.8E-3</v>
      </c>
      <c r="S371" s="140">
        <v>0</v>
      </c>
      <c r="T371" s="141">
        <f>S371*H371</f>
        <v>0</v>
      </c>
      <c r="AR371" s="142" t="s">
        <v>203</v>
      </c>
      <c r="AT371" s="142" t="s">
        <v>192</v>
      </c>
      <c r="AU371" s="142" t="s">
        <v>84</v>
      </c>
      <c r="AY371" s="17" t="s">
        <v>184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7" t="s">
        <v>82</v>
      </c>
      <c r="BK371" s="143">
        <f>ROUND(I371*H371,2)</f>
        <v>0</v>
      </c>
      <c r="BL371" s="17" t="s">
        <v>197</v>
      </c>
      <c r="BM371" s="142" t="s">
        <v>2562</v>
      </c>
    </row>
    <row r="372" spans="2:65" s="1" customFormat="1" ht="37.9" customHeight="1">
      <c r="B372" s="136"/>
      <c r="C372" s="191" t="s">
        <v>295</v>
      </c>
      <c r="D372" s="191" t="s">
        <v>187</v>
      </c>
      <c r="E372" s="192" t="s">
        <v>2563</v>
      </c>
      <c r="F372" s="193" t="s">
        <v>2564</v>
      </c>
      <c r="G372" s="194" t="s">
        <v>248</v>
      </c>
      <c r="H372" s="195">
        <v>19</v>
      </c>
      <c r="I372" s="137"/>
      <c r="J372" s="196">
        <f>ROUND(I372*H372,2)</f>
        <v>0</v>
      </c>
      <c r="K372" s="193" t="s">
        <v>195</v>
      </c>
      <c r="L372" s="32"/>
      <c r="M372" s="138" t="s">
        <v>1</v>
      </c>
      <c r="N372" s="139" t="s">
        <v>40</v>
      </c>
      <c r="P372" s="140">
        <f>O372*H372</f>
        <v>0</v>
      </c>
      <c r="Q372" s="140">
        <v>0</v>
      </c>
      <c r="R372" s="140">
        <f>Q372*H372</f>
        <v>0</v>
      </c>
      <c r="S372" s="140">
        <v>0</v>
      </c>
      <c r="T372" s="141">
        <f>S372*H372</f>
        <v>0</v>
      </c>
      <c r="AR372" s="142" t="s">
        <v>197</v>
      </c>
      <c r="AT372" s="142" t="s">
        <v>187</v>
      </c>
      <c r="AU372" s="142" t="s">
        <v>84</v>
      </c>
      <c r="AY372" s="17" t="s">
        <v>184</v>
      </c>
      <c r="BE372" s="143">
        <f>IF(N372="základní",J372,0)</f>
        <v>0</v>
      </c>
      <c r="BF372" s="143">
        <f>IF(N372="snížená",J372,0)</f>
        <v>0</v>
      </c>
      <c r="BG372" s="143">
        <f>IF(N372="zákl. přenesená",J372,0)</f>
        <v>0</v>
      </c>
      <c r="BH372" s="143">
        <f>IF(N372="sníž. přenesená",J372,0)</f>
        <v>0</v>
      </c>
      <c r="BI372" s="143">
        <f>IF(N372="nulová",J372,0)</f>
        <v>0</v>
      </c>
      <c r="BJ372" s="17" t="s">
        <v>82</v>
      </c>
      <c r="BK372" s="143">
        <f>ROUND(I372*H372,2)</f>
        <v>0</v>
      </c>
      <c r="BL372" s="17" t="s">
        <v>197</v>
      </c>
      <c r="BM372" s="142" t="s">
        <v>2565</v>
      </c>
    </row>
    <row r="373" spans="2:65" s="12" customFormat="1" ht="21.75">
      <c r="B373" s="158"/>
      <c r="D373" s="154" t="s">
        <v>907</v>
      </c>
      <c r="E373" s="159" t="s">
        <v>1</v>
      </c>
      <c r="F373" s="160" t="s">
        <v>2566</v>
      </c>
      <c r="H373" s="161">
        <v>6</v>
      </c>
      <c r="L373" s="158"/>
      <c r="M373" s="163"/>
      <c r="T373" s="164"/>
      <c r="AT373" s="159" t="s">
        <v>907</v>
      </c>
      <c r="AU373" s="159" t="s">
        <v>84</v>
      </c>
      <c r="AV373" s="12" t="s">
        <v>84</v>
      </c>
      <c r="AW373" s="12" t="s">
        <v>32</v>
      </c>
      <c r="AX373" s="12" t="s">
        <v>75</v>
      </c>
      <c r="AY373" s="159" t="s">
        <v>184</v>
      </c>
    </row>
    <row r="374" spans="2:65" s="12" customFormat="1" ht="21.75">
      <c r="B374" s="158"/>
      <c r="D374" s="154" t="s">
        <v>907</v>
      </c>
      <c r="E374" s="159" t="s">
        <v>1</v>
      </c>
      <c r="F374" s="160" t="s">
        <v>2567</v>
      </c>
      <c r="H374" s="161">
        <v>13</v>
      </c>
      <c r="L374" s="158"/>
      <c r="M374" s="163"/>
      <c r="T374" s="164"/>
      <c r="AT374" s="159" t="s">
        <v>907</v>
      </c>
      <c r="AU374" s="159" t="s">
        <v>84</v>
      </c>
      <c r="AV374" s="12" t="s">
        <v>84</v>
      </c>
      <c r="AW374" s="12" t="s">
        <v>32</v>
      </c>
      <c r="AX374" s="12" t="s">
        <v>75</v>
      </c>
      <c r="AY374" s="159" t="s">
        <v>184</v>
      </c>
    </row>
    <row r="375" spans="2:65" s="13" customFormat="1">
      <c r="B375" s="165"/>
      <c r="D375" s="154" t="s">
        <v>907</v>
      </c>
      <c r="E375" s="166" t="s">
        <v>1</v>
      </c>
      <c r="F375" s="167" t="s">
        <v>921</v>
      </c>
      <c r="H375" s="168">
        <v>19</v>
      </c>
      <c r="L375" s="165"/>
      <c r="M375" s="170"/>
      <c r="T375" s="171"/>
      <c r="AT375" s="166" t="s">
        <v>907</v>
      </c>
      <c r="AU375" s="166" t="s">
        <v>84</v>
      </c>
      <c r="AV375" s="13" t="s">
        <v>197</v>
      </c>
      <c r="AW375" s="13" t="s">
        <v>32</v>
      </c>
      <c r="AX375" s="13" t="s">
        <v>82</v>
      </c>
      <c r="AY375" s="166" t="s">
        <v>184</v>
      </c>
    </row>
    <row r="376" spans="2:65" s="1" customFormat="1" ht="16.5" customHeight="1">
      <c r="B376" s="136"/>
      <c r="C376" s="197" t="s">
        <v>400</v>
      </c>
      <c r="D376" s="197" t="s">
        <v>192</v>
      </c>
      <c r="E376" s="198" t="s">
        <v>2568</v>
      </c>
      <c r="F376" s="199" t="s">
        <v>2569</v>
      </c>
      <c r="G376" s="200" t="s">
        <v>248</v>
      </c>
      <c r="H376" s="201">
        <v>13</v>
      </c>
      <c r="I376" s="144"/>
      <c r="J376" s="202">
        <f>ROUND(I376*H376,2)</f>
        <v>0</v>
      </c>
      <c r="K376" s="199" t="s">
        <v>195</v>
      </c>
      <c r="L376" s="145"/>
      <c r="M376" s="146" t="s">
        <v>1</v>
      </c>
      <c r="N376" s="147" t="s">
        <v>40</v>
      </c>
      <c r="P376" s="140">
        <f>O376*H376</f>
        <v>0</v>
      </c>
      <c r="Q376" s="140">
        <v>8.0000000000000004E-4</v>
      </c>
      <c r="R376" s="140">
        <f>Q376*H376</f>
        <v>1.0400000000000001E-2</v>
      </c>
      <c r="S376" s="140">
        <v>0</v>
      </c>
      <c r="T376" s="141">
        <f>S376*H376</f>
        <v>0</v>
      </c>
      <c r="AR376" s="142" t="s">
        <v>203</v>
      </c>
      <c r="AT376" s="142" t="s">
        <v>192</v>
      </c>
      <c r="AU376" s="142" t="s">
        <v>84</v>
      </c>
      <c r="AY376" s="17" t="s">
        <v>184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7" t="s">
        <v>82</v>
      </c>
      <c r="BK376" s="143">
        <f>ROUND(I376*H376,2)</f>
        <v>0</v>
      </c>
      <c r="BL376" s="17" t="s">
        <v>197</v>
      </c>
      <c r="BM376" s="142" t="s">
        <v>2570</v>
      </c>
    </row>
    <row r="377" spans="2:65" s="1" customFormat="1" ht="16.5" customHeight="1">
      <c r="B377" s="136"/>
      <c r="C377" s="197" t="s">
        <v>298</v>
      </c>
      <c r="D377" s="197" t="s">
        <v>192</v>
      </c>
      <c r="E377" s="198" t="s">
        <v>2571</v>
      </c>
      <c r="F377" s="199" t="s">
        <v>2572</v>
      </c>
      <c r="G377" s="200" t="s">
        <v>248</v>
      </c>
      <c r="H377" s="201">
        <v>6</v>
      </c>
      <c r="I377" s="144"/>
      <c r="J377" s="202">
        <f>ROUND(I377*H377,2)</f>
        <v>0</v>
      </c>
      <c r="K377" s="199" t="s">
        <v>195</v>
      </c>
      <c r="L377" s="145"/>
      <c r="M377" s="146" t="s">
        <v>1</v>
      </c>
      <c r="N377" s="147" t="s">
        <v>40</v>
      </c>
      <c r="P377" s="140">
        <f>O377*H377</f>
        <v>0</v>
      </c>
      <c r="Q377" s="140">
        <v>1E-3</v>
      </c>
      <c r="R377" s="140">
        <f>Q377*H377</f>
        <v>6.0000000000000001E-3</v>
      </c>
      <c r="S377" s="140">
        <v>0</v>
      </c>
      <c r="T377" s="141">
        <f>S377*H377</f>
        <v>0</v>
      </c>
      <c r="AR377" s="142" t="s">
        <v>203</v>
      </c>
      <c r="AT377" s="142" t="s">
        <v>192</v>
      </c>
      <c r="AU377" s="142" t="s">
        <v>84</v>
      </c>
      <c r="AY377" s="17" t="s">
        <v>184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82</v>
      </c>
      <c r="BK377" s="143">
        <f>ROUND(I377*H377,2)</f>
        <v>0</v>
      </c>
      <c r="BL377" s="17" t="s">
        <v>197</v>
      </c>
      <c r="BM377" s="142" t="s">
        <v>2573</v>
      </c>
    </row>
    <row r="378" spans="2:65" s="1" customFormat="1" ht="37.9" customHeight="1">
      <c r="B378" s="136"/>
      <c r="C378" s="191" t="s">
        <v>407</v>
      </c>
      <c r="D378" s="191" t="s">
        <v>187</v>
      </c>
      <c r="E378" s="192" t="s">
        <v>2574</v>
      </c>
      <c r="F378" s="193" t="s">
        <v>2575</v>
      </c>
      <c r="G378" s="194" t="s">
        <v>248</v>
      </c>
      <c r="H378" s="195">
        <v>6</v>
      </c>
      <c r="I378" s="137"/>
      <c r="J378" s="196">
        <f>ROUND(I378*H378,2)</f>
        <v>0</v>
      </c>
      <c r="K378" s="193" t="s">
        <v>2576</v>
      </c>
      <c r="L378" s="32"/>
      <c r="M378" s="138" t="s">
        <v>1</v>
      </c>
      <c r="N378" s="139" t="s">
        <v>40</v>
      </c>
      <c r="P378" s="140">
        <f>O378*H378</f>
        <v>0</v>
      </c>
      <c r="Q378" s="140">
        <v>0</v>
      </c>
      <c r="R378" s="140">
        <f>Q378*H378</f>
        <v>0</v>
      </c>
      <c r="S378" s="140">
        <v>0</v>
      </c>
      <c r="T378" s="141">
        <f>S378*H378</f>
        <v>0</v>
      </c>
      <c r="AR378" s="142" t="s">
        <v>197</v>
      </c>
      <c r="AT378" s="142" t="s">
        <v>187</v>
      </c>
      <c r="AU378" s="142" t="s">
        <v>84</v>
      </c>
      <c r="AY378" s="17" t="s">
        <v>184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7" t="s">
        <v>82</v>
      </c>
      <c r="BK378" s="143">
        <f>ROUND(I378*H378,2)</f>
        <v>0</v>
      </c>
      <c r="BL378" s="17" t="s">
        <v>197</v>
      </c>
      <c r="BM378" s="142" t="s">
        <v>2577</v>
      </c>
    </row>
    <row r="379" spans="2:65" s="12" customFormat="1">
      <c r="B379" s="158"/>
      <c r="D379" s="154" t="s">
        <v>907</v>
      </c>
      <c r="E379" s="159" t="s">
        <v>1</v>
      </c>
      <c r="F379" s="160" t="s">
        <v>2578</v>
      </c>
      <c r="H379" s="161">
        <v>6</v>
      </c>
      <c r="L379" s="158"/>
      <c r="M379" s="163"/>
      <c r="T379" s="164"/>
      <c r="AT379" s="159" t="s">
        <v>907</v>
      </c>
      <c r="AU379" s="159" t="s">
        <v>84</v>
      </c>
      <c r="AV379" s="12" t="s">
        <v>84</v>
      </c>
      <c r="AW379" s="12" t="s">
        <v>32</v>
      </c>
      <c r="AX379" s="12" t="s">
        <v>75</v>
      </c>
      <c r="AY379" s="159" t="s">
        <v>184</v>
      </c>
    </row>
    <row r="380" spans="2:65" s="13" customFormat="1">
      <c r="B380" s="165"/>
      <c r="D380" s="154" t="s">
        <v>907</v>
      </c>
      <c r="E380" s="166" t="s">
        <v>1</v>
      </c>
      <c r="F380" s="167" t="s">
        <v>921</v>
      </c>
      <c r="H380" s="168">
        <v>6</v>
      </c>
      <c r="L380" s="165"/>
      <c r="M380" s="170"/>
      <c r="T380" s="171"/>
      <c r="AT380" s="166" t="s">
        <v>907</v>
      </c>
      <c r="AU380" s="166" t="s">
        <v>84</v>
      </c>
      <c r="AV380" s="13" t="s">
        <v>197</v>
      </c>
      <c r="AW380" s="13" t="s">
        <v>32</v>
      </c>
      <c r="AX380" s="13" t="s">
        <v>82</v>
      </c>
      <c r="AY380" s="166" t="s">
        <v>184</v>
      </c>
    </row>
    <row r="381" spans="2:65" s="1" customFormat="1" ht="32.950000000000003" customHeight="1">
      <c r="B381" s="136"/>
      <c r="C381" s="197" t="s">
        <v>302</v>
      </c>
      <c r="D381" s="197" t="s">
        <v>192</v>
      </c>
      <c r="E381" s="198" t="s">
        <v>2579</v>
      </c>
      <c r="F381" s="199" t="s">
        <v>2580</v>
      </c>
      <c r="G381" s="200" t="s">
        <v>248</v>
      </c>
      <c r="H381" s="201">
        <v>6</v>
      </c>
      <c r="I381" s="144"/>
      <c r="J381" s="202">
        <f t="shared" ref="J381:J393" si="0">ROUND(I381*H381,2)</f>
        <v>0</v>
      </c>
      <c r="K381" s="199" t="s">
        <v>195</v>
      </c>
      <c r="L381" s="145"/>
      <c r="M381" s="146" t="s">
        <v>1</v>
      </c>
      <c r="N381" s="147" t="s">
        <v>40</v>
      </c>
      <c r="P381" s="140">
        <f t="shared" ref="P381:P393" si="1">O381*H381</f>
        <v>0</v>
      </c>
      <c r="Q381" s="140">
        <v>7.1999999999999998E-3</v>
      </c>
      <c r="R381" s="140">
        <f t="shared" ref="R381:R393" si="2">Q381*H381</f>
        <v>4.3200000000000002E-2</v>
      </c>
      <c r="S381" s="140">
        <v>0</v>
      </c>
      <c r="T381" s="141">
        <f t="shared" ref="T381:T393" si="3">S381*H381</f>
        <v>0</v>
      </c>
      <c r="AR381" s="142" t="s">
        <v>203</v>
      </c>
      <c r="AT381" s="142" t="s">
        <v>192</v>
      </c>
      <c r="AU381" s="142" t="s">
        <v>84</v>
      </c>
      <c r="AY381" s="17" t="s">
        <v>184</v>
      </c>
      <c r="BE381" s="143">
        <f t="shared" ref="BE381:BE393" si="4">IF(N381="základní",J381,0)</f>
        <v>0</v>
      </c>
      <c r="BF381" s="143">
        <f t="shared" ref="BF381:BF393" si="5">IF(N381="snížená",J381,0)</f>
        <v>0</v>
      </c>
      <c r="BG381" s="143">
        <f t="shared" ref="BG381:BG393" si="6">IF(N381="zákl. přenesená",J381,0)</f>
        <v>0</v>
      </c>
      <c r="BH381" s="143">
        <f t="shared" ref="BH381:BH393" si="7">IF(N381="sníž. přenesená",J381,0)</f>
        <v>0</v>
      </c>
      <c r="BI381" s="143">
        <f t="shared" ref="BI381:BI393" si="8">IF(N381="nulová",J381,0)</f>
        <v>0</v>
      </c>
      <c r="BJ381" s="17" t="s">
        <v>82</v>
      </c>
      <c r="BK381" s="143">
        <f t="shared" ref="BK381:BK393" si="9">ROUND(I381*H381,2)</f>
        <v>0</v>
      </c>
      <c r="BL381" s="17" t="s">
        <v>197</v>
      </c>
      <c r="BM381" s="142" t="s">
        <v>2581</v>
      </c>
    </row>
    <row r="382" spans="2:65" s="1" customFormat="1" ht="32.950000000000003" customHeight="1">
      <c r="B382" s="136"/>
      <c r="C382" s="191" t="s">
        <v>416</v>
      </c>
      <c r="D382" s="191" t="s">
        <v>187</v>
      </c>
      <c r="E382" s="192" t="s">
        <v>2582</v>
      </c>
      <c r="F382" s="193" t="s">
        <v>2583</v>
      </c>
      <c r="G382" s="194" t="s">
        <v>248</v>
      </c>
      <c r="H382" s="195">
        <v>6</v>
      </c>
      <c r="I382" s="137"/>
      <c r="J382" s="196">
        <f t="shared" si="0"/>
        <v>0</v>
      </c>
      <c r="K382" s="193" t="s">
        <v>1</v>
      </c>
      <c r="L382" s="32"/>
      <c r="M382" s="138" t="s">
        <v>1</v>
      </c>
      <c r="N382" s="139" t="s">
        <v>40</v>
      </c>
      <c r="P382" s="140">
        <f t="shared" si="1"/>
        <v>0</v>
      </c>
      <c r="Q382" s="140">
        <v>0.124</v>
      </c>
      <c r="R382" s="140">
        <f t="shared" si="2"/>
        <v>0.74399999999999999</v>
      </c>
      <c r="S382" s="140">
        <v>0</v>
      </c>
      <c r="T382" s="141">
        <f t="shared" si="3"/>
        <v>0</v>
      </c>
      <c r="AR382" s="142" t="s">
        <v>197</v>
      </c>
      <c r="AT382" s="142" t="s">
        <v>187</v>
      </c>
      <c r="AU382" s="142" t="s">
        <v>84</v>
      </c>
      <c r="AY382" s="17" t="s">
        <v>184</v>
      </c>
      <c r="BE382" s="143">
        <f t="shared" si="4"/>
        <v>0</v>
      </c>
      <c r="BF382" s="143">
        <f t="shared" si="5"/>
        <v>0</v>
      </c>
      <c r="BG382" s="143">
        <f t="shared" si="6"/>
        <v>0</v>
      </c>
      <c r="BH382" s="143">
        <f t="shared" si="7"/>
        <v>0</v>
      </c>
      <c r="BI382" s="143">
        <f t="shared" si="8"/>
        <v>0</v>
      </c>
      <c r="BJ382" s="17" t="s">
        <v>82</v>
      </c>
      <c r="BK382" s="143">
        <f t="shared" si="9"/>
        <v>0</v>
      </c>
      <c r="BL382" s="17" t="s">
        <v>197</v>
      </c>
      <c r="BM382" s="142" t="s">
        <v>2584</v>
      </c>
    </row>
    <row r="383" spans="2:65" s="1" customFormat="1" ht="44.35" customHeight="1">
      <c r="B383" s="136"/>
      <c r="C383" s="191" t="s">
        <v>305</v>
      </c>
      <c r="D383" s="191" t="s">
        <v>187</v>
      </c>
      <c r="E383" s="192" t="s">
        <v>2585</v>
      </c>
      <c r="F383" s="193" t="s">
        <v>2586</v>
      </c>
      <c r="G383" s="194" t="s">
        <v>248</v>
      </c>
      <c r="H383" s="195">
        <v>1</v>
      </c>
      <c r="I383" s="137"/>
      <c r="J383" s="196">
        <f t="shared" si="0"/>
        <v>0</v>
      </c>
      <c r="K383" s="193" t="s">
        <v>195</v>
      </c>
      <c r="L383" s="32"/>
      <c r="M383" s="138" t="s">
        <v>1</v>
      </c>
      <c r="N383" s="139" t="s">
        <v>40</v>
      </c>
      <c r="P383" s="140">
        <f t="shared" si="1"/>
        <v>0</v>
      </c>
      <c r="Q383" s="140">
        <v>0</v>
      </c>
      <c r="R383" s="140">
        <f t="shared" si="2"/>
        <v>0</v>
      </c>
      <c r="S383" s="140">
        <v>0</v>
      </c>
      <c r="T383" s="141">
        <f t="shared" si="3"/>
        <v>0</v>
      </c>
      <c r="AR383" s="142" t="s">
        <v>197</v>
      </c>
      <c r="AT383" s="142" t="s">
        <v>187</v>
      </c>
      <c r="AU383" s="142" t="s">
        <v>84</v>
      </c>
      <c r="AY383" s="17" t="s">
        <v>184</v>
      </c>
      <c r="BE383" s="143">
        <f t="shared" si="4"/>
        <v>0</v>
      </c>
      <c r="BF383" s="143">
        <f t="shared" si="5"/>
        <v>0</v>
      </c>
      <c r="BG383" s="143">
        <f t="shared" si="6"/>
        <v>0</v>
      </c>
      <c r="BH383" s="143">
        <f t="shared" si="7"/>
        <v>0</v>
      </c>
      <c r="BI383" s="143">
        <f t="shared" si="8"/>
        <v>0</v>
      </c>
      <c r="BJ383" s="17" t="s">
        <v>82</v>
      </c>
      <c r="BK383" s="143">
        <f t="shared" si="9"/>
        <v>0</v>
      </c>
      <c r="BL383" s="17" t="s">
        <v>197</v>
      </c>
      <c r="BM383" s="142" t="s">
        <v>2587</v>
      </c>
    </row>
    <row r="384" spans="2:65" s="1" customFormat="1" ht="21.75" customHeight="1">
      <c r="B384" s="136"/>
      <c r="C384" s="197" t="s">
        <v>423</v>
      </c>
      <c r="D384" s="197" t="s">
        <v>192</v>
      </c>
      <c r="E384" s="198" t="s">
        <v>2588</v>
      </c>
      <c r="F384" s="199" t="s">
        <v>2589</v>
      </c>
      <c r="G384" s="200" t="s">
        <v>248</v>
      </c>
      <c r="H384" s="201">
        <v>1</v>
      </c>
      <c r="I384" s="144"/>
      <c r="J384" s="202">
        <f t="shared" si="0"/>
        <v>0</v>
      </c>
      <c r="K384" s="199" t="s">
        <v>195</v>
      </c>
      <c r="L384" s="145"/>
      <c r="M384" s="146" t="s">
        <v>1</v>
      </c>
      <c r="N384" s="147" t="s">
        <v>40</v>
      </c>
      <c r="P384" s="140">
        <f t="shared" si="1"/>
        <v>0</v>
      </c>
      <c r="Q384" s="140">
        <v>1.1999999999999999E-3</v>
      </c>
      <c r="R384" s="140">
        <f t="shared" si="2"/>
        <v>1.1999999999999999E-3</v>
      </c>
      <c r="S384" s="140">
        <v>0</v>
      </c>
      <c r="T384" s="141">
        <f t="shared" si="3"/>
        <v>0</v>
      </c>
      <c r="AR384" s="142" t="s">
        <v>203</v>
      </c>
      <c r="AT384" s="142" t="s">
        <v>192</v>
      </c>
      <c r="AU384" s="142" t="s">
        <v>84</v>
      </c>
      <c r="AY384" s="17" t="s">
        <v>184</v>
      </c>
      <c r="BE384" s="143">
        <f t="shared" si="4"/>
        <v>0</v>
      </c>
      <c r="BF384" s="143">
        <f t="shared" si="5"/>
        <v>0</v>
      </c>
      <c r="BG384" s="143">
        <f t="shared" si="6"/>
        <v>0</v>
      </c>
      <c r="BH384" s="143">
        <f t="shared" si="7"/>
        <v>0</v>
      </c>
      <c r="BI384" s="143">
        <f t="shared" si="8"/>
        <v>0</v>
      </c>
      <c r="BJ384" s="17" t="s">
        <v>82</v>
      </c>
      <c r="BK384" s="143">
        <f t="shared" si="9"/>
        <v>0</v>
      </c>
      <c r="BL384" s="17" t="s">
        <v>197</v>
      </c>
      <c r="BM384" s="142" t="s">
        <v>2590</v>
      </c>
    </row>
    <row r="385" spans="2:65" s="1" customFormat="1" ht="37.9" customHeight="1">
      <c r="B385" s="136"/>
      <c r="C385" s="191" t="s">
        <v>309</v>
      </c>
      <c r="D385" s="191" t="s">
        <v>187</v>
      </c>
      <c r="E385" s="192" t="s">
        <v>2591</v>
      </c>
      <c r="F385" s="193" t="s">
        <v>2592</v>
      </c>
      <c r="G385" s="194" t="s">
        <v>248</v>
      </c>
      <c r="H385" s="195">
        <v>6</v>
      </c>
      <c r="I385" s="137"/>
      <c r="J385" s="196">
        <f t="shared" si="0"/>
        <v>0</v>
      </c>
      <c r="K385" s="193" t="s">
        <v>195</v>
      </c>
      <c r="L385" s="32"/>
      <c r="M385" s="138" t="s">
        <v>1</v>
      </c>
      <c r="N385" s="139" t="s">
        <v>40</v>
      </c>
      <c r="P385" s="140">
        <f t="shared" si="1"/>
        <v>0</v>
      </c>
      <c r="Q385" s="140">
        <v>0</v>
      </c>
      <c r="R385" s="140">
        <f t="shared" si="2"/>
        <v>0</v>
      </c>
      <c r="S385" s="140">
        <v>0</v>
      </c>
      <c r="T385" s="141">
        <f t="shared" si="3"/>
        <v>0</v>
      </c>
      <c r="AR385" s="142" t="s">
        <v>197</v>
      </c>
      <c r="AT385" s="142" t="s">
        <v>187</v>
      </c>
      <c r="AU385" s="142" t="s">
        <v>84</v>
      </c>
      <c r="AY385" s="17" t="s">
        <v>184</v>
      </c>
      <c r="BE385" s="143">
        <f t="shared" si="4"/>
        <v>0</v>
      </c>
      <c r="BF385" s="143">
        <f t="shared" si="5"/>
        <v>0</v>
      </c>
      <c r="BG385" s="143">
        <f t="shared" si="6"/>
        <v>0</v>
      </c>
      <c r="BH385" s="143">
        <f t="shared" si="7"/>
        <v>0</v>
      </c>
      <c r="BI385" s="143">
        <f t="shared" si="8"/>
        <v>0</v>
      </c>
      <c r="BJ385" s="17" t="s">
        <v>82</v>
      </c>
      <c r="BK385" s="143">
        <f t="shared" si="9"/>
        <v>0</v>
      </c>
      <c r="BL385" s="17" t="s">
        <v>197</v>
      </c>
      <c r="BM385" s="142" t="s">
        <v>2593</v>
      </c>
    </row>
    <row r="386" spans="2:65" s="1" customFormat="1" ht="21.75" customHeight="1">
      <c r="B386" s="136"/>
      <c r="C386" s="197" t="s">
        <v>430</v>
      </c>
      <c r="D386" s="197" t="s">
        <v>192</v>
      </c>
      <c r="E386" s="198" t="s">
        <v>2594</v>
      </c>
      <c r="F386" s="199" t="s">
        <v>2595</v>
      </c>
      <c r="G386" s="200" t="s">
        <v>248</v>
      </c>
      <c r="H386" s="201">
        <v>6</v>
      </c>
      <c r="I386" s="144"/>
      <c r="J386" s="202">
        <f t="shared" si="0"/>
        <v>0</v>
      </c>
      <c r="K386" s="199" t="s">
        <v>195</v>
      </c>
      <c r="L386" s="145"/>
      <c r="M386" s="146" t="s">
        <v>1</v>
      </c>
      <c r="N386" s="147" t="s">
        <v>40</v>
      </c>
      <c r="P386" s="140">
        <f t="shared" si="1"/>
        <v>0</v>
      </c>
      <c r="Q386" s="140">
        <v>2.0999999999999999E-3</v>
      </c>
      <c r="R386" s="140">
        <f t="shared" si="2"/>
        <v>1.26E-2</v>
      </c>
      <c r="S386" s="140">
        <v>0</v>
      </c>
      <c r="T386" s="141">
        <f t="shared" si="3"/>
        <v>0</v>
      </c>
      <c r="AR386" s="142" t="s">
        <v>203</v>
      </c>
      <c r="AT386" s="142" t="s">
        <v>192</v>
      </c>
      <c r="AU386" s="142" t="s">
        <v>84</v>
      </c>
      <c r="AY386" s="17" t="s">
        <v>184</v>
      </c>
      <c r="BE386" s="143">
        <f t="shared" si="4"/>
        <v>0</v>
      </c>
      <c r="BF386" s="143">
        <f t="shared" si="5"/>
        <v>0</v>
      </c>
      <c r="BG386" s="143">
        <f t="shared" si="6"/>
        <v>0</v>
      </c>
      <c r="BH386" s="143">
        <f t="shared" si="7"/>
        <v>0</v>
      </c>
      <c r="BI386" s="143">
        <f t="shared" si="8"/>
        <v>0</v>
      </c>
      <c r="BJ386" s="17" t="s">
        <v>82</v>
      </c>
      <c r="BK386" s="143">
        <f t="shared" si="9"/>
        <v>0</v>
      </c>
      <c r="BL386" s="17" t="s">
        <v>197</v>
      </c>
      <c r="BM386" s="142" t="s">
        <v>2596</v>
      </c>
    </row>
    <row r="387" spans="2:65" s="1" customFormat="1" ht="37.9" customHeight="1">
      <c r="B387" s="136"/>
      <c r="C387" s="191" t="s">
        <v>312</v>
      </c>
      <c r="D387" s="191" t="s">
        <v>187</v>
      </c>
      <c r="E387" s="192" t="s">
        <v>2597</v>
      </c>
      <c r="F387" s="193" t="s">
        <v>2598</v>
      </c>
      <c r="G387" s="194" t="s">
        <v>248</v>
      </c>
      <c r="H387" s="195">
        <v>4</v>
      </c>
      <c r="I387" s="137"/>
      <c r="J387" s="196">
        <f t="shared" si="0"/>
        <v>0</v>
      </c>
      <c r="K387" s="193" t="s">
        <v>195</v>
      </c>
      <c r="L387" s="32"/>
      <c r="M387" s="138" t="s">
        <v>1</v>
      </c>
      <c r="N387" s="139" t="s">
        <v>40</v>
      </c>
      <c r="P387" s="140">
        <f t="shared" si="1"/>
        <v>0</v>
      </c>
      <c r="Q387" s="140">
        <v>0</v>
      </c>
      <c r="R387" s="140">
        <f t="shared" si="2"/>
        <v>0</v>
      </c>
      <c r="S387" s="140">
        <v>0</v>
      </c>
      <c r="T387" s="141">
        <f t="shared" si="3"/>
        <v>0</v>
      </c>
      <c r="AR387" s="142" t="s">
        <v>197</v>
      </c>
      <c r="AT387" s="142" t="s">
        <v>187</v>
      </c>
      <c r="AU387" s="142" t="s">
        <v>84</v>
      </c>
      <c r="AY387" s="17" t="s">
        <v>184</v>
      </c>
      <c r="BE387" s="143">
        <f t="shared" si="4"/>
        <v>0</v>
      </c>
      <c r="BF387" s="143">
        <f t="shared" si="5"/>
        <v>0</v>
      </c>
      <c r="BG387" s="143">
        <f t="shared" si="6"/>
        <v>0</v>
      </c>
      <c r="BH387" s="143">
        <f t="shared" si="7"/>
        <v>0</v>
      </c>
      <c r="BI387" s="143">
        <f t="shared" si="8"/>
        <v>0</v>
      </c>
      <c r="BJ387" s="17" t="s">
        <v>82</v>
      </c>
      <c r="BK387" s="143">
        <f t="shared" si="9"/>
        <v>0</v>
      </c>
      <c r="BL387" s="17" t="s">
        <v>197</v>
      </c>
      <c r="BM387" s="142" t="s">
        <v>2599</v>
      </c>
    </row>
    <row r="388" spans="2:65" s="1" customFormat="1" ht="21.75" customHeight="1">
      <c r="B388" s="136"/>
      <c r="C388" s="197" t="s">
        <v>437</v>
      </c>
      <c r="D388" s="197" t="s">
        <v>192</v>
      </c>
      <c r="E388" s="198" t="s">
        <v>2600</v>
      </c>
      <c r="F388" s="199" t="s">
        <v>2601</v>
      </c>
      <c r="G388" s="200" t="s">
        <v>248</v>
      </c>
      <c r="H388" s="201">
        <v>4</v>
      </c>
      <c r="I388" s="144"/>
      <c r="J388" s="202">
        <f t="shared" si="0"/>
        <v>0</v>
      </c>
      <c r="K388" s="199" t="s">
        <v>195</v>
      </c>
      <c r="L388" s="145"/>
      <c r="M388" s="146" t="s">
        <v>1</v>
      </c>
      <c r="N388" s="147" t="s">
        <v>40</v>
      </c>
      <c r="P388" s="140">
        <f t="shared" si="1"/>
        <v>0</v>
      </c>
      <c r="Q388" s="140">
        <v>8.8000000000000005E-3</v>
      </c>
      <c r="R388" s="140">
        <f t="shared" si="2"/>
        <v>3.5200000000000002E-2</v>
      </c>
      <c r="S388" s="140">
        <v>0</v>
      </c>
      <c r="T388" s="141">
        <f t="shared" si="3"/>
        <v>0</v>
      </c>
      <c r="AR388" s="142" t="s">
        <v>203</v>
      </c>
      <c r="AT388" s="142" t="s">
        <v>192</v>
      </c>
      <c r="AU388" s="142" t="s">
        <v>84</v>
      </c>
      <c r="AY388" s="17" t="s">
        <v>184</v>
      </c>
      <c r="BE388" s="143">
        <f t="shared" si="4"/>
        <v>0</v>
      </c>
      <c r="BF388" s="143">
        <f t="shared" si="5"/>
        <v>0</v>
      </c>
      <c r="BG388" s="143">
        <f t="shared" si="6"/>
        <v>0</v>
      </c>
      <c r="BH388" s="143">
        <f t="shared" si="7"/>
        <v>0</v>
      </c>
      <c r="BI388" s="143">
        <f t="shared" si="8"/>
        <v>0</v>
      </c>
      <c r="BJ388" s="17" t="s">
        <v>82</v>
      </c>
      <c r="BK388" s="143">
        <f t="shared" si="9"/>
        <v>0</v>
      </c>
      <c r="BL388" s="17" t="s">
        <v>197</v>
      </c>
      <c r="BM388" s="142" t="s">
        <v>2602</v>
      </c>
    </row>
    <row r="389" spans="2:65" s="1" customFormat="1" ht="24.15" customHeight="1">
      <c r="B389" s="136"/>
      <c r="C389" s="191" t="s">
        <v>316</v>
      </c>
      <c r="D389" s="191" t="s">
        <v>187</v>
      </c>
      <c r="E389" s="192" t="s">
        <v>2603</v>
      </c>
      <c r="F389" s="193" t="s">
        <v>2604</v>
      </c>
      <c r="G389" s="194" t="s">
        <v>959</v>
      </c>
      <c r="H389" s="195">
        <v>4</v>
      </c>
      <c r="I389" s="137"/>
      <c r="J389" s="196">
        <f t="shared" si="0"/>
        <v>0</v>
      </c>
      <c r="K389" s="193" t="s">
        <v>195</v>
      </c>
      <c r="L389" s="32"/>
      <c r="M389" s="138" t="s">
        <v>1</v>
      </c>
      <c r="N389" s="139" t="s">
        <v>40</v>
      </c>
      <c r="P389" s="140">
        <f t="shared" si="1"/>
        <v>0</v>
      </c>
      <c r="Q389" s="140">
        <v>0</v>
      </c>
      <c r="R389" s="140">
        <f t="shared" si="2"/>
        <v>0</v>
      </c>
      <c r="S389" s="140">
        <v>0.32</v>
      </c>
      <c r="T389" s="141">
        <f t="shared" si="3"/>
        <v>1.28</v>
      </c>
      <c r="AR389" s="142" t="s">
        <v>197</v>
      </c>
      <c r="AT389" s="142" t="s">
        <v>187</v>
      </c>
      <c r="AU389" s="142" t="s">
        <v>84</v>
      </c>
      <c r="AY389" s="17" t="s">
        <v>184</v>
      </c>
      <c r="BE389" s="143">
        <f t="shared" si="4"/>
        <v>0</v>
      </c>
      <c r="BF389" s="143">
        <f t="shared" si="5"/>
        <v>0</v>
      </c>
      <c r="BG389" s="143">
        <f t="shared" si="6"/>
        <v>0</v>
      </c>
      <c r="BH389" s="143">
        <f t="shared" si="7"/>
        <v>0</v>
      </c>
      <c r="BI389" s="143">
        <f t="shared" si="8"/>
        <v>0</v>
      </c>
      <c r="BJ389" s="17" t="s">
        <v>82</v>
      </c>
      <c r="BK389" s="143">
        <f t="shared" si="9"/>
        <v>0</v>
      </c>
      <c r="BL389" s="17" t="s">
        <v>197</v>
      </c>
      <c r="BM389" s="142" t="s">
        <v>2605</v>
      </c>
    </row>
    <row r="390" spans="2:65" s="1" customFormat="1" ht="24.15" customHeight="1">
      <c r="B390" s="136"/>
      <c r="C390" s="191" t="s">
        <v>444</v>
      </c>
      <c r="D390" s="191" t="s">
        <v>187</v>
      </c>
      <c r="E390" s="192" t="s">
        <v>2606</v>
      </c>
      <c r="F390" s="193" t="s">
        <v>2607</v>
      </c>
      <c r="G390" s="194" t="s">
        <v>2608</v>
      </c>
      <c r="H390" s="195">
        <v>15</v>
      </c>
      <c r="I390" s="137"/>
      <c r="J390" s="196">
        <f t="shared" si="0"/>
        <v>0</v>
      </c>
      <c r="K390" s="193" t="s">
        <v>195</v>
      </c>
      <c r="L390" s="32"/>
      <c r="M390" s="138" t="s">
        <v>1</v>
      </c>
      <c r="N390" s="139" t="s">
        <v>40</v>
      </c>
      <c r="P390" s="140">
        <f t="shared" si="1"/>
        <v>0</v>
      </c>
      <c r="Q390" s="140">
        <v>1E-4</v>
      </c>
      <c r="R390" s="140">
        <f t="shared" si="2"/>
        <v>1.5E-3</v>
      </c>
      <c r="S390" s="140">
        <v>0</v>
      </c>
      <c r="T390" s="141">
        <f t="shared" si="3"/>
        <v>0</v>
      </c>
      <c r="AR390" s="142" t="s">
        <v>197</v>
      </c>
      <c r="AT390" s="142" t="s">
        <v>187</v>
      </c>
      <c r="AU390" s="142" t="s">
        <v>84</v>
      </c>
      <c r="AY390" s="17" t="s">
        <v>184</v>
      </c>
      <c r="BE390" s="143">
        <f t="shared" si="4"/>
        <v>0</v>
      </c>
      <c r="BF390" s="143">
        <f t="shared" si="5"/>
        <v>0</v>
      </c>
      <c r="BG390" s="143">
        <f t="shared" si="6"/>
        <v>0</v>
      </c>
      <c r="BH390" s="143">
        <f t="shared" si="7"/>
        <v>0</v>
      </c>
      <c r="BI390" s="143">
        <f t="shared" si="8"/>
        <v>0</v>
      </c>
      <c r="BJ390" s="17" t="s">
        <v>82</v>
      </c>
      <c r="BK390" s="143">
        <f t="shared" si="9"/>
        <v>0</v>
      </c>
      <c r="BL390" s="17" t="s">
        <v>197</v>
      </c>
      <c r="BM390" s="142" t="s">
        <v>2609</v>
      </c>
    </row>
    <row r="391" spans="2:65" s="1" customFormat="1" ht="24.15" customHeight="1">
      <c r="B391" s="136"/>
      <c r="C391" s="191" t="s">
        <v>319</v>
      </c>
      <c r="D391" s="191" t="s">
        <v>187</v>
      </c>
      <c r="E391" s="192" t="s">
        <v>2610</v>
      </c>
      <c r="F391" s="193" t="s">
        <v>2611</v>
      </c>
      <c r="G391" s="194" t="s">
        <v>2608</v>
      </c>
      <c r="H391" s="195">
        <v>6</v>
      </c>
      <c r="I391" s="137"/>
      <c r="J391" s="196">
        <f t="shared" si="0"/>
        <v>0</v>
      </c>
      <c r="K391" s="193" t="s">
        <v>195</v>
      </c>
      <c r="L391" s="32"/>
      <c r="M391" s="138" t="s">
        <v>1</v>
      </c>
      <c r="N391" s="139" t="s">
        <v>40</v>
      </c>
      <c r="P391" s="140">
        <f t="shared" si="1"/>
        <v>0</v>
      </c>
      <c r="Q391" s="140">
        <v>1.8000000000000001E-4</v>
      </c>
      <c r="R391" s="140">
        <f t="shared" si="2"/>
        <v>1.08E-3</v>
      </c>
      <c r="S391" s="140">
        <v>0</v>
      </c>
      <c r="T391" s="141">
        <f t="shared" si="3"/>
        <v>0</v>
      </c>
      <c r="AR391" s="142" t="s">
        <v>197</v>
      </c>
      <c r="AT391" s="142" t="s">
        <v>187</v>
      </c>
      <c r="AU391" s="142" t="s">
        <v>84</v>
      </c>
      <c r="AY391" s="17" t="s">
        <v>184</v>
      </c>
      <c r="BE391" s="143">
        <f t="shared" si="4"/>
        <v>0</v>
      </c>
      <c r="BF391" s="143">
        <f t="shared" si="5"/>
        <v>0</v>
      </c>
      <c r="BG391" s="143">
        <f t="shared" si="6"/>
        <v>0</v>
      </c>
      <c r="BH391" s="143">
        <f t="shared" si="7"/>
        <v>0</v>
      </c>
      <c r="BI391" s="143">
        <f t="shared" si="8"/>
        <v>0</v>
      </c>
      <c r="BJ391" s="17" t="s">
        <v>82</v>
      </c>
      <c r="BK391" s="143">
        <f t="shared" si="9"/>
        <v>0</v>
      </c>
      <c r="BL391" s="17" t="s">
        <v>197</v>
      </c>
      <c r="BM391" s="142" t="s">
        <v>2612</v>
      </c>
    </row>
    <row r="392" spans="2:65" s="1" customFormat="1" ht="24.15" customHeight="1">
      <c r="B392" s="136"/>
      <c r="C392" s="191" t="s">
        <v>451</v>
      </c>
      <c r="D392" s="191" t="s">
        <v>187</v>
      </c>
      <c r="E392" s="192" t="s">
        <v>2613</v>
      </c>
      <c r="F392" s="193" t="s">
        <v>2614</v>
      </c>
      <c r="G392" s="194" t="s">
        <v>2608</v>
      </c>
      <c r="H392" s="195">
        <v>2</v>
      </c>
      <c r="I392" s="137"/>
      <c r="J392" s="196">
        <f t="shared" si="0"/>
        <v>0</v>
      </c>
      <c r="K392" s="193" t="s">
        <v>195</v>
      </c>
      <c r="L392" s="32"/>
      <c r="M392" s="138" t="s">
        <v>1</v>
      </c>
      <c r="N392" s="139" t="s">
        <v>40</v>
      </c>
      <c r="P392" s="140">
        <f t="shared" si="1"/>
        <v>0</v>
      </c>
      <c r="Q392" s="140">
        <v>3.1E-4</v>
      </c>
      <c r="R392" s="140">
        <f t="shared" si="2"/>
        <v>6.2E-4</v>
      </c>
      <c r="S392" s="140">
        <v>0</v>
      </c>
      <c r="T392" s="141">
        <f t="shared" si="3"/>
        <v>0</v>
      </c>
      <c r="AR392" s="142" t="s">
        <v>197</v>
      </c>
      <c r="AT392" s="142" t="s">
        <v>187</v>
      </c>
      <c r="AU392" s="142" t="s">
        <v>84</v>
      </c>
      <c r="AY392" s="17" t="s">
        <v>184</v>
      </c>
      <c r="BE392" s="143">
        <f t="shared" si="4"/>
        <v>0</v>
      </c>
      <c r="BF392" s="143">
        <f t="shared" si="5"/>
        <v>0</v>
      </c>
      <c r="BG392" s="143">
        <f t="shared" si="6"/>
        <v>0</v>
      </c>
      <c r="BH392" s="143">
        <f t="shared" si="7"/>
        <v>0</v>
      </c>
      <c r="BI392" s="143">
        <f t="shared" si="8"/>
        <v>0</v>
      </c>
      <c r="BJ392" s="17" t="s">
        <v>82</v>
      </c>
      <c r="BK392" s="143">
        <f t="shared" si="9"/>
        <v>0</v>
      </c>
      <c r="BL392" s="17" t="s">
        <v>197</v>
      </c>
      <c r="BM392" s="142" t="s">
        <v>2615</v>
      </c>
    </row>
    <row r="393" spans="2:65" s="1" customFormat="1" ht="44.35" customHeight="1">
      <c r="B393" s="136"/>
      <c r="C393" s="191" t="s">
        <v>323</v>
      </c>
      <c r="D393" s="191" t="s">
        <v>187</v>
      </c>
      <c r="E393" s="192" t="s">
        <v>2616</v>
      </c>
      <c r="F393" s="193" t="s">
        <v>2617</v>
      </c>
      <c r="G393" s="194" t="s">
        <v>248</v>
      </c>
      <c r="H393" s="195">
        <v>4</v>
      </c>
      <c r="I393" s="137"/>
      <c r="J393" s="196">
        <f t="shared" si="0"/>
        <v>0</v>
      </c>
      <c r="K393" s="193" t="s">
        <v>195</v>
      </c>
      <c r="L393" s="32"/>
      <c r="M393" s="138" t="s">
        <v>1</v>
      </c>
      <c r="N393" s="139" t="s">
        <v>40</v>
      </c>
      <c r="P393" s="140">
        <f t="shared" si="1"/>
        <v>0</v>
      </c>
      <c r="Q393" s="140">
        <v>0.10761999999999999</v>
      </c>
      <c r="R393" s="140">
        <f t="shared" si="2"/>
        <v>0.43047999999999997</v>
      </c>
      <c r="S393" s="140">
        <v>0</v>
      </c>
      <c r="T393" s="141">
        <f t="shared" si="3"/>
        <v>0</v>
      </c>
      <c r="AR393" s="142" t="s">
        <v>197</v>
      </c>
      <c r="AT393" s="142" t="s">
        <v>187</v>
      </c>
      <c r="AU393" s="142" t="s">
        <v>84</v>
      </c>
      <c r="AY393" s="17" t="s">
        <v>184</v>
      </c>
      <c r="BE393" s="143">
        <f t="shared" si="4"/>
        <v>0</v>
      </c>
      <c r="BF393" s="143">
        <f t="shared" si="5"/>
        <v>0</v>
      </c>
      <c r="BG393" s="143">
        <f t="shared" si="6"/>
        <v>0</v>
      </c>
      <c r="BH393" s="143">
        <f t="shared" si="7"/>
        <v>0</v>
      </c>
      <c r="BI393" s="143">
        <f t="shared" si="8"/>
        <v>0</v>
      </c>
      <c r="BJ393" s="17" t="s">
        <v>82</v>
      </c>
      <c r="BK393" s="143">
        <f t="shared" si="9"/>
        <v>0</v>
      </c>
      <c r="BL393" s="17" t="s">
        <v>197</v>
      </c>
      <c r="BM393" s="142" t="s">
        <v>2618</v>
      </c>
    </row>
    <row r="394" spans="2:65" s="12" customFormat="1">
      <c r="B394" s="158"/>
      <c r="D394" s="154" t="s">
        <v>907</v>
      </c>
      <c r="E394" s="159" t="s">
        <v>1</v>
      </c>
      <c r="F394" s="160" t="s">
        <v>2619</v>
      </c>
      <c r="H394" s="161">
        <v>1</v>
      </c>
      <c r="L394" s="158"/>
      <c r="M394" s="163"/>
      <c r="T394" s="164"/>
      <c r="AT394" s="159" t="s">
        <v>907</v>
      </c>
      <c r="AU394" s="159" t="s">
        <v>84</v>
      </c>
      <c r="AV394" s="12" t="s">
        <v>84</v>
      </c>
      <c r="AW394" s="12" t="s">
        <v>32</v>
      </c>
      <c r="AX394" s="12" t="s">
        <v>75</v>
      </c>
      <c r="AY394" s="159" t="s">
        <v>184</v>
      </c>
    </row>
    <row r="395" spans="2:65" s="12" customFormat="1">
      <c r="B395" s="158"/>
      <c r="D395" s="154" t="s">
        <v>907</v>
      </c>
      <c r="E395" s="159" t="s">
        <v>1</v>
      </c>
      <c r="F395" s="160" t="s">
        <v>2620</v>
      </c>
      <c r="H395" s="161">
        <v>1</v>
      </c>
      <c r="L395" s="158"/>
      <c r="M395" s="163"/>
      <c r="T395" s="164"/>
      <c r="AT395" s="159" t="s">
        <v>907</v>
      </c>
      <c r="AU395" s="159" t="s">
        <v>84</v>
      </c>
      <c r="AV395" s="12" t="s">
        <v>84</v>
      </c>
      <c r="AW395" s="12" t="s">
        <v>32</v>
      </c>
      <c r="AX395" s="12" t="s">
        <v>75</v>
      </c>
      <c r="AY395" s="159" t="s">
        <v>184</v>
      </c>
    </row>
    <row r="396" spans="2:65" s="12" customFormat="1">
      <c r="B396" s="158"/>
      <c r="D396" s="154" t="s">
        <v>907</v>
      </c>
      <c r="E396" s="159" t="s">
        <v>1</v>
      </c>
      <c r="F396" s="160" t="s">
        <v>2621</v>
      </c>
      <c r="H396" s="161">
        <v>1</v>
      </c>
      <c r="L396" s="158"/>
      <c r="M396" s="163"/>
      <c r="T396" s="164"/>
      <c r="AT396" s="159" t="s">
        <v>907</v>
      </c>
      <c r="AU396" s="159" t="s">
        <v>84</v>
      </c>
      <c r="AV396" s="12" t="s">
        <v>84</v>
      </c>
      <c r="AW396" s="12" t="s">
        <v>32</v>
      </c>
      <c r="AX396" s="12" t="s">
        <v>75</v>
      </c>
      <c r="AY396" s="159" t="s">
        <v>184</v>
      </c>
    </row>
    <row r="397" spans="2:65" s="12" customFormat="1">
      <c r="B397" s="158"/>
      <c r="D397" s="154" t="s">
        <v>907</v>
      </c>
      <c r="E397" s="159" t="s">
        <v>1</v>
      </c>
      <c r="F397" s="160" t="s">
        <v>2622</v>
      </c>
      <c r="H397" s="161">
        <v>1</v>
      </c>
      <c r="L397" s="158"/>
      <c r="M397" s="163"/>
      <c r="T397" s="164"/>
      <c r="AT397" s="159" t="s">
        <v>907</v>
      </c>
      <c r="AU397" s="159" t="s">
        <v>84</v>
      </c>
      <c r="AV397" s="12" t="s">
        <v>84</v>
      </c>
      <c r="AW397" s="12" t="s">
        <v>32</v>
      </c>
      <c r="AX397" s="12" t="s">
        <v>75</v>
      </c>
      <c r="AY397" s="159" t="s">
        <v>184</v>
      </c>
    </row>
    <row r="398" spans="2:65" s="13" customFormat="1">
      <c r="B398" s="165"/>
      <c r="D398" s="154" t="s">
        <v>907</v>
      </c>
      <c r="E398" s="166" t="s">
        <v>1</v>
      </c>
      <c r="F398" s="167" t="s">
        <v>921</v>
      </c>
      <c r="H398" s="168">
        <v>4</v>
      </c>
      <c r="L398" s="165"/>
      <c r="M398" s="170"/>
      <c r="T398" s="171"/>
      <c r="AT398" s="166" t="s">
        <v>907</v>
      </c>
      <c r="AU398" s="166" t="s">
        <v>84</v>
      </c>
      <c r="AV398" s="13" t="s">
        <v>197</v>
      </c>
      <c r="AW398" s="13" t="s">
        <v>32</v>
      </c>
      <c r="AX398" s="13" t="s">
        <v>82</v>
      </c>
      <c r="AY398" s="166" t="s">
        <v>184</v>
      </c>
    </row>
    <row r="399" spans="2:65" s="1" customFormat="1" ht="37.9" customHeight="1">
      <c r="B399" s="136"/>
      <c r="C399" s="191" t="s">
        <v>458</v>
      </c>
      <c r="D399" s="191" t="s">
        <v>187</v>
      </c>
      <c r="E399" s="192" t="s">
        <v>2623</v>
      </c>
      <c r="F399" s="193" t="s">
        <v>2624</v>
      </c>
      <c r="G399" s="194" t="s">
        <v>248</v>
      </c>
      <c r="H399" s="195">
        <v>4</v>
      </c>
      <c r="I399" s="137"/>
      <c r="J399" s="196">
        <f>ROUND(I399*H399,2)</f>
        <v>0</v>
      </c>
      <c r="K399" s="193" t="s">
        <v>195</v>
      </c>
      <c r="L399" s="32"/>
      <c r="M399" s="138" t="s">
        <v>1</v>
      </c>
      <c r="N399" s="139" t="s">
        <v>40</v>
      </c>
      <c r="P399" s="140">
        <f>O399*H399</f>
        <v>0</v>
      </c>
      <c r="Q399" s="140">
        <v>3.637E-2</v>
      </c>
      <c r="R399" s="140">
        <f>Q399*H399</f>
        <v>0.14548</v>
      </c>
      <c r="S399" s="140">
        <v>0</v>
      </c>
      <c r="T399" s="141">
        <f>S399*H399</f>
        <v>0</v>
      </c>
      <c r="AR399" s="142" t="s">
        <v>197</v>
      </c>
      <c r="AT399" s="142" t="s">
        <v>187</v>
      </c>
      <c r="AU399" s="142" t="s">
        <v>84</v>
      </c>
      <c r="AY399" s="17" t="s">
        <v>184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82</v>
      </c>
      <c r="BK399" s="143">
        <f>ROUND(I399*H399,2)</f>
        <v>0</v>
      </c>
      <c r="BL399" s="17" t="s">
        <v>197</v>
      </c>
      <c r="BM399" s="142" t="s">
        <v>2625</v>
      </c>
    </row>
    <row r="400" spans="2:65" s="1" customFormat="1" ht="37.9" customHeight="1">
      <c r="B400" s="136"/>
      <c r="C400" s="191" t="s">
        <v>326</v>
      </c>
      <c r="D400" s="191" t="s">
        <v>187</v>
      </c>
      <c r="E400" s="192" t="s">
        <v>2626</v>
      </c>
      <c r="F400" s="193" t="s">
        <v>2627</v>
      </c>
      <c r="G400" s="194" t="s">
        <v>248</v>
      </c>
      <c r="H400" s="195">
        <v>4</v>
      </c>
      <c r="I400" s="137"/>
      <c r="J400" s="196">
        <f>ROUND(I400*H400,2)</f>
        <v>0</v>
      </c>
      <c r="K400" s="193" t="s">
        <v>195</v>
      </c>
      <c r="L400" s="32"/>
      <c r="M400" s="138" t="s">
        <v>1</v>
      </c>
      <c r="N400" s="139" t="s">
        <v>40</v>
      </c>
      <c r="P400" s="140">
        <f>O400*H400</f>
        <v>0</v>
      </c>
      <c r="Q400" s="140">
        <v>0</v>
      </c>
      <c r="R400" s="140">
        <f>Q400*H400</f>
        <v>0</v>
      </c>
      <c r="S400" s="140">
        <v>0</v>
      </c>
      <c r="T400" s="141">
        <f>S400*H400</f>
        <v>0</v>
      </c>
      <c r="AR400" s="142" t="s">
        <v>197</v>
      </c>
      <c r="AT400" s="142" t="s">
        <v>187</v>
      </c>
      <c r="AU400" s="142" t="s">
        <v>84</v>
      </c>
      <c r="AY400" s="17" t="s">
        <v>184</v>
      </c>
      <c r="BE400" s="143">
        <f>IF(N400="základní",J400,0)</f>
        <v>0</v>
      </c>
      <c r="BF400" s="143">
        <f>IF(N400="snížená",J400,0)</f>
        <v>0</v>
      </c>
      <c r="BG400" s="143">
        <f>IF(N400="zákl. přenesená",J400,0)</f>
        <v>0</v>
      </c>
      <c r="BH400" s="143">
        <f>IF(N400="sníž. přenesená",J400,0)</f>
        <v>0</v>
      </c>
      <c r="BI400" s="143">
        <f>IF(N400="nulová",J400,0)</f>
        <v>0</v>
      </c>
      <c r="BJ400" s="17" t="s">
        <v>82</v>
      </c>
      <c r="BK400" s="143">
        <f>ROUND(I400*H400,2)</f>
        <v>0</v>
      </c>
      <c r="BL400" s="17" t="s">
        <v>197</v>
      </c>
      <c r="BM400" s="142" t="s">
        <v>2628</v>
      </c>
    </row>
    <row r="401" spans="2:65" s="1" customFormat="1" ht="37.9" customHeight="1">
      <c r="B401" s="136"/>
      <c r="C401" s="191" t="s">
        <v>467</v>
      </c>
      <c r="D401" s="191" t="s">
        <v>187</v>
      </c>
      <c r="E401" s="192" t="s">
        <v>2629</v>
      </c>
      <c r="F401" s="193" t="s">
        <v>2630</v>
      </c>
      <c r="G401" s="194" t="s">
        <v>248</v>
      </c>
      <c r="H401" s="195">
        <v>4</v>
      </c>
      <c r="I401" s="137"/>
      <c r="J401" s="196">
        <f>ROUND(I401*H401,2)</f>
        <v>0</v>
      </c>
      <c r="K401" s="193" t="s">
        <v>195</v>
      </c>
      <c r="L401" s="32"/>
      <c r="M401" s="138" t="s">
        <v>1</v>
      </c>
      <c r="N401" s="139" t="s">
        <v>40</v>
      </c>
      <c r="P401" s="140">
        <f>O401*H401</f>
        <v>0</v>
      </c>
      <c r="Q401" s="140">
        <v>0.1313</v>
      </c>
      <c r="R401" s="140">
        <f>Q401*H401</f>
        <v>0.5252</v>
      </c>
      <c r="S401" s="140">
        <v>0</v>
      </c>
      <c r="T401" s="141">
        <f>S401*H401</f>
        <v>0</v>
      </c>
      <c r="AR401" s="142" t="s">
        <v>197</v>
      </c>
      <c r="AT401" s="142" t="s">
        <v>187</v>
      </c>
      <c r="AU401" s="142" t="s">
        <v>84</v>
      </c>
      <c r="AY401" s="17" t="s">
        <v>184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7" t="s">
        <v>82</v>
      </c>
      <c r="BK401" s="143">
        <f>ROUND(I401*H401,2)</f>
        <v>0</v>
      </c>
      <c r="BL401" s="17" t="s">
        <v>197</v>
      </c>
      <c r="BM401" s="142" t="s">
        <v>2631</v>
      </c>
    </row>
    <row r="402" spans="2:65" s="1" customFormat="1" ht="44.35" customHeight="1">
      <c r="B402" s="136"/>
      <c r="C402" s="191" t="s">
        <v>330</v>
      </c>
      <c r="D402" s="191" t="s">
        <v>187</v>
      </c>
      <c r="E402" s="192" t="s">
        <v>2632</v>
      </c>
      <c r="F402" s="193" t="s">
        <v>2633</v>
      </c>
      <c r="G402" s="194" t="s">
        <v>248</v>
      </c>
      <c r="H402" s="195">
        <v>2</v>
      </c>
      <c r="I402" s="137"/>
      <c r="J402" s="196">
        <f>ROUND(I402*H402,2)</f>
        <v>0</v>
      </c>
      <c r="K402" s="193" t="s">
        <v>195</v>
      </c>
      <c r="L402" s="32"/>
      <c r="M402" s="138" t="s">
        <v>1</v>
      </c>
      <c r="N402" s="139" t="s">
        <v>40</v>
      </c>
      <c r="P402" s="140">
        <f>O402*H402</f>
        <v>0</v>
      </c>
      <c r="Q402" s="140">
        <v>0.17030000000000001</v>
      </c>
      <c r="R402" s="140">
        <f>Q402*H402</f>
        <v>0.34060000000000001</v>
      </c>
      <c r="S402" s="140">
        <v>0</v>
      </c>
      <c r="T402" s="141">
        <f>S402*H402</f>
        <v>0</v>
      </c>
      <c r="AR402" s="142" t="s">
        <v>197</v>
      </c>
      <c r="AT402" s="142" t="s">
        <v>187</v>
      </c>
      <c r="AU402" s="142" t="s">
        <v>84</v>
      </c>
      <c r="AY402" s="17" t="s">
        <v>184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7" t="s">
        <v>82</v>
      </c>
      <c r="BK402" s="143">
        <f>ROUND(I402*H402,2)</f>
        <v>0</v>
      </c>
      <c r="BL402" s="17" t="s">
        <v>197</v>
      </c>
      <c r="BM402" s="142" t="s">
        <v>2634</v>
      </c>
    </row>
    <row r="403" spans="2:65" s="12" customFormat="1">
      <c r="B403" s="158"/>
      <c r="D403" s="154" t="s">
        <v>907</v>
      </c>
      <c r="E403" s="159" t="s">
        <v>1</v>
      </c>
      <c r="F403" s="160" t="s">
        <v>2635</v>
      </c>
      <c r="H403" s="161">
        <v>1</v>
      </c>
      <c r="L403" s="158"/>
      <c r="M403" s="163"/>
      <c r="T403" s="164"/>
      <c r="AT403" s="159" t="s">
        <v>907</v>
      </c>
      <c r="AU403" s="159" t="s">
        <v>84</v>
      </c>
      <c r="AV403" s="12" t="s">
        <v>84</v>
      </c>
      <c r="AW403" s="12" t="s">
        <v>32</v>
      </c>
      <c r="AX403" s="12" t="s">
        <v>75</v>
      </c>
      <c r="AY403" s="159" t="s">
        <v>184</v>
      </c>
    </row>
    <row r="404" spans="2:65" s="12" customFormat="1">
      <c r="B404" s="158"/>
      <c r="D404" s="154" t="s">
        <v>907</v>
      </c>
      <c r="E404" s="159" t="s">
        <v>1</v>
      </c>
      <c r="F404" s="160" t="s">
        <v>2636</v>
      </c>
      <c r="H404" s="161">
        <v>1</v>
      </c>
      <c r="L404" s="158"/>
      <c r="M404" s="163"/>
      <c r="T404" s="164"/>
      <c r="AT404" s="159" t="s">
        <v>907</v>
      </c>
      <c r="AU404" s="159" t="s">
        <v>84</v>
      </c>
      <c r="AV404" s="12" t="s">
        <v>84</v>
      </c>
      <c r="AW404" s="12" t="s">
        <v>32</v>
      </c>
      <c r="AX404" s="12" t="s">
        <v>75</v>
      </c>
      <c r="AY404" s="159" t="s">
        <v>184</v>
      </c>
    </row>
    <row r="405" spans="2:65" s="13" customFormat="1">
      <c r="B405" s="165"/>
      <c r="D405" s="154" t="s">
        <v>907</v>
      </c>
      <c r="E405" s="166" t="s">
        <v>1</v>
      </c>
      <c r="F405" s="167" t="s">
        <v>921</v>
      </c>
      <c r="H405" s="168">
        <v>2</v>
      </c>
      <c r="L405" s="165"/>
      <c r="M405" s="170"/>
      <c r="T405" s="171"/>
      <c r="AT405" s="166" t="s">
        <v>907</v>
      </c>
      <c r="AU405" s="166" t="s">
        <v>84</v>
      </c>
      <c r="AV405" s="13" t="s">
        <v>197</v>
      </c>
      <c r="AW405" s="13" t="s">
        <v>32</v>
      </c>
      <c r="AX405" s="13" t="s">
        <v>82</v>
      </c>
      <c r="AY405" s="166" t="s">
        <v>184</v>
      </c>
    </row>
    <row r="406" spans="2:65" s="1" customFormat="1" ht="44.35" customHeight="1">
      <c r="B406" s="136"/>
      <c r="C406" s="191" t="s">
        <v>475</v>
      </c>
      <c r="D406" s="191" t="s">
        <v>187</v>
      </c>
      <c r="E406" s="192" t="s">
        <v>2637</v>
      </c>
      <c r="F406" s="193" t="s">
        <v>2638</v>
      </c>
      <c r="G406" s="194" t="s">
        <v>248</v>
      </c>
      <c r="H406" s="195">
        <v>3</v>
      </c>
      <c r="I406" s="137"/>
      <c r="J406" s="196">
        <f>ROUND(I406*H406,2)</f>
        <v>0</v>
      </c>
      <c r="K406" s="193" t="s">
        <v>195</v>
      </c>
      <c r="L406" s="32"/>
      <c r="M406" s="138" t="s">
        <v>1</v>
      </c>
      <c r="N406" s="139" t="s">
        <v>40</v>
      </c>
      <c r="P406" s="140">
        <f>O406*H406</f>
        <v>0</v>
      </c>
      <c r="Q406" s="140">
        <v>0.23147000000000001</v>
      </c>
      <c r="R406" s="140">
        <f>Q406*H406</f>
        <v>0.69440999999999997</v>
      </c>
      <c r="S406" s="140">
        <v>0</v>
      </c>
      <c r="T406" s="141">
        <f>S406*H406</f>
        <v>0</v>
      </c>
      <c r="AR406" s="142" t="s">
        <v>197</v>
      </c>
      <c r="AT406" s="142" t="s">
        <v>187</v>
      </c>
      <c r="AU406" s="142" t="s">
        <v>84</v>
      </c>
      <c r="AY406" s="17" t="s">
        <v>184</v>
      </c>
      <c r="BE406" s="143">
        <f>IF(N406="základní",J406,0)</f>
        <v>0</v>
      </c>
      <c r="BF406" s="143">
        <f>IF(N406="snížená",J406,0)</f>
        <v>0</v>
      </c>
      <c r="BG406" s="143">
        <f>IF(N406="zákl. přenesená",J406,0)</f>
        <v>0</v>
      </c>
      <c r="BH406" s="143">
        <f>IF(N406="sníž. přenesená",J406,0)</f>
        <v>0</v>
      </c>
      <c r="BI406" s="143">
        <f>IF(N406="nulová",J406,0)</f>
        <v>0</v>
      </c>
      <c r="BJ406" s="17" t="s">
        <v>82</v>
      </c>
      <c r="BK406" s="143">
        <f>ROUND(I406*H406,2)</f>
        <v>0</v>
      </c>
      <c r="BL406" s="17" t="s">
        <v>197</v>
      </c>
      <c r="BM406" s="142" t="s">
        <v>2639</v>
      </c>
    </row>
    <row r="407" spans="2:65" s="12" customFormat="1">
      <c r="B407" s="158"/>
      <c r="D407" s="154" t="s">
        <v>907</v>
      </c>
      <c r="E407" s="159" t="s">
        <v>1</v>
      </c>
      <c r="F407" s="160" t="s">
        <v>2640</v>
      </c>
      <c r="H407" s="161">
        <v>1</v>
      </c>
      <c r="L407" s="158"/>
      <c r="M407" s="163"/>
      <c r="T407" s="164"/>
      <c r="AT407" s="159" t="s">
        <v>907</v>
      </c>
      <c r="AU407" s="159" t="s">
        <v>84</v>
      </c>
      <c r="AV407" s="12" t="s">
        <v>84</v>
      </c>
      <c r="AW407" s="12" t="s">
        <v>32</v>
      </c>
      <c r="AX407" s="12" t="s">
        <v>75</v>
      </c>
      <c r="AY407" s="159" t="s">
        <v>184</v>
      </c>
    </row>
    <row r="408" spans="2:65" s="12" customFormat="1">
      <c r="B408" s="158"/>
      <c r="D408" s="154" t="s">
        <v>907</v>
      </c>
      <c r="E408" s="159" t="s">
        <v>1</v>
      </c>
      <c r="F408" s="160" t="s">
        <v>2641</v>
      </c>
      <c r="H408" s="161">
        <v>1</v>
      </c>
      <c r="L408" s="158"/>
      <c r="M408" s="163"/>
      <c r="T408" s="164"/>
      <c r="AT408" s="159" t="s">
        <v>907</v>
      </c>
      <c r="AU408" s="159" t="s">
        <v>84</v>
      </c>
      <c r="AV408" s="12" t="s">
        <v>84</v>
      </c>
      <c r="AW408" s="12" t="s">
        <v>32</v>
      </c>
      <c r="AX408" s="12" t="s">
        <v>75</v>
      </c>
      <c r="AY408" s="159" t="s">
        <v>184</v>
      </c>
    </row>
    <row r="409" spans="2:65" s="12" customFormat="1">
      <c r="B409" s="158"/>
      <c r="D409" s="154" t="s">
        <v>907</v>
      </c>
      <c r="E409" s="159" t="s">
        <v>1</v>
      </c>
      <c r="F409" s="160" t="s">
        <v>2642</v>
      </c>
      <c r="H409" s="161">
        <v>1</v>
      </c>
      <c r="L409" s="158"/>
      <c r="M409" s="163"/>
      <c r="T409" s="164"/>
      <c r="AT409" s="159" t="s">
        <v>907</v>
      </c>
      <c r="AU409" s="159" t="s">
        <v>84</v>
      </c>
      <c r="AV409" s="12" t="s">
        <v>84</v>
      </c>
      <c r="AW409" s="12" t="s">
        <v>32</v>
      </c>
      <c r="AX409" s="12" t="s">
        <v>75</v>
      </c>
      <c r="AY409" s="159" t="s">
        <v>184</v>
      </c>
    </row>
    <row r="410" spans="2:65" s="13" customFormat="1">
      <c r="B410" s="165"/>
      <c r="D410" s="154" t="s">
        <v>907</v>
      </c>
      <c r="E410" s="166" t="s">
        <v>1</v>
      </c>
      <c r="F410" s="167" t="s">
        <v>921</v>
      </c>
      <c r="H410" s="168">
        <v>3</v>
      </c>
      <c r="L410" s="165"/>
      <c r="M410" s="170"/>
      <c r="T410" s="171"/>
      <c r="AT410" s="166" t="s">
        <v>907</v>
      </c>
      <c r="AU410" s="166" t="s">
        <v>84</v>
      </c>
      <c r="AV410" s="13" t="s">
        <v>197</v>
      </c>
      <c r="AW410" s="13" t="s">
        <v>32</v>
      </c>
      <c r="AX410" s="13" t="s">
        <v>82</v>
      </c>
      <c r="AY410" s="166" t="s">
        <v>184</v>
      </c>
    </row>
    <row r="411" spans="2:65" s="1" customFormat="1" ht="37.9" customHeight="1">
      <c r="B411" s="136"/>
      <c r="C411" s="191" t="s">
        <v>333</v>
      </c>
      <c r="D411" s="191" t="s">
        <v>187</v>
      </c>
      <c r="E411" s="192" t="s">
        <v>2643</v>
      </c>
      <c r="F411" s="193" t="s">
        <v>2644</v>
      </c>
      <c r="G411" s="194" t="s">
        <v>248</v>
      </c>
      <c r="H411" s="195">
        <v>3</v>
      </c>
      <c r="I411" s="137"/>
      <c r="J411" s="196">
        <f>ROUND(I411*H411,2)</f>
        <v>0</v>
      </c>
      <c r="K411" s="193" t="s">
        <v>195</v>
      </c>
      <c r="L411" s="32"/>
      <c r="M411" s="138" t="s">
        <v>1</v>
      </c>
      <c r="N411" s="139" t="s">
        <v>40</v>
      </c>
      <c r="P411" s="140">
        <f>O411*H411</f>
        <v>0</v>
      </c>
      <c r="Q411" s="140">
        <v>0.11996</v>
      </c>
      <c r="R411" s="140">
        <f>Q411*H411</f>
        <v>0.35987999999999998</v>
      </c>
      <c r="S411" s="140">
        <v>0</v>
      </c>
      <c r="T411" s="141">
        <f>S411*H411</f>
        <v>0</v>
      </c>
      <c r="AR411" s="142" t="s">
        <v>197</v>
      </c>
      <c r="AT411" s="142" t="s">
        <v>187</v>
      </c>
      <c r="AU411" s="142" t="s">
        <v>84</v>
      </c>
      <c r="AY411" s="17" t="s">
        <v>184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7" t="s">
        <v>82</v>
      </c>
      <c r="BK411" s="143">
        <f>ROUND(I411*H411,2)</f>
        <v>0</v>
      </c>
      <c r="BL411" s="17" t="s">
        <v>197</v>
      </c>
      <c r="BM411" s="142" t="s">
        <v>2645</v>
      </c>
    </row>
    <row r="412" spans="2:65" s="1" customFormat="1" ht="37.9" customHeight="1">
      <c r="B412" s="136"/>
      <c r="C412" s="191" t="s">
        <v>482</v>
      </c>
      <c r="D412" s="191" t="s">
        <v>187</v>
      </c>
      <c r="E412" s="192" t="s">
        <v>2646</v>
      </c>
      <c r="F412" s="193" t="s">
        <v>2647</v>
      </c>
      <c r="G412" s="194" t="s">
        <v>248</v>
      </c>
      <c r="H412" s="195">
        <v>3</v>
      </c>
      <c r="I412" s="137"/>
      <c r="J412" s="196">
        <f>ROUND(I412*H412,2)</f>
        <v>0</v>
      </c>
      <c r="K412" s="193" t="s">
        <v>195</v>
      </c>
      <c r="L412" s="32"/>
      <c r="M412" s="138" t="s">
        <v>1</v>
      </c>
      <c r="N412" s="139" t="s">
        <v>40</v>
      </c>
      <c r="P412" s="140">
        <f>O412*H412</f>
        <v>0</v>
      </c>
      <c r="Q412" s="140">
        <v>0</v>
      </c>
      <c r="R412" s="140">
        <f>Q412*H412</f>
        <v>0</v>
      </c>
      <c r="S412" s="140">
        <v>0</v>
      </c>
      <c r="T412" s="141">
        <f>S412*H412</f>
        <v>0</v>
      </c>
      <c r="AR412" s="142" t="s">
        <v>197</v>
      </c>
      <c r="AT412" s="142" t="s">
        <v>187</v>
      </c>
      <c r="AU412" s="142" t="s">
        <v>84</v>
      </c>
      <c r="AY412" s="17" t="s">
        <v>184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7" t="s">
        <v>82</v>
      </c>
      <c r="BK412" s="143">
        <f>ROUND(I412*H412,2)</f>
        <v>0</v>
      </c>
      <c r="BL412" s="17" t="s">
        <v>197</v>
      </c>
      <c r="BM412" s="142" t="s">
        <v>2648</v>
      </c>
    </row>
    <row r="413" spans="2:65" s="1" customFormat="1" ht="49.25" customHeight="1">
      <c r="B413" s="136"/>
      <c r="C413" s="191" t="s">
        <v>337</v>
      </c>
      <c r="D413" s="191" t="s">
        <v>187</v>
      </c>
      <c r="E413" s="192" t="s">
        <v>2649</v>
      </c>
      <c r="F413" s="193" t="s">
        <v>2650</v>
      </c>
      <c r="G413" s="194" t="s">
        <v>248</v>
      </c>
      <c r="H413" s="195">
        <v>3</v>
      </c>
      <c r="I413" s="137"/>
      <c r="J413" s="196">
        <f>ROUND(I413*H413,2)</f>
        <v>0</v>
      </c>
      <c r="K413" s="193" t="s">
        <v>195</v>
      </c>
      <c r="L413" s="32"/>
      <c r="M413" s="138" t="s">
        <v>1</v>
      </c>
      <c r="N413" s="139" t="s">
        <v>40</v>
      </c>
      <c r="P413" s="140">
        <f>O413*H413</f>
        <v>0</v>
      </c>
      <c r="Q413" s="140">
        <v>0.44741999999999998</v>
      </c>
      <c r="R413" s="140">
        <f>Q413*H413</f>
        <v>1.34226</v>
      </c>
      <c r="S413" s="140">
        <v>0</v>
      </c>
      <c r="T413" s="141">
        <f>S413*H413</f>
        <v>0</v>
      </c>
      <c r="AR413" s="142" t="s">
        <v>197</v>
      </c>
      <c r="AT413" s="142" t="s">
        <v>187</v>
      </c>
      <c r="AU413" s="142" t="s">
        <v>84</v>
      </c>
      <c r="AY413" s="17" t="s">
        <v>184</v>
      </c>
      <c r="BE413" s="143">
        <f>IF(N413="základní",J413,0)</f>
        <v>0</v>
      </c>
      <c r="BF413" s="143">
        <f>IF(N413="snížená",J413,0)</f>
        <v>0</v>
      </c>
      <c r="BG413" s="143">
        <f>IF(N413="zákl. přenesená",J413,0)</f>
        <v>0</v>
      </c>
      <c r="BH413" s="143">
        <f>IF(N413="sníž. přenesená",J413,0)</f>
        <v>0</v>
      </c>
      <c r="BI413" s="143">
        <f>IF(N413="nulová",J413,0)</f>
        <v>0</v>
      </c>
      <c r="BJ413" s="17" t="s">
        <v>82</v>
      </c>
      <c r="BK413" s="143">
        <f>ROUND(I413*H413,2)</f>
        <v>0</v>
      </c>
      <c r="BL413" s="17" t="s">
        <v>197</v>
      </c>
      <c r="BM413" s="142" t="s">
        <v>2651</v>
      </c>
    </row>
    <row r="414" spans="2:65" s="1" customFormat="1" ht="24.15" customHeight="1">
      <c r="B414" s="136"/>
      <c r="C414" s="191" t="s">
        <v>492</v>
      </c>
      <c r="D414" s="191" t="s">
        <v>187</v>
      </c>
      <c r="E414" s="192" t="s">
        <v>2652</v>
      </c>
      <c r="F414" s="193" t="s">
        <v>2653</v>
      </c>
      <c r="G414" s="194" t="s">
        <v>248</v>
      </c>
      <c r="H414" s="195">
        <v>2</v>
      </c>
      <c r="I414" s="137"/>
      <c r="J414" s="196">
        <f>ROUND(I414*H414,2)</f>
        <v>0</v>
      </c>
      <c r="K414" s="193" t="s">
        <v>1</v>
      </c>
      <c r="L414" s="32"/>
      <c r="M414" s="138" t="s">
        <v>1</v>
      </c>
      <c r="N414" s="139" t="s">
        <v>40</v>
      </c>
      <c r="P414" s="140">
        <f>O414*H414</f>
        <v>0</v>
      </c>
      <c r="Q414" s="140">
        <v>0.15</v>
      </c>
      <c r="R414" s="140">
        <f>Q414*H414</f>
        <v>0.3</v>
      </c>
      <c r="S414" s="140">
        <v>0.15</v>
      </c>
      <c r="T414" s="141">
        <f>S414*H414</f>
        <v>0.3</v>
      </c>
      <c r="AR414" s="142" t="s">
        <v>197</v>
      </c>
      <c r="AT414" s="142" t="s">
        <v>187</v>
      </c>
      <c r="AU414" s="142" t="s">
        <v>84</v>
      </c>
      <c r="AY414" s="17" t="s">
        <v>184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7" t="s">
        <v>82</v>
      </c>
      <c r="BK414" s="143">
        <f>ROUND(I414*H414,2)</f>
        <v>0</v>
      </c>
      <c r="BL414" s="17" t="s">
        <v>197</v>
      </c>
      <c r="BM414" s="142" t="s">
        <v>2654</v>
      </c>
    </row>
    <row r="415" spans="2:65" s="1" customFormat="1" ht="28.55">
      <c r="B415" s="32"/>
      <c r="D415" s="154" t="s">
        <v>569</v>
      </c>
      <c r="F415" s="155" t="s">
        <v>2655</v>
      </c>
      <c r="L415" s="32"/>
      <c r="M415" s="157"/>
      <c r="T415" s="56"/>
      <c r="AT415" s="17" t="s">
        <v>569</v>
      </c>
      <c r="AU415" s="17" t="s">
        <v>84</v>
      </c>
    </row>
    <row r="416" spans="2:65" s="1" customFormat="1" ht="16.5" customHeight="1">
      <c r="B416" s="136"/>
      <c r="C416" s="191" t="s">
        <v>340</v>
      </c>
      <c r="D416" s="191" t="s">
        <v>187</v>
      </c>
      <c r="E416" s="192" t="s">
        <v>2656</v>
      </c>
      <c r="F416" s="193" t="s">
        <v>2657</v>
      </c>
      <c r="G416" s="194" t="s">
        <v>1602</v>
      </c>
      <c r="H416" s="195">
        <v>1</v>
      </c>
      <c r="I416" s="137"/>
      <c r="J416" s="196">
        <f>ROUND(I416*H416,2)</f>
        <v>0</v>
      </c>
      <c r="K416" s="193" t="s">
        <v>1</v>
      </c>
      <c r="L416" s="32"/>
      <c r="M416" s="138" t="s">
        <v>1</v>
      </c>
      <c r="N416" s="139" t="s">
        <v>40</v>
      </c>
      <c r="P416" s="140">
        <f>O416*H416</f>
        <v>0</v>
      </c>
      <c r="Q416" s="140">
        <v>0.85</v>
      </c>
      <c r="R416" s="140">
        <f>Q416*H416</f>
        <v>0.85</v>
      </c>
      <c r="S416" s="140">
        <v>0</v>
      </c>
      <c r="T416" s="141">
        <f>S416*H416</f>
        <v>0</v>
      </c>
      <c r="AR416" s="142" t="s">
        <v>197</v>
      </c>
      <c r="AT416" s="142" t="s">
        <v>187</v>
      </c>
      <c r="AU416" s="142" t="s">
        <v>84</v>
      </c>
      <c r="AY416" s="17" t="s">
        <v>184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7" t="s">
        <v>82</v>
      </c>
      <c r="BK416" s="143">
        <f>ROUND(I416*H416,2)</f>
        <v>0</v>
      </c>
      <c r="BL416" s="17" t="s">
        <v>197</v>
      </c>
      <c r="BM416" s="142" t="s">
        <v>2658</v>
      </c>
    </row>
    <row r="417" spans="2:65" s="1" customFormat="1" ht="47.55">
      <c r="B417" s="32"/>
      <c r="D417" s="154" t="s">
        <v>569</v>
      </c>
      <c r="F417" s="155" t="s">
        <v>2659</v>
      </c>
      <c r="L417" s="32"/>
      <c r="M417" s="157"/>
      <c r="T417" s="56"/>
      <c r="AT417" s="17" t="s">
        <v>569</v>
      </c>
      <c r="AU417" s="17" t="s">
        <v>84</v>
      </c>
    </row>
    <row r="418" spans="2:65" s="12" customFormat="1">
      <c r="B418" s="158"/>
      <c r="D418" s="154" t="s">
        <v>907</v>
      </c>
      <c r="E418" s="159" t="s">
        <v>1</v>
      </c>
      <c r="F418" s="160" t="s">
        <v>2660</v>
      </c>
      <c r="H418" s="161">
        <v>1</v>
      </c>
      <c r="L418" s="158"/>
      <c r="M418" s="163"/>
      <c r="T418" s="164"/>
      <c r="AT418" s="159" t="s">
        <v>907</v>
      </c>
      <c r="AU418" s="159" t="s">
        <v>84</v>
      </c>
      <c r="AV418" s="12" t="s">
        <v>84</v>
      </c>
      <c r="AW418" s="12" t="s">
        <v>32</v>
      </c>
      <c r="AX418" s="12" t="s">
        <v>75</v>
      </c>
      <c r="AY418" s="159" t="s">
        <v>184</v>
      </c>
    </row>
    <row r="419" spans="2:65" s="13" customFormat="1">
      <c r="B419" s="165"/>
      <c r="D419" s="154" t="s">
        <v>907</v>
      </c>
      <c r="E419" s="166" t="s">
        <v>1</v>
      </c>
      <c r="F419" s="167" t="s">
        <v>921</v>
      </c>
      <c r="H419" s="168">
        <v>1</v>
      </c>
      <c r="L419" s="165"/>
      <c r="M419" s="170"/>
      <c r="T419" s="171"/>
      <c r="AT419" s="166" t="s">
        <v>907</v>
      </c>
      <c r="AU419" s="166" t="s">
        <v>84</v>
      </c>
      <c r="AV419" s="13" t="s">
        <v>197</v>
      </c>
      <c r="AW419" s="13" t="s">
        <v>32</v>
      </c>
      <c r="AX419" s="13" t="s">
        <v>82</v>
      </c>
      <c r="AY419" s="166" t="s">
        <v>184</v>
      </c>
    </row>
    <row r="420" spans="2:65" s="1" customFormat="1" ht="24.15" customHeight="1">
      <c r="B420" s="136"/>
      <c r="C420" s="191" t="s">
        <v>501</v>
      </c>
      <c r="D420" s="191" t="s">
        <v>187</v>
      </c>
      <c r="E420" s="192" t="s">
        <v>2661</v>
      </c>
      <c r="F420" s="193" t="s">
        <v>2662</v>
      </c>
      <c r="G420" s="194" t="s">
        <v>1602</v>
      </c>
      <c r="H420" s="195">
        <v>1</v>
      </c>
      <c r="I420" s="137"/>
      <c r="J420" s="196">
        <f>ROUND(I420*H420,2)</f>
        <v>0</v>
      </c>
      <c r="K420" s="193" t="s">
        <v>1</v>
      </c>
      <c r="L420" s="32"/>
      <c r="M420" s="138" t="s">
        <v>1</v>
      </c>
      <c r="N420" s="139" t="s">
        <v>40</v>
      </c>
      <c r="P420" s="140">
        <f>O420*H420</f>
        <v>0</v>
      </c>
      <c r="Q420" s="140">
        <v>2.4780000000000002</v>
      </c>
      <c r="R420" s="140">
        <f>Q420*H420</f>
        <v>2.4780000000000002</v>
      </c>
      <c r="S420" s="140">
        <v>0</v>
      </c>
      <c r="T420" s="141">
        <f>S420*H420</f>
        <v>0</v>
      </c>
      <c r="AR420" s="142" t="s">
        <v>197</v>
      </c>
      <c r="AT420" s="142" t="s">
        <v>187</v>
      </c>
      <c r="AU420" s="142" t="s">
        <v>84</v>
      </c>
      <c r="AY420" s="17" t="s">
        <v>184</v>
      </c>
      <c r="BE420" s="143">
        <f>IF(N420="základní",J420,0)</f>
        <v>0</v>
      </c>
      <c r="BF420" s="143">
        <f>IF(N420="snížená",J420,0)</f>
        <v>0</v>
      </c>
      <c r="BG420" s="143">
        <f>IF(N420="zákl. přenesená",J420,0)</f>
        <v>0</v>
      </c>
      <c r="BH420" s="143">
        <f>IF(N420="sníž. přenesená",J420,0)</f>
        <v>0</v>
      </c>
      <c r="BI420" s="143">
        <f>IF(N420="nulová",J420,0)</f>
        <v>0</v>
      </c>
      <c r="BJ420" s="17" t="s">
        <v>82</v>
      </c>
      <c r="BK420" s="143">
        <f>ROUND(I420*H420,2)</f>
        <v>0</v>
      </c>
      <c r="BL420" s="17" t="s">
        <v>197</v>
      </c>
      <c r="BM420" s="142" t="s">
        <v>2663</v>
      </c>
    </row>
    <row r="421" spans="2:65" s="1" customFormat="1" ht="38.049999999999997">
      <c r="B421" s="32"/>
      <c r="D421" s="154" t="s">
        <v>569</v>
      </c>
      <c r="F421" s="155" t="s">
        <v>2664</v>
      </c>
      <c r="L421" s="32"/>
      <c r="M421" s="157"/>
      <c r="T421" s="56"/>
      <c r="AT421" s="17" t="s">
        <v>569</v>
      </c>
      <c r="AU421" s="17" t="s">
        <v>84</v>
      </c>
    </row>
    <row r="422" spans="2:65" s="12" customFormat="1">
      <c r="B422" s="158"/>
      <c r="D422" s="154" t="s">
        <v>907</v>
      </c>
      <c r="E422" s="159" t="s">
        <v>1</v>
      </c>
      <c r="F422" s="160" t="s">
        <v>2642</v>
      </c>
      <c r="H422" s="161">
        <v>1</v>
      </c>
      <c r="L422" s="158"/>
      <c r="M422" s="163"/>
      <c r="T422" s="164"/>
      <c r="AT422" s="159" t="s">
        <v>907</v>
      </c>
      <c r="AU422" s="159" t="s">
        <v>84</v>
      </c>
      <c r="AV422" s="12" t="s">
        <v>84</v>
      </c>
      <c r="AW422" s="12" t="s">
        <v>32</v>
      </c>
      <c r="AX422" s="12" t="s">
        <v>75</v>
      </c>
      <c r="AY422" s="159" t="s">
        <v>184</v>
      </c>
    </row>
    <row r="423" spans="2:65" s="13" customFormat="1">
      <c r="B423" s="165"/>
      <c r="D423" s="154" t="s">
        <v>907</v>
      </c>
      <c r="E423" s="166" t="s">
        <v>1</v>
      </c>
      <c r="F423" s="167" t="s">
        <v>921</v>
      </c>
      <c r="H423" s="168">
        <v>1</v>
      </c>
      <c r="L423" s="165"/>
      <c r="M423" s="170"/>
      <c r="T423" s="171"/>
      <c r="AT423" s="166" t="s">
        <v>907</v>
      </c>
      <c r="AU423" s="166" t="s">
        <v>84</v>
      </c>
      <c r="AV423" s="13" t="s">
        <v>197</v>
      </c>
      <c r="AW423" s="13" t="s">
        <v>32</v>
      </c>
      <c r="AX423" s="13" t="s">
        <v>82</v>
      </c>
      <c r="AY423" s="166" t="s">
        <v>184</v>
      </c>
    </row>
    <row r="424" spans="2:65" s="1" customFormat="1" ht="16.5" customHeight="1">
      <c r="B424" s="136"/>
      <c r="C424" s="191" t="s">
        <v>344</v>
      </c>
      <c r="D424" s="191" t="s">
        <v>187</v>
      </c>
      <c r="E424" s="192" t="s">
        <v>2665</v>
      </c>
      <c r="F424" s="193" t="s">
        <v>2666</v>
      </c>
      <c r="G424" s="194" t="s">
        <v>190</v>
      </c>
      <c r="H424" s="195">
        <v>73.95</v>
      </c>
      <c r="I424" s="137"/>
      <c r="J424" s="196">
        <f>ROUND(I424*H424,2)</f>
        <v>0</v>
      </c>
      <c r="K424" s="193" t="s">
        <v>195</v>
      </c>
      <c r="L424" s="32"/>
      <c r="M424" s="138" t="s">
        <v>1</v>
      </c>
      <c r="N424" s="139" t="s">
        <v>40</v>
      </c>
      <c r="P424" s="140">
        <f>O424*H424</f>
        <v>0</v>
      </c>
      <c r="Q424" s="140">
        <v>1.9000000000000001E-4</v>
      </c>
      <c r="R424" s="140">
        <f>Q424*H424</f>
        <v>1.40505E-2</v>
      </c>
      <c r="S424" s="140">
        <v>0</v>
      </c>
      <c r="T424" s="141">
        <f>S424*H424</f>
        <v>0</v>
      </c>
      <c r="AR424" s="142" t="s">
        <v>197</v>
      </c>
      <c r="AT424" s="142" t="s">
        <v>187</v>
      </c>
      <c r="AU424" s="142" t="s">
        <v>84</v>
      </c>
      <c r="AY424" s="17" t="s">
        <v>184</v>
      </c>
      <c r="BE424" s="143">
        <f>IF(N424="základní",J424,0)</f>
        <v>0</v>
      </c>
      <c r="BF424" s="143">
        <f>IF(N424="snížená",J424,0)</f>
        <v>0</v>
      </c>
      <c r="BG424" s="143">
        <f>IF(N424="zákl. přenesená",J424,0)</f>
        <v>0</v>
      </c>
      <c r="BH424" s="143">
        <f>IF(N424="sníž. přenesená",J424,0)</f>
        <v>0</v>
      </c>
      <c r="BI424" s="143">
        <f>IF(N424="nulová",J424,0)</f>
        <v>0</v>
      </c>
      <c r="BJ424" s="17" t="s">
        <v>82</v>
      </c>
      <c r="BK424" s="143">
        <f>ROUND(I424*H424,2)</f>
        <v>0</v>
      </c>
      <c r="BL424" s="17" t="s">
        <v>197</v>
      </c>
      <c r="BM424" s="142" t="s">
        <v>2667</v>
      </c>
    </row>
    <row r="425" spans="2:65" s="12" customFormat="1">
      <c r="B425" s="158"/>
      <c r="D425" s="154" t="s">
        <v>907</v>
      </c>
      <c r="E425" s="159" t="s">
        <v>1</v>
      </c>
      <c r="F425" s="160" t="s">
        <v>2246</v>
      </c>
      <c r="H425" s="161">
        <v>73.95</v>
      </c>
      <c r="L425" s="158"/>
      <c r="M425" s="163"/>
      <c r="T425" s="164"/>
      <c r="AT425" s="159" t="s">
        <v>907</v>
      </c>
      <c r="AU425" s="159" t="s">
        <v>84</v>
      </c>
      <c r="AV425" s="12" t="s">
        <v>84</v>
      </c>
      <c r="AW425" s="12" t="s">
        <v>32</v>
      </c>
      <c r="AX425" s="12" t="s">
        <v>75</v>
      </c>
      <c r="AY425" s="159" t="s">
        <v>184</v>
      </c>
    </row>
    <row r="426" spans="2:65" s="13" customFormat="1">
      <c r="B426" s="165"/>
      <c r="D426" s="154" t="s">
        <v>907</v>
      </c>
      <c r="E426" s="166" t="s">
        <v>1</v>
      </c>
      <c r="F426" s="167" t="s">
        <v>921</v>
      </c>
      <c r="H426" s="168">
        <v>73.95</v>
      </c>
      <c r="L426" s="165"/>
      <c r="M426" s="170"/>
      <c r="T426" s="171"/>
      <c r="AT426" s="166" t="s">
        <v>907</v>
      </c>
      <c r="AU426" s="166" t="s">
        <v>84</v>
      </c>
      <c r="AV426" s="13" t="s">
        <v>197</v>
      </c>
      <c r="AW426" s="13" t="s">
        <v>32</v>
      </c>
      <c r="AX426" s="13" t="s">
        <v>82</v>
      </c>
      <c r="AY426" s="166" t="s">
        <v>184</v>
      </c>
    </row>
    <row r="427" spans="2:65" s="1" customFormat="1" ht="16.5" customHeight="1">
      <c r="B427" s="136"/>
      <c r="C427" s="191" t="s">
        <v>511</v>
      </c>
      <c r="D427" s="191" t="s">
        <v>187</v>
      </c>
      <c r="E427" s="192" t="s">
        <v>2668</v>
      </c>
      <c r="F427" s="193" t="s">
        <v>2669</v>
      </c>
      <c r="G427" s="194" t="s">
        <v>190</v>
      </c>
      <c r="H427" s="195">
        <v>167.3</v>
      </c>
      <c r="I427" s="137"/>
      <c r="J427" s="196">
        <f>ROUND(I427*H427,2)</f>
        <v>0</v>
      </c>
      <c r="K427" s="193" t="s">
        <v>195</v>
      </c>
      <c r="L427" s="32"/>
      <c r="M427" s="138" t="s">
        <v>1</v>
      </c>
      <c r="N427" s="139" t="s">
        <v>40</v>
      </c>
      <c r="P427" s="140">
        <f>O427*H427</f>
        <v>0</v>
      </c>
      <c r="Q427" s="140">
        <v>2.0000000000000001E-4</v>
      </c>
      <c r="R427" s="140">
        <f>Q427*H427</f>
        <v>3.3460000000000004E-2</v>
      </c>
      <c r="S427" s="140">
        <v>0</v>
      </c>
      <c r="T427" s="141">
        <f>S427*H427</f>
        <v>0</v>
      </c>
      <c r="AR427" s="142" t="s">
        <v>197</v>
      </c>
      <c r="AT427" s="142" t="s">
        <v>187</v>
      </c>
      <c r="AU427" s="142" t="s">
        <v>84</v>
      </c>
      <c r="AY427" s="17" t="s">
        <v>184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7" t="s">
        <v>82</v>
      </c>
      <c r="BK427" s="143">
        <f>ROUND(I427*H427,2)</f>
        <v>0</v>
      </c>
      <c r="BL427" s="17" t="s">
        <v>197</v>
      </c>
      <c r="BM427" s="142" t="s">
        <v>2670</v>
      </c>
    </row>
    <row r="428" spans="2:65" s="12" customFormat="1">
      <c r="B428" s="158"/>
      <c r="D428" s="154" t="s">
        <v>907</v>
      </c>
      <c r="E428" s="159" t="s">
        <v>1</v>
      </c>
      <c r="F428" s="160" t="s">
        <v>2671</v>
      </c>
      <c r="H428" s="161">
        <v>167.3</v>
      </c>
      <c r="L428" s="158"/>
      <c r="M428" s="163"/>
      <c r="T428" s="164"/>
      <c r="AT428" s="159" t="s">
        <v>907</v>
      </c>
      <c r="AU428" s="159" t="s">
        <v>84</v>
      </c>
      <c r="AV428" s="12" t="s">
        <v>84</v>
      </c>
      <c r="AW428" s="12" t="s">
        <v>32</v>
      </c>
      <c r="AX428" s="12" t="s">
        <v>75</v>
      </c>
      <c r="AY428" s="159" t="s">
        <v>184</v>
      </c>
    </row>
    <row r="429" spans="2:65" s="13" customFormat="1">
      <c r="B429" s="165"/>
      <c r="D429" s="154" t="s">
        <v>907</v>
      </c>
      <c r="E429" s="166" t="s">
        <v>1</v>
      </c>
      <c r="F429" s="167" t="s">
        <v>921</v>
      </c>
      <c r="H429" s="168">
        <v>167.3</v>
      </c>
      <c r="L429" s="165"/>
      <c r="M429" s="170"/>
      <c r="T429" s="171"/>
      <c r="AT429" s="166" t="s">
        <v>907</v>
      </c>
      <c r="AU429" s="166" t="s">
        <v>84</v>
      </c>
      <c r="AV429" s="13" t="s">
        <v>197</v>
      </c>
      <c r="AW429" s="13" t="s">
        <v>32</v>
      </c>
      <c r="AX429" s="13" t="s">
        <v>82</v>
      </c>
      <c r="AY429" s="166" t="s">
        <v>184</v>
      </c>
    </row>
    <row r="430" spans="2:65" s="1" customFormat="1" ht="24.15" customHeight="1">
      <c r="B430" s="136"/>
      <c r="C430" s="191" t="s">
        <v>347</v>
      </c>
      <c r="D430" s="191" t="s">
        <v>187</v>
      </c>
      <c r="E430" s="192" t="s">
        <v>2672</v>
      </c>
      <c r="F430" s="193" t="s">
        <v>2673</v>
      </c>
      <c r="G430" s="194" t="s">
        <v>190</v>
      </c>
      <c r="H430" s="195">
        <v>73.95</v>
      </c>
      <c r="I430" s="137"/>
      <c r="J430" s="196">
        <f>ROUND(I430*H430,2)</f>
        <v>0</v>
      </c>
      <c r="K430" s="193" t="s">
        <v>195</v>
      </c>
      <c r="L430" s="32"/>
      <c r="M430" s="138" t="s">
        <v>1</v>
      </c>
      <c r="N430" s="139" t="s">
        <v>40</v>
      </c>
      <c r="P430" s="140">
        <f>O430*H430</f>
        <v>0</v>
      </c>
      <c r="Q430" s="140">
        <v>6.0000000000000002E-5</v>
      </c>
      <c r="R430" s="140">
        <f>Q430*H430</f>
        <v>4.437E-3</v>
      </c>
      <c r="S430" s="140">
        <v>0</v>
      </c>
      <c r="T430" s="141">
        <f>S430*H430</f>
        <v>0</v>
      </c>
      <c r="AR430" s="142" t="s">
        <v>197</v>
      </c>
      <c r="AT430" s="142" t="s">
        <v>187</v>
      </c>
      <c r="AU430" s="142" t="s">
        <v>84</v>
      </c>
      <c r="AY430" s="17" t="s">
        <v>184</v>
      </c>
      <c r="BE430" s="143">
        <f>IF(N430="základní",J430,0)</f>
        <v>0</v>
      </c>
      <c r="BF430" s="143">
        <f>IF(N430="snížená",J430,0)</f>
        <v>0</v>
      </c>
      <c r="BG430" s="143">
        <f>IF(N430="zákl. přenesená",J430,0)</f>
        <v>0</v>
      </c>
      <c r="BH430" s="143">
        <f>IF(N430="sníž. přenesená",J430,0)</f>
        <v>0</v>
      </c>
      <c r="BI430" s="143">
        <f>IF(N430="nulová",J430,0)</f>
        <v>0</v>
      </c>
      <c r="BJ430" s="17" t="s">
        <v>82</v>
      </c>
      <c r="BK430" s="143">
        <f>ROUND(I430*H430,2)</f>
        <v>0</v>
      </c>
      <c r="BL430" s="17" t="s">
        <v>197</v>
      </c>
      <c r="BM430" s="142" t="s">
        <v>2674</v>
      </c>
    </row>
    <row r="431" spans="2:65" s="12" customFormat="1">
      <c r="B431" s="158"/>
      <c r="D431" s="154" t="s">
        <v>907</v>
      </c>
      <c r="E431" s="159" t="s">
        <v>1</v>
      </c>
      <c r="F431" s="160" t="s">
        <v>2246</v>
      </c>
      <c r="H431" s="161">
        <v>73.95</v>
      </c>
      <c r="L431" s="158"/>
      <c r="M431" s="163"/>
      <c r="T431" s="164"/>
      <c r="AT431" s="159" t="s">
        <v>907</v>
      </c>
      <c r="AU431" s="159" t="s">
        <v>84</v>
      </c>
      <c r="AV431" s="12" t="s">
        <v>84</v>
      </c>
      <c r="AW431" s="12" t="s">
        <v>32</v>
      </c>
      <c r="AX431" s="12" t="s">
        <v>75</v>
      </c>
      <c r="AY431" s="159" t="s">
        <v>184</v>
      </c>
    </row>
    <row r="432" spans="2:65" s="13" customFormat="1">
      <c r="B432" s="165"/>
      <c r="D432" s="154" t="s">
        <v>907</v>
      </c>
      <c r="E432" s="166" t="s">
        <v>1</v>
      </c>
      <c r="F432" s="167" t="s">
        <v>921</v>
      </c>
      <c r="H432" s="168">
        <v>73.95</v>
      </c>
      <c r="L432" s="165"/>
      <c r="M432" s="170"/>
      <c r="T432" s="171"/>
      <c r="AT432" s="166" t="s">
        <v>907</v>
      </c>
      <c r="AU432" s="166" t="s">
        <v>84</v>
      </c>
      <c r="AV432" s="13" t="s">
        <v>197</v>
      </c>
      <c r="AW432" s="13" t="s">
        <v>32</v>
      </c>
      <c r="AX432" s="13" t="s">
        <v>82</v>
      </c>
      <c r="AY432" s="166" t="s">
        <v>184</v>
      </c>
    </row>
    <row r="433" spans="2:65" s="1" customFormat="1" ht="24.15" customHeight="1">
      <c r="B433" s="136"/>
      <c r="C433" s="191" t="s">
        <v>524</v>
      </c>
      <c r="D433" s="191" t="s">
        <v>187</v>
      </c>
      <c r="E433" s="192" t="s">
        <v>2675</v>
      </c>
      <c r="F433" s="193" t="s">
        <v>2676</v>
      </c>
      <c r="G433" s="194" t="s">
        <v>190</v>
      </c>
      <c r="H433" s="195">
        <v>104.8</v>
      </c>
      <c r="I433" s="137"/>
      <c r="J433" s="196">
        <f>ROUND(I433*H433,2)</f>
        <v>0</v>
      </c>
      <c r="K433" s="193" t="s">
        <v>195</v>
      </c>
      <c r="L433" s="32"/>
      <c r="M433" s="138" t="s">
        <v>1</v>
      </c>
      <c r="N433" s="139" t="s">
        <v>40</v>
      </c>
      <c r="P433" s="140">
        <f>O433*H433</f>
        <v>0</v>
      </c>
      <c r="Q433" s="140">
        <v>6.9999999999999994E-5</v>
      </c>
      <c r="R433" s="140">
        <f>Q433*H433</f>
        <v>7.3359999999999988E-3</v>
      </c>
      <c r="S433" s="140">
        <v>0</v>
      </c>
      <c r="T433" s="141">
        <f>S433*H433</f>
        <v>0</v>
      </c>
      <c r="AR433" s="142" t="s">
        <v>197</v>
      </c>
      <c r="AT433" s="142" t="s">
        <v>187</v>
      </c>
      <c r="AU433" s="142" t="s">
        <v>84</v>
      </c>
      <c r="AY433" s="17" t="s">
        <v>184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7" t="s">
        <v>82</v>
      </c>
      <c r="BK433" s="143">
        <f>ROUND(I433*H433,2)</f>
        <v>0</v>
      </c>
      <c r="BL433" s="17" t="s">
        <v>197</v>
      </c>
      <c r="BM433" s="142" t="s">
        <v>2677</v>
      </c>
    </row>
    <row r="434" spans="2:65" s="12" customFormat="1">
      <c r="B434" s="158"/>
      <c r="D434" s="154" t="s">
        <v>907</v>
      </c>
      <c r="E434" s="159" t="s">
        <v>1</v>
      </c>
      <c r="F434" s="160" t="s">
        <v>2249</v>
      </c>
      <c r="H434" s="161">
        <v>104.8</v>
      </c>
      <c r="L434" s="158"/>
      <c r="M434" s="163"/>
      <c r="T434" s="164"/>
      <c r="AT434" s="159" t="s">
        <v>907</v>
      </c>
      <c r="AU434" s="159" t="s">
        <v>84</v>
      </c>
      <c r="AV434" s="12" t="s">
        <v>84</v>
      </c>
      <c r="AW434" s="12" t="s">
        <v>32</v>
      </c>
      <c r="AX434" s="12" t="s">
        <v>75</v>
      </c>
      <c r="AY434" s="159" t="s">
        <v>184</v>
      </c>
    </row>
    <row r="435" spans="2:65" s="13" customFormat="1">
      <c r="B435" s="165"/>
      <c r="D435" s="154" t="s">
        <v>907</v>
      </c>
      <c r="E435" s="166" t="s">
        <v>1</v>
      </c>
      <c r="F435" s="167" t="s">
        <v>921</v>
      </c>
      <c r="H435" s="168">
        <v>104.8</v>
      </c>
      <c r="L435" s="165"/>
      <c r="M435" s="170"/>
      <c r="T435" s="171"/>
      <c r="AT435" s="166" t="s">
        <v>907</v>
      </c>
      <c r="AU435" s="166" t="s">
        <v>84</v>
      </c>
      <c r="AV435" s="13" t="s">
        <v>197</v>
      </c>
      <c r="AW435" s="13" t="s">
        <v>32</v>
      </c>
      <c r="AX435" s="13" t="s">
        <v>82</v>
      </c>
      <c r="AY435" s="166" t="s">
        <v>184</v>
      </c>
    </row>
    <row r="436" spans="2:65" s="1" customFormat="1" ht="24.15" customHeight="1">
      <c r="B436" s="136"/>
      <c r="C436" s="191" t="s">
        <v>352</v>
      </c>
      <c r="D436" s="191" t="s">
        <v>187</v>
      </c>
      <c r="E436" s="192" t="s">
        <v>2678</v>
      </c>
      <c r="F436" s="193" t="s">
        <v>2679</v>
      </c>
      <c r="G436" s="194" t="s">
        <v>190</v>
      </c>
      <c r="H436" s="195">
        <v>62.5</v>
      </c>
      <c r="I436" s="137"/>
      <c r="J436" s="196">
        <f>ROUND(I436*H436,2)</f>
        <v>0</v>
      </c>
      <c r="K436" s="193" t="s">
        <v>195</v>
      </c>
      <c r="L436" s="32"/>
      <c r="M436" s="138" t="s">
        <v>1</v>
      </c>
      <c r="N436" s="139" t="s">
        <v>40</v>
      </c>
      <c r="P436" s="140">
        <f>O436*H436</f>
        <v>0</v>
      </c>
      <c r="Q436" s="140">
        <v>9.0000000000000006E-5</v>
      </c>
      <c r="R436" s="140">
        <f>Q436*H436</f>
        <v>5.6250000000000007E-3</v>
      </c>
      <c r="S436" s="140">
        <v>0</v>
      </c>
      <c r="T436" s="141">
        <f>S436*H436</f>
        <v>0</v>
      </c>
      <c r="AR436" s="142" t="s">
        <v>197</v>
      </c>
      <c r="AT436" s="142" t="s">
        <v>187</v>
      </c>
      <c r="AU436" s="142" t="s">
        <v>84</v>
      </c>
      <c r="AY436" s="17" t="s">
        <v>184</v>
      </c>
      <c r="BE436" s="143">
        <f>IF(N436="základní",J436,0)</f>
        <v>0</v>
      </c>
      <c r="BF436" s="143">
        <f>IF(N436="snížená",J436,0)</f>
        <v>0</v>
      </c>
      <c r="BG436" s="143">
        <f>IF(N436="zákl. přenesená",J436,0)</f>
        <v>0</v>
      </c>
      <c r="BH436" s="143">
        <f>IF(N436="sníž. přenesená",J436,0)</f>
        <v>0</v>
      </c>
      <c r="BI436" s="143">
        <f>IF(N436="nulová",J436,0)</f>
        <v>0</v>
      </c>
      <c r="BJ436" s="17" t="s">
        <v>82</v>
      </c>
      <c r="BK436" s="143">
        <f>ROUND(I436*H436,2)</f>
        <v>0</v>
      </c>
      <c r="BL436" s="17" t="s">
        <v>197</v>
      </c>
      <c r="BM436" s="142" t="s">
        <v>2680</v>
      </c>
    </row>
    <row r="437" spans="2:65" s="12" customFormat="1">
      <c r="B437" s="158"/>
      <c r="D437" s="154" t="s">
        <v>907</v>
      </c>
      <c r="E437" s="159" t="s">
        <v>1</v>
      </c>
      <c r="F437" s="160" t="s">
        <v>2253</v>
      </c>
      <c r="H437" s="161">
        <v>62.5</v>
      </c>
      <c r="L437" s="158"/>
      <c r="M437" s="163"/>
      <c r="T437" s="164"/>
      <c r="AT437" s="159" t="s">
        <v>907</v>
      </c>
      <c r="AU437" s="159" t="s">
        <v>84</v>
      </c>
      <c r="AV437" s="12" t="s">
        <v>84</v>
      </c>
      <c r="AW437" s="12" t="s">
        <v>32</v>
      </c>
      <c r="AX437" s="12" t="s">
        <v>75</v>
      </c>
      <c r="AY437" s="159" t="s">
        <v>184</v>
      </c>
    </row>
    <row r="438" spans="2:65" s="13" customFormat="1">
      <c r="B438" s="165"/>
      <c r="D438" s="154" t="s">
        <v>907</v>
      </c>
      <c r="E438" s="166" t="s">
        <v>1</v>
      </c>
      <c r="F438" s="167" t="s">
        <v>921</v>
      </c>
      <c r="H438" s="168">
        <v>62.5</v>
      </c>
      <c r="L438" s="165"/>
      <c r="M438" s="170"/>
      <c r="T438" s="171"/>
      <c r="AT438" s="166" t="s">
        <v>907</v>
      </c>
      <c r="AU438" s="166" t="s">
        <v>84</v>
      </c>
      <c r="AV438" s="13" t="s">
        <v>197</v>
      </c>
      <c r="AW438" s="13" t="s">
        <v>32</v>
      </c>
      <c r="AX438" s="13" t="s">
        <v>82</v>
      </c>
      <c r="AY438" s="166" t="s">
        <v>184</v>
      </c>
    </row>
    <row r="439" spans="2:65" s="11" customFormat="1" ht="22.95" customHeight="1">
      <c r="B439" s="124"/>
      <c r="D439" s="125" t="s">
        <v>74</v>
      </c>
      <c r="E439" s="134" t="s">
        <v>216</v>
      </c>
      <c r="F439" s="134" t="s">
        <v>963</v>
      </c>
      <c r="J439" s="135">
        <f>BK439</f>
        <v>0</v>
      </c>
      <c r="L439" s="124"/>
      <c r="M439" s="129"/>
      <c r="P439" s="130">
        <f>SUM(P440:P454)</f>
        <v>0</v>
      </c>
      <c r="R439" s="130">
        <f>SUM(R440:R454)</f>
        <v>0.76905000000000001</v>
      </c>
      <c r="T439" s="131">
        <f>SUM(T440:T454)</f>
        <v>0</v>
      </c>
      <c r="AR439" s="125" t="s">
        <v>82</v>
      </c>
      <c r="AT439" s="132" t="s">
        <v>74</v>
      </c>
      <c r="AU439" s="132" t="s">
        <v>82</v>
      </c>
      <c r="AY439" s="125" t="s">
        <v>184</v>
      </c>
      <c r="BK439" s="133">
        <f>SUM(BK440:BK454)</f>
        <v>0</v>
      </c>
    </row>
    <row r="440" spans="2:65" s="1" customFormat="1" ht="49.25" customHeight="1">
      <c r="B440" s="136"/>
      <c r="C440" s="191" t="s">
        <v>533</v>
      </c>
      <c r="D440" s="191" t="s">
        <v>187</v>
      </c>
      <c r="E440" s="192" t="s">
        <v>2681</v>
      </c>
      <c r="F440" s="193" t="s">
        <v>2682</v>
      </c>
      <c r="G440" s="194" t="s">
        <v>190</v>
      </c>
      <c r="H440" s="195">
        <v>3</v>
      </c>
      <c r="I440" s="137"/>
      <c r="J440" s="196">
        <f>ROUND(I440*H440,2)</f>
        <v>0</v>
      </c>
      <c r="K440" s="193" t="s">
        <v>195</v>
      </c>
      <c r="L440" s="32"/>
      <c r="M440" s="138" t="s">
        <v>1</v>
      </c>
      <c r="N440" s="139" t="s">
        <v>40</v>
      </c>
      <c r="P440" s="140">
        <f>O440*H440</f>
        <v>0</v>
      </c>
      <c r="Q440" s="140">
        <v>0.15540000000000001</v>
      </c>
      <c r="R440" s="140">
        <f>Q440*H440</f>
        <v>0.46620000000000006</v>
      </c>
      <c r="S440" s="140">
        <v>0</v>
      </c>
      <c r="T440" s="141">
        <f>S440*H440</f>
        <v>0</v>
      </c>
      <c r="AR440" s="142" t="s">
        <v>197</v>
      </c>
      <c r="AT440" s="142" t="s">
        <v>187</v>
      </c>
      <c r="AU440" s="142" t="s">
        <v>84</v>
      </c>
      <c r="AY440" s="17" t="s">
        <v>184</v>
      </c>
      <c r="BE440" s="143">
        <f>IF(N440="základní",J440,0)</f>
        <v>0</v>
      </c>
      <c r="BF440" s="143">
        <f>IF(N440="snížená",J440,0)</f>
        <v>0</v>
      </c>
      <c r="BG440" s="143">
        <f>IF(N440="zákl. přenesená",J440,0)</f>
        <v>0</v>
      </c>
      <c r="BH440" s="143">
        <f>IF(N440="sníž. přenesená",J440,0)</f>
        <v>0</v>
      </c>
      <c r="BI440" s="143">
        <f>IF(N440="nulová",J440,0)</f>
        <v>0</v>
      </c>
      <c r="BJ440" s="17" t="s">
        <v>82</v>
      </c>
      <c r="BK440" s="143">
        <f>ROUND(I440*H440,2)</f>
        <v>0</v>
      </c>
      <c r="BL440" s="17" t="s">
        <v>197</v>
      </c>
      <c r="BM440" s="142" t="s">
        <v>2683</v>
      </c>
    </row>
    <row r="441" spans="2:65" s="12" customFormat="1" ht="21.75">
      <c r="B441" s="158"/>
      <c r="D441" s="154" t="s">
        <v>907</v>
      </c>
      <c r="E441" s="159" t="s">
        <v>1</v>
      </c>
      <c r="F441" s="160" t="s">
        <v>2304</v>
      </c>
      <c r="H441" s="161">
        <v>3</v>
      </c>
      <c r="L441" s="158"/>
      <c r="M441" s="163"/>
      <c r="T441" s="164"/>
      <c r="AT441" s="159" t="s">
        <v>907</v>
      </c>
      <c r="AU441" s="159" t="s">
        <v>84</v>
      </c>
      <c r="AV441" s="12" t="s">
        <v>84</v>
      </c>
      <c r="AW441" s="12" t="s">
        <v>32</v>
      </c>
      <c r="AX441" s="12" t="s">
        <v>75</v>
      </c>
      <c r="AY441" s="159" t="s">
        <v>184</v>
      </c>
    </row>
    <row r="442" spans="2:65" s="13" customFormat="1">
      <c r="B442" s="165"/>
      <c r="D442" s="154" t="s">
        <v>907</v>
      </c>
      <c r="E442" s="166" t="s">
        <v>1</v>
      </c>
      <c r="F442" s="167" t="s">
        <v>921</v>
      </c>
      <c r="H442" s="168">
        <v>3</v>
      </c>
      <c r="L442" s="165"/>
      <c r="M442" s="170"/>
      <c r="T442" s="171"/>
      <c r="AT442" s="166" t="s">
        <v>907</v>
      </c>
      <c r="AU442" s="166" t="s">
        <v>84</v>
      </c>
      <c r="AV442" s="13" t="s">
        <v>197</v>
      </c>
      <c r="AW442" s="13" t="s">
        <v>32</v>
      </c>
      <c r="AX442" s="13" t="s">
        <v>82</v>
      </c>
      <c r="AY442" s="166" t="s">
        <v>184</v>
      </c>
    </row>
    <row r="443" spans="2:65" s="1" customFormat="1" ht="44.35" customHeight="1">
      <c r="B443" s="136"/>
      <c r="C443" s="191" t="s">
        <v>355</v>
      </c>
      <c r="D443" s="191" t="s">
        <v>187</v>
      </c>
      <c r="E443" s="192" t="s">
        <v>2684</v>
      </c>
      <c r="F443" s="193" t="s">
        <v>2685</v>
      </c>
      <c r="G443" s="194" t="s">
        <v>190</v>
      </c>
      <c r="H443" s="195">
        <v>3</v>
      </c>
      <c r="I443" s="137"/>
      <c r="J443" s="196">
        <f>ROUND(I443*H443,2)</f>
        <v>0</v>
      </c>
      <c r="K443" s="193" t="s">
        <v>195</v>
      </c>
      <c r="L443" s="32"/>
      <c r="M443" s="138" t="s">
        <v>1</v>
      </c>
      <c r="N443" s="139" t="s">
        <v>40</v>
      </c>
      <c r="P443" s="140">
        <f>O443*H443</f>
        <v>0</v>
      </c>
      <c r="Q443" s="140">
        <v>0.10095</v>
      </c>
      <c r="R443" s="140">
        <f>Q443*H443</f>
        <v>0.30285000000000001</v>
      </c>
      <c r="S443" s="140">
        <v>0</v>
      </c>
      <c r="T443" s="141">
        <f>S443*H443</f>
        <v>0</v>
      </c>
      <c r="AR443" s="142" t="s">
        <v>197</v>
      </c>
      <c r="AT443" s="142" t="s">
        <v>187</v>
      </c>
      <c r="AU443" s="142" t="s">
        <v>84</v>
      </c>
      <c r="AY443" s="17" t="s">
        <v>184</v>
      </c>
      <c r="BE443" s="143">
        <f>IF(N443="základní",J443,0)</f>
        <v>0</v>
      </c>
      <c r="BF443" s="143">
        <f>IF(N443="snížená",J443,0)</f>
        <v>0</v>
      </c>
      <c r="BG443" s="143">
        <f>IF(N443="zákl. přenesená",J443,0)</f>
        <v>0</v>
      </c>
      <c r="BH443" s="143">
        <f>IF(N443="sníž. přenesená",J443,0)</f>
        <v>0</v>
      </c>
      <c r="BI443" s="143">
        <f>IF(N443="nulová",J443,0)</f>
        <v>0</v>
      </c>
      <c r="BJ443" s="17" t="s">
        <v>82</v>
      </c>
      <c r="BK443" s="143">
        <f>ROUND(I443*H443,2)</f>
        <v>0</v>
      </c>
      <c r="BL443" s="17" t="s">
        <v>197</v>
      </c>
      <c r="BM443" s="142" t="s">
        <v>2686</v>
      </c>
    </row>
    <row r="444" spans="2:65" s="12" customFormat="1" ht="21.75">
      <c r="B444" s="158"/>
      <c r="D444" s="154" t="s">
        <v>907</v>
      </c>
      <c r="E444" s="159" t="s">
        <v>1</v>
      </c>
      <c r="F444" s="160" t="s">
        <v>2308</v>
      </c>
      <c r="H444" s="161">
        <v>3</v>
      </c>
      <c r="L444" s="158"/>
      <c r="M444" s="163"/>
      <c r="T444" s="164"/>
      <c r="AT444" s="159" t="s">
        <v>907</v>
      </c>
      <c r="AU444" s="159" t="s">
        <v>84</v>
      </c>
      <c r="AV444" s="12" t="s">
        <v>84</v>
      </c>
      <c r="AW444" s="12" t="s">
        <v>32</v>
      </c>
      <c r="AX444" s="12" t="s">
        <v>75</v>
      </c>
      <c r="AY444" s="159" t="s">
        <v>184</v>
      </c>
    </row>
    <row r="445" spans="2:65" s="13" customFormat="1">
      <c r="B445" s="165"/>
      <c r="D445" s="154" t="s">
        <v>907</v>
      </c>
      <c r="E445" s="166" t="s">
        <v>1</v>
      </c>
      <c r="F445" s="167" t="s">
        <v>921</v>
      </c>
      <c r="H445" s="168">
        <v>3</v>
      </c>
      <c r="L445" s="165"/>
      <c r="M445" s="170"/>
      <c r="T445" s="171"/>
      <c r="AT445" s="166" t="s">
        <v>907</v>
      </c>
      <c r="AU445" s="166" t="s">
        <v>84</v>
      </c>
      <c r="AV445" s="13" t="s">
        <v>197</v>
      </c>
      <c r="AW445" s="13" t="s">
        <v>32</v>
      </c>
      <c r="AX445" s="13" t="s">
        <v>82</v>
      </c>
      <c r="AY445" s="166" t="s">
        <v>184</v>
      </c>
    </row>
    <row r="446" spans="2:65" s="1" customFormat="1" ht="77.95" customHeight="1">
      <c r="B446" s="136"/>
      <c r="C446" s="191" t="s">
        <v>540</v>
      </c>
      <c r="D446" s="191" t="s">
        <v>187</v>
      </c>
      <c r="E446" s="192" t="s">
        <v>2687</v>
      </c>
      <c r="F446" s="193" t="s">
        <v>2688</v>
      </c>
      <c r="G446" s="194" t="s">
        <v>190</v>
      </c>
      <c r="H446" s="195">
        <v>3</v>
      </c>
      <c r="I446" s="137"/>
      <c r="J446" s="196">
        <f>ROUND(I446*H446,2)</f>
        <v>0</v>
      </c>
      <c r="K446" s="193" t="s">
        <v>195</v>
      </c>
      <c r="L446" s="32"/>
      <c r="M446" s="138" t="s">
        <v>1</v>
      </c>
      <c r="N446" s="139" t="s">
        <v>40</v>
      </c>
      <c r="P446" s="140">
        <f>O446*H446</f>
        <v>0</v>
      </c>
      <c r="Q446" s="140">
        <v>0</v>
      </c>
      <c r="R446" s="140">
        <f>Q446*H446</f>
        <v>0</v>
      </c>
      <c r="S446" s="140">
        <v>0</v>
      </c>
      <c r="T446" s="141">
        <f>S446*H446</f>
        <v>0</v>
      </c>
      <c r="AR446" s="142" t="s">
        <v>197</v>
      </c>
      <c r="AT446" s="142" t="s">
        <v>187</v>
      </c>
      <c r="AU446" s="142" t="s">
        <v>84</v>
      </c>
      <c r="AY446" s="17" t="s">
        <v>184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7" t="s">
        <v>82</v>
      </c>
      <c r="BK446" s="143">
        <f>ROUND(I446*H446,2)</f>
        <v>0</v>
      </c>
      <c r="BL446" s="17" t="s">
        <v>197</v>
      </c>
      <c r="BM446" s="142" t="s">
        <v>2689</v>
      </c>
    </row>
    <row r="447" spans="2:65" s="12" customFormat="1" ht="21.75">
      <c r="B447" s="158"/>
      <c r="D447" s="154" t="s">
        <v>907</v>
      </c>
      <c r="E447" s="159" t="s">
        <v>1</v>
      </c>
      <c r="F447" s="160" t="s">
        <v>2308</v>
      </c>
      <c r="H447" s="161">
        <v>3</v>
      </c>
      <c r="L447" s="158"/>
      <c r="M447" s="163"/>
      <c r="T447" s="164"/>
      <c r="AT447" s="159" t="s">
        <v>907</v>
      </c>
      <c r="AU447" s="159" t="s">
        <v>84</v>
      </c>
      <c r="AV447" s="12" t="s">
        <v>84</v>
      </c>
      <c r="AW447" s="12" t="s">
        <v>32</v>
      </c>
      <c r="AX447" s="12" t="s">
        <v>75</v>
      </c>
      <c r="AY447" s="159" t="s">
        <v>184</v>
      </c>
    </row>
    <row r="448" spans="2:65" s="13" customFormat="1">
      <c r="B448" s="165"/>
      <c r="D448" s="154" t="s">
        <v>907</v>
      </c>
      <c r="E448" s="166" t="s">
        <v>1</v>
      </c>
      <c r="F448" s="167" t="s">
        <v>921</v>
      </c>
      <c r="H448" s="168">
        <v>3</v>
      </c>
      <c r="L448" s="165"/>
      <c r="M448" s="170"/>
      <c r="T448" s="171"/>
      <c r="AT448" s="166" t="s">
        <v>907</v>
      </c>
      <c r="AU448" s="166" t="s">
        <v>84</v>
      </c>
      <c r="AV448" s="13" t="s">
        <v>197</v>
      </c>
      <c r="AW448" s="13" t="s">
        <v>32</v>
      </c>
      <c r="AX448" s="13" t="s">
        <v>82</v>
      </c>
      <c r="AY448" s="166" t="s">
        <v>184</v>
      </c>
    </row>
    <row r="449" spans="2:65" s="1" customFormat="1" ht="77.95" customHeight="1">
      <c r="B449" s="136"/>
      <c r="C449" s="191" t="s">
        <v>361</v>
      </c>
      <c r="D449" s="191" t="s">
        <v>187</v>
      </c>
      <c r="E449" s="192" t="s">
        <v>2690</v>
      </c>
      <c r="F449" s="193" t="s">
        <v>2691</v>
      </c>
      <c r="G449" s="194" t="s">
        <v>190</v>
      </c>
      <c r="H449" s="195">
        <v>3</v>
      </c>
      <c r="I449" s="137"/>
      <c r="J449" s="196">
        <f>ROUND(I449*H449,2)</f>
        <v>0</v>
      </c>
      <c r="K449" s="193" t="s">
        <v>195</v>
      </c>
      <c r="L449" s="32"/>
      <c r="M449" s="138" t="s">
        <v>1</v>
      </c>
      <c r="N449" s="139" t="s">
        <v>40</v>
      </c>
      <c r="P449" s="140">
        <f>O449*H449</f>
        <v>0</v>
      </c>
      <c r="Q449" s="140">
        <v>0</v>
      </c>
      <c r="R449" s="140">
        <f>Q449*H449</f>
        <v>0</v>
      </c>
      <c r="S449" s="140">
        <v>0</v>
      </c>
      <c r="T449" s="141">
        <f>S449*H449</f>
        <v>0</v>
      </c>
      <c r="AR449" s="142" t="s">
        <v>197</v>
      </c>
      <c r="AT449" s="142" t="s">
        <v>187</v>
      </c>
      <c r="AU449" s="142" t="s">
        <v>84</v>
      </c>
      <c r="AY449" s="17" t="s">
        <v>184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7" t="s">
        <v>82</v>
      </c>
      <c r="BK449" s="143">
        <f>ROUND(I449*H449,2)</f>
        <v>0</v>
      </c>
      <c r="BL449" s="17" t="s">
        <v>197</v>
      </c>
      <c r="BM449" s="142" t="s">
        <v>2692</v>
      </c>
    </row>
    <row r="450" spans="2:65" s="12" customFormat="1" ht="21.75">
      <c r="B450" s="158"/>
      <c r="D450" s="154" t="s">
        <v>907</v>
      </c>
      <c r="E450" s="159" t="s">
        <v>1</v>
      </c>
      <c r="F450" s="160" t="s">
        <v>2304</v>
      </c>
      <c r="H450" s="161">
        <v>3</v>
      </c>
      <c r="L450" s="158"/>
      <c r="M450" s="163"/>
      <c r="T450" s="164"/>
      <c r="AT450" s="159" t="s">
        <v>907</v>
      </c>
      <c r="AU450" s="159" t="s">
        <v>84</v>
      </c>
      <c r="AV450" s="12" t="s">
        <v>84</v>
      </c>
      <c r="AW450" s="12" t="s">
        <v>32</v>
      </c>
      <c r="AX450" s="12" t="s">
        <v>75</v>
      </c>
      <c r="AY450" s="159" t="s">
        <v>184</v>
      </c>
    </row>
    <row r="451" spans="2:65" s="13" customFormat="1">
      <c r="B451" s="165"/>
      <c r="D451" s="154" t="s">
        <v>907</v>
      </c>
      <c r="E451" s="166" t="s">
        <v>1</v>
      </c>
      <c r="F451" s="167" t="s">
        <v>921</v>
      </c>
      <c r="H451" s="168">
        <v>3</v>
      </c>
      <c r="L451" s="165"/>
      <c r="M451" s="170"/>
      <c r="T451" s="171"/>
      <c r="AT451" s="166" t="s">
        <v>907</v>
      </c>
      <c r="AU451" s="166" t="s">
        <v>84</v>
      </c>
      <c r="AV451" s="13" t="s">
        <v>197</v>
      </c>
      <c r="AW451" s="13" t="s">
        <v>32</v>
      </c>
      <c r="AX451" s="13" t="s">
        <v>82</v>
      </c>
      <c r="AY451" s="166" t="s">
        <v>184</v>
      </c>
    </row>
    <row r="452" spans="2:65" s="1" customFormat="1" ht="77.95" customHeight="1">
      <c r="B452" s="136"/>
      <c r="C452" s="191" t="s">
        <v>548</v>
      </c>
      <c r="D452" s="191" t="s">
        <v>187</v>
      </c>
      <c r="E452" s="192" t="s">
        <v>2693</v>
      </c>
      <c r="F452" s="193" t="s">
        <v>2694</v>
      </c>
      <c r="G452" s="194" t="s">
        <v>470</v>
      </c>
      <c r="H452" s="195">
        <v>118.75</v>
      </c>
      <c r="I452" s="137"/>
      <c r="J452" s="196">
        <f>ROUND(I452*H452,2)</f>
        <v>0</v>
      </c>
      <c r="K452" s="193" t="s">
        <v>195</v>
      </c>
      <c r="L452" s="32"/>
      <c r="M452" s="138" t="s">
        <v>1</v>
      </c>
      <c r="N452" s="139" t="s">
        <v>40</v>
      </c>
      <c r="P452" s="140">
        <f>O452*H452</f>
        <v>0</v>
      </c>
      <c r="Q452" s="140">
        <v>0</v>
      </c>
      <c r="R452" s="140">
        <f>Q452*H452</f>
        <v>0</v>
      </c>
      <c r="S452" s="140">
        <v>0</v>
      </c>
      <c r="T452" s="141">
        <f>S452*H452</f>
        <v>0</v>
      </c>
      <c r="AR452" s="142" t="s">
        <v>197</v>
      </c>
      <c r="AT452" s="142" t="s">
        <v>187</v>
      </c>
      <c r="AU452" s="142" t="s">
        <v>84</v>
      </c>
      <c r="AY452" s="17" t="s">
        <v>184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7" t="s">
        <v>82</v>
      </c>
      <c r="BK452" s="143">
        <f>ROUND(I452*H452,2)</f>
        <v>0</v>
      </c>
      <c r="BL452" s="17" t="s">
        <v>197</v>
      </c>
      <c r="BM452" s="142" t="s">
        <v>2695</v>
      </c>
    </row>
    <row r="453" spans="2:65" s="12" customFormat="1">
      <c r="B453" s="158"/>
      <c r="D453" s="154" t="s">
        <v>907</v>
      </c>
      <c r="E453" s="159" t="s">
        <v>1</v>
      </c>
      <c r="F453" s="160" t="s">
        <v>2274</v>
      </c>
      <c r="H453" s="161">
        <v>118.75</v>
      </c>
      <c r="L453" s="158"/>
      <c r="M453" s="163"/>
      <c r="T453" s="164"/>
      <c r="AT453" s="159" t="s">
        <v>907</v>
      </c>
      <c r="AU453" s="159" t="s">
        <v>84</v>
      </c>
      <c r="AV453" s="12" t="s">
        <v>84</v>
      </c>
      <c r="AW453" s="12" t="s">
        <v>32</v>
      </c>
      <c r="AX453" s="12" t="s">
        <v>75</v>
      </c>
      <c r="AY453" s="159" t="s">
        <v>184</v>
      </c>
    </row>
    <row r="454" spans="2:65" s="13" customFormat="1">
      <c r="B454" s="165"/>
      <c r="D454" s="154" t="s">
        <v>907</v>
      </c>
      <c r="E454" s="166" t="s">
        <v>1</v>
      </c>
      <c r="F454" s="167" t="s">
        <v>921</v>
      </c>
      <c r="H454" s="168">
        <v>118.75</v>
      </c>
      <c r="L454" s="165"/>
      <c r="M454" s="170"/>
      <c r="T454" s="171"/>
      <c r="AT454" s="166" t="s">
        <v>907</v>
      </c>
      <c r="AU454" s="166" t="s">
        <v>84</v>
      </c>
      <c r="AV454" s="13" t="s">
        <v>197</v>
      </c>
      <c r="AW454" s="13" t="s">
        <v>32</v>
      </c>
      <c r="AX454" s="13" t="s">
        <v>82</v>
      </c>
      <c r="AY454" s="166" t="s">
        <v>184</v>
      </c>
    </row>
    <row r="455" spans="2:65" s="11" customFormat="1" ht="22.95" customHeight="1">
      <c r="B455" s="124"/>
      <c r="D455" s="125" t="s">
        <v>74</v>
      </c>
      <c r="E455" s="134" t="s">
        <v>995</v>
      </c>
      <c r="F455" s="134" t="s">
        <v>996</v>
      </c>
      <c r="J455" s="135">
        <f>BK455</f>
        <v>0</v>
      </c>
      <c r="L455" s="124"/>
      <c r="M455" s="129"/>
      <c r="P455" s="130">
        <f>SUM(P456:P479)</f>
        <v>0</v>
      </c>
      <c r="R455" s="130">
        <f>SUM(R456:R479)</f>
        <v>0</v>
      </c>
      <c r="T455" s="131">
        <f>SUM(T456:T479)</f>
        <v>0</v>
      </c>
      <c r="AR455" s="125" t="s">
        <v>82</v>
      </c>
      <c r="AT455" s="132" t="s">
        <v>74</v>
      </c>
      <c r="AU455" s="132" t="s">
        <v>82</v>
      </c>
      <c r="AY455" s="125" t="s">
        <v>184</v>
      </c>
      <c r="BK455" s="133">
        <f>SUM(BK456:BK479)</f>
        <v>0</v>
      </c>
    </row>
    <row r="456" spans="2:65" s="1" customFormat="1" ht="37.9" customHeight="1">
      <c r="B456" s="136"/>
      <c r="C456" s="191" t="s">
        <v>364</v>
      </c>
      <c r="D456" s="191" t="s">
        <v>187</v>
      </c>
      <c r="E456" s="192" t="s">
        <v>2696</v>
      </c>
      <c r="F456" s="193" t="s">
        <v>2697</v>
      </c>
      <c r="G456" s="194" t="s">
        <v>351</v>
      </c>
      <c r="H456" s="195">
        <v>116.697</v>
      </c>
      <c r="I456" s="137"/>
      <c r="J456" s="196">
        <f>ROUND(I456*H456,2)</f>
        <v>0</v>
      </c>
      <c r="K456" s="193" t="s">
        <v>195</v>
      </c>
      <c r="L456" s="32"/>
      <c r="M456" s="138" t="s">
        <v>1</v>
      </c>
      <c r="N456" s="139" t="s">
        <v>40</v>
      </c>
      <c r="P456" s="140">
        <f>O456*H456</f>
        <v>0</v>
      </c>
      <c r="Q456" s="140">
        <v>0</v>
      </c>
      <c r="R456" s="140">
        <f>Q456*H456</f>
        <v>0</v>
      </c>
      <c r="S456" s="140">
        <v>0</v>
      </c>
      <c r="T456" s="141">
        <f>S456*H456</f>
        <v>0</v>
      </c>
      <c r="AR456" s="142" t="s">
        <v>197</v>
      </c>
      <c r="AT456" s="142" t="s">
        <v>187</v>
      </c>
      <c r="AU456" s="142" t="s">
        <v>84</v>
      </c>
      <c r="AY456" s="17" t="s">
        <v>184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7" t="s">
        <v>82</v>
      </c>
      <c r="BK456" s="143">
        <f>ROUND(I456*H456,2)</f>
        <v>0</v>
      </c>
      <c r="BL456" s="17" t="s">
        <v>197</v>
      </c>
      <c r="BM456" s="142" t="s">
        <v>2698</v>
      </c>
    </row>
    <row r="457" spans="2:65" s="12" customFormat="1">
      <c r="B457" s="158"/>
      <c r="D457" s="154" t="s">
        <v>907</v>
      </c>
      <c r="E457" s="159" t="s">
        <v>1</v>
      </c>
      <c r="F457" s="160" t="s">
        <v>2259</v>
      </c>
      <c r="H457" s="161">
        <v>116.697</v>
      </c>
      <c r="L457" s="158"/>
      <c r="M457" s="163"/>
      <c r="T457" s="164"/>
      <c r="AT457" s="159" t="s">
        <v>907</v>
      </c>
      <c r="AU457" s="159" t="s">
        <v>84</v>
      </c>
      <c r="AV457" s="12" t="s">
        <v>84</v>
      </c>
      <c r="AW457" s="12" t="s">
        <v>32</v>
      </c>
      <c r="AX457" s="12" t="s">
        <v>75</v>
      </c>
      <c r="AY457" s="159" t="s">
        <v>184</v>
      </c>
    </row>
    <row r="458" spans="2:65" s="13" customFormat="1">
      <c r="B458" s="165"/>
      <c r="D458" s="154" t="s">
        <v>907</v>
      </c>
      <c r="E458" s="166" t="s">
        <v>1</v>
      </c>
      <c r="F458" s="167" t="s">
        <v>921</v>
      </c>
      <c r="H458" s="168">
        <v>116.697</v>
      </c>
      <c r="L458" s="165"/>
      <c r="M458" s="170"/>
      <c r="T458" s="171"/>
      <c r="AT458" s="166" t="s">
        <v>907</v>
      </c>
      <c r="AU458" s="166" t="s">
        <v>84</v>
      </c>
      <c r="AV458" s="13" t="s">
        <v>197</v>
      </c>
      <c r="AW458" s="13" t="s">
        <v>32</v>
      </c>
      <c r="AX458" s="13" t="s">
        <v>82</v>
      </c>
      <c r="AY458" s="166" t="s">
        <v>184</v>
      </c>
    </row>
    <row r="459" spans="2:65" s="1" customFormat="1" ht="44.35" customHeight="1">
      <c r="B459" s="136"/>
      <c r="C459" s="191" t="s">
        <v>769</v>
      </c>
      <c r="D459" s="191" t="s">
        <v>187</v>
      </c>
      <c r="E459" s="192" t="s">
        <v>2699</v>
      </c>
      <c r="F459" s="193" t="s">
        <v>2700</v>
      </c>
      <c r="G459" s="194" t="s">
        <v>351</v>
      </c>
      <c r="H459" s="195">
        <v>466.78800000000001</v>
      </c>
      <c r="I459" s="137"/>
      <c r="J459" s="196">
        <f>ROUND(I459*H459,2)</f>
        <v>0</v>
      </c>
      <c r="K459" s="193" t="s">
        <v>195</v>
      </c>
      <c r="L459" s="32"/>
      <c r="M459" s="138" t="s">
        <v>1</v>
      </c>
      <c r="N459" s="139" t="s">
        <v>40</v>
      </c>
      <c r="P459" s="140">
        <f>O459*H459</f>
        <v>0</v>
      </c>
      <c r="Q459" s="140">
        <v>0</v>
      </c>
      <c r="R459" s="140">
        <f>Q459*H459</f>
        <v>0</v>
      </c>
      <c r="S459" s="140">
        <v>0</v>
      </c>
      <c r="T459" s="141">
        <f>S459*H459</f>
        <v>0</v>
      </c>
      <c r="AR459" s="142" t="s">
        <v>197</v>
      </c>
      <c r="AT459" s="142" t="s">
        <v>187</v>
      </c>
      <c r="AU459" s="142" t="s">
        <v>84</v>
      </c>
      <c r="AY459" s="17" t="s">
        <v>184</v>
      </c>
      <c r="BE459" s="143">
        <f>IF(N459="základní",J459,0)</f>
        <v>0</v>
      </c>
      <c r="BF459" s="143">
        <f>IF(N459="snížená",J459,0)</f>
        <v>0</v>
      </c>
      <c r="BG459" s="143">
        <f>IF(N459="zákl. přenesená",J459,0)</f>
        <v>0</v>
      </c>
      <c r="BH459" s="143">
        <f>IF(N459="sníž. přenesená",J459,0)</f>
        <v>0</v>
      </c>
      <c r="BI459" s="143">
        <f>IF(N459="nulová",J459,0)</f>
        <v>0</v>
      </c>
      <c r="BJ459" s="17" t="s">
        <v>82</v>
      </c>
      <c r="BK459" s="143">
        <f>ROUND(I459*H459,2)</f>
        <v>0</v>
      </c>
      <c r="BL459" s="17" t="s">
        <v>197</v>
      </c>
      <c r="BM459" s="142" t="s">
        <v>2701</v>
      </c>
    </row>
    <row r="460" spans="2:65" s="12" customFormat="1">
      <c r="B460" s="158"/>
      <c r="D460" s="154" t="s">
        <v>907</v>
      </c>
      <c r="E460" s="159" t="s">
        <v>1</v>
      </c>
      <c r="F460" s="160" t="s">
        <v>2702</v>
      </c>
      <c r="H460" s="161">
        <v>466.78800000000001</v>
      </c>
      <c r="L460" s="158"/>
      <c r="M460" s="163"/>
      <c r="T460" s="164"/>
      <c r="AT460" s="159" t="s">
        <v>907</v>
      </c>
      <c r="AU460" s="159" t="s">
        <v>84</v>
      </c>
      <c r="AV460" s="12" t="s">
        <v>84</v>
      </c>
      <c r="AW460" s="12" t="s">
        <v>32</v>
      </c>
      <c r="AX460" s="12" t="s">
        <v>75</v>
      </c>
      <c r="AY460" s="159" t="s">
        <v>184</v>
      </c>
    </row>
    <row r="461" spans="2:65" s="13" customFormat="1">
      <c r="B461" s="165"/>
      <c r="D461" s="154" t="s">
        <v>907</v>
      </c>
      <c r="E461" s="166" t="s">
        <v>1</v>
      </c>
      <c r="F461" s="167" t="s">
        <v>921</v>
      </c>
      <c r="H461" s="168">
        <v>466.78800000000001</v>
      </c>
      <c r="L461" s="165"/>
      <c r="M461" s="170"/>
      <c r="T461" s="171"/>
      <c r="AT461" s="166" t="s">
        <v>907</v>
      </c>
      <c r="AU461" s="166" t="s">
        <v>84</v>
      </c>
      <c r="AV461" s="13" t="s">
        <v>197</v>
      </c>
      <c r="AW461" s="13" t="s">
        <v>32</v>
      </c>
      <c r="AX461" s="13" t="s">
        <v>82</v>
      </c>
      <c r="AY461" s="166" t="s">
        <v>184</v>
      </c>
    </row>
    <row r="462" spans="2:65" s="1" customFormat="1" ht="24.15" customHeight="1">
      <c r="B462" s="136"/>
      <c r="C462" s="191" t="s">
        <v>368</v>
      </c>
      <c r="D462" s="191" t="s">
        <v>187</v>
      </c>
      <c r="E462" s="192" t="s">
        <v>2703</v>
      </c>
      <c r="F462" s="193" t="s">
        <v>2704</v>
      </c>
      <c r="G462" s="194" t="s">
        <v>351</v>
      </c>
      <c r="H462" s="195">
        <v>116.697</v>
      </c>
      <c r="I462" s="137"/>
      <c r="J462" s="196">
        <f>ROUND(I462*H462,2)</f>
        <v>0</v>
      </c>
      <c r="K462" s="193" t="s">
        <v>195</v>
      </c>
      <c r="L462" s="32"/>
      <c r="M462" s="138" t="s">
        <v>1</v>
      </c>
      <c r="N462" s="139" t="s">
        <v>40</v>
      </c>
      <c r="P462" s="140">
        <f>O462*H462</f>
        <v>0</v>
      </c>
      <c r="Q462" s="140">
        <v>0</v>
      </c>
      <c r="R462" s="140">
        <f>Q462*H462</f>
        <v>0</v>
      </c>
      <c r="S462" s="140">
        <v>0</v>
      </c>
      <c r="T462" s="141">
        <f>S462*H462</f>
        <v>0</v>
      </c>
      <c r="AR462" s="142" t="s">
        <v>197</v>
      </c>
      <c r="AT462" s="142" t="s">
        <v>187</v>
      </c>
      <c r="AU462" s="142" t="s">
        <v>84</v>
      </c>
      <c r="AY462" s="17" t="s">
        <v>184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7" t="s">
        <v>82</v>
      </c>
      <c r="BK462" s="143">
        <f>ROUND(I462*H462,2)</f>
        <v>0</v>
      </c>
      <c r="BL462" s="17" t="s">
        <v>197</v>
      </c>
      <c r="BM462" s="142" t="s">
        <v>2705</v>
      </c>
    </row>
    <row r="463" spans="2:65" s="12" customFormat="1">
      <c r="B463" s="158"/>
      <c r="D463" s="154" t="s">
        <v>907</v>
      </c>
      <c r="E463" s="159" t="s">
        <v>2268</v>
      </c>
      <c r="F463" s="160" t="s">
        <v>2706</v>
      </c>
      <c r="H463" s="161">
        <v>11.981999999999999</v>
      </c>
      <c r="L463" s="158"/>
      <c r="M463" s="163"/>
      <c r="T463" s="164"/>
      <c r="AT463" s="159" t="s">
        <v>907</v>
      </c>
      <c r="AU463" s="159" t="s">
        <v>84</v>
      </c>
      <c r="AV463" s="12" t="s">
        <v>84</v>
      </c>
      <c r="AW463" s="12" t="s">
        <v>32</v>
      </c>
      <c r="AX463" s="12" t="s">
        <v>75</v>
      </c>
      <c r="AY463" s="159" t="s">
        <v>184</v>
      </c>
    </row>
    <row r="464" spans="2:65" s="12" customFormat="1">
      <c r="B464" s="158"/>
      <c r="D464" s="154" t="s">
        <v>907</v>
      </c>
      <c r="E464" s="159" t="s">
        <v>2256</v>
      </c>
      <c r="F464" s="160" t="s">
        <v>2707</v>
      </c>
      <c r="H464" s="161">
        <v>29.344000000000001</v>
      </c>
      <c r="L464" s="158"/>
      <c r="M464" s="163"/>
      <c r="T464" s="164"/>
      <c r="AT464" s="159" t="s">
        <v>907</v>
      </c>
      <c r="AU464" s="159" t="s">
        <v>84</v>
      </c>
      <c r="AV464" s="12" t="s">
        <v>84</v>
      </c>
      <c r="AW464" s="12" t="s">
        <v>32</v>
      </c>
      <c r="AX464" s="12" t="s">
        <v>75</v>
      </c>
      <c r="AY464" s="159" t="s">
        <v>184</v>
      </c>
    </row>
    <row r="465" spans="2:65" s="12" customFormat="1">
      <c r="B465" s="158"/>
      <c r="D465" s="154" t="s">
        <v>907</v>
      </c>
      <c r="E465" s="159" t="s">
        <v>2262</v>
      </c>
      <c r="F465" s="160" t="s">
        <v>2708</v>
      </c>
      <c r="H465" s="161">
        <v>69.894000000000005</v>
      </c>
      <c r="L465" s="158"/>
      <c r="M465" s="163"/>
      <c r="T465" s="164"/>
      <c r="AT465" s="159" t="s">
        <v>907</v>
      </c>
      <c r="AU465" s="159" t="s">
        <v>84</v>
      </c>
      <c r="AV465" s="12" t="s">
        <v>84</v>
      </c>
      <c r="AW465" s="12" t="s">
        <v>32</v>
      </c>
      <c r="AX465" s="12" t="s">
        <v>75</v>
      </c>
      <c r="AY465" s="159" t="s">
        <v>184</v>
      </c>
    </row>
    <row r="466" spans="2:65" s="12" customFormat="1">
      <c r="B466" s="158"/>
      <c r="D466" s="154" t="s">
        <v>907</v>
      </c>
      <c r="E466" s="159" t="s">
        <v>2265</v>
      </c>
      <c r="F466" s="160" t="s">
        <v>2709</v>
      </c>
      <c r="H466" s="161">
        <v>5.4770000000000003</v>
      </c>
      <c r="L466" s="158"/>
      <c r="M466" s="163"/>
      <c r="T466" s="164"/>
      <c r="AT466" s="159" t="s">
        <v>907</v>
      </c>
      <c r="AU466" s="159" t="s">
        <v>84</v>
      </c>
      <c r="AV466" s="12" t="s">
        <v>84</v>
      </c>
      <c r="AW466" s="12" t="s">
        <v>32</v>
      </c>
      <c r="AX466" s="12" t="s">
        <v>75</v>
      </c>
      <c r="AY466" s="159" t="s">
        <v>184</v>
      </c>
    </row>
    <row r="467" spans="2:65" s="13" customFormat="1">
      <c r="B467" s="165"/>
      <c r="D467" s="154" t="s">
        <v>907</v>
      </c>
      <c r="E467" s="166" t="s">
        <v>2259</v>
      </c>
      <c r="F467" s="167" t="s">
        <v>921</v>
      </c>
      <c r="H467" s="168">
        <v>116.697</v>
      </c>
      <c r="L467" s="165"/>
      <c r="M467" s="170"/>
      <c r="T467" s="171"/>
      <c r="AT467" s="166" t="s">
        <v>907</v>
      </c>
      <c r="AU467" s="166" t="s">
        <v>84</v>
      </c>
      <c r="AV467" s="13" t="s">
        <v>197</v>
      </c>
      <c r="AW467" s="13" t="s">
        <v>32</v>
      </c>
      <c r="AX467" s="13" t="s">
        <v>82</v>
      </c>
      <c r="AY467" s="166" t="s">
        <v>184</v>
      </c>
    </row>
    <row r="468" spans="2:65" s="1" customFormat="1" ht="44.35" customHeight="1">
      <c r="B468" s="136"/>
      <c r="C468" s="191" t="s">
        <v>776</v>
      </c>
      <c r="D468" s="191" t="s">
        <v>187</v>
      </c>
      <c r="E468" s="192" t="s">
        <v>1367</v>
      </c>
      <c r="F468" s="193" t="s">
        <v>1368</v>
      </c>
      <c r="G468" s="194" t="s">
        <v>351</v>
      </c>
      <c r="H468" s="195">
        <v>5.4770000000000003</v>
      </c>
      <c r="I468" s="137"/>
      <c r="J468" s="196">
        <f>ROUND(I468*H468,2)</f>
        <v>0</v>
      </c>
      <c r="K468" s="193" t="s">
        <v>195</v>
      </c>
      <c r="L468" s="32"/>
      <c r="M468" s="138" t="s">
        <v>1</v>
      </c>
      <c r="N468" s="139" t="s">
        <v>40</v>
      </c>
      <c r="P468" s="140">
        <f>O468*H468</f>
        <v>0</v>
      </c>
      <c r="Q468" s="140">
        <v>0</v>
      </c>
      <c r="R468" s="140">
        <f>Q468*H468</f>
        <v>0</v>
      </c>
      <c r="S468" s="140">
        <v>0</v>
      </c>
      <c r="T468" s="141">
        <f>S468*H468</f>
        <v>0</v>
      </c>
      <c r="AR468" s="142" t="s">
        <v>197</v>
      </c>
      <c r="AT468" s="142" t="s">
        <v>187</v>
      </c>
      <c r="AU468" s="142" t="s">
        <v>84</v>
      </c>
      <c r="AY468" s="17" t="s">
        <v>184</v>
      </c>
      <c r="BE468" s="143">
        <f>IF(N468="základní",J468,0)</f>
        <v>0</v>
      </c>
      <c r="BF468" s="143">
        <f>IF(N468="snížená",J468,0)</f>
        <v>0</v>
      </c>
      <c r="BG468" s="143">
        <f>IF(N468="zákl. přenesená",J468,0)</f>
        <v>0</v>
      </c>
      <c r="BH468" s="143">
        <f>IF(N468="sníž. přenesená",J468,0)</f>
        <v>0</v>
      </c>
      <c r="BI468" s="143">
        <f>IF(N468="nulová",J468,0)</f>
        <v>0</v>
      </c>
      <c r="BJ468" s="17" t="s">
        <v>82</v>
      </c>
      <c r="BK468" s="143">
        <f>ROUND(I468*H468,2)</f>
        <v>0</v>
      </c>
      <c r="BL468" s="17" t="s">
        <v>197</v>
      </c>
      <c r="BM468" s="142" t="s">
        <v>2710</v>
      </c>
    </row>
    <row r="469" spans="2:65" s="12" customFormat="1">
      <c r="B469" s="158"/>
      <c r="D469" s="154" t="s">
        <v>907</v>
      </c>
      <c r="E469" s="159" t="s">
        <v>1</v>
      </c>
      <c r="F469" s="160" t="s">
        <v>2265</v>
      </c>
      <c r="H469" s="161">
        <v>5.4770000000000003</v>
      </c>
      <c r="L469" s="158"/>
      <c r="M469" s="163"/>
      <c r="T469" s="164"/>
      <c r="AT469" s="159" t="s">
        <v>907</v>
      </c>
      <c r="AU469" s="159" t="s">
        <v>84</v>
      </c>
      <c r="AV469" s="12" t="s">
        <v>84</v>
      </c>
      <c r="AW469" s="12" t="s">
        <v>32</v>
      </c>
      <c r="AX469" s="12" t="s">
        <v>75</v>
      </c>
      <c r="AY469" s="159" t="s">
        <v>184</v>
      </c>
    </row>
    <row r="470" spans="2:65" s="13" customFormat="1">
      <c r="B470" s="165"/>
      <c r="D470" s="154" t="s">
        <v>907</v>
      </c>
      <c r="E470" s="166" t="s">
        <v>1</v>
      </c>
      <c r="F470" s="167" t="s">
        <v>921</v>
      </c>
      <c r="H470" s="168">
        <v>5.4770000000000003</v>
      </c>
      <c r="L470" s="165"/>
      <c r="M470" s="170"/>
      <c r="T470" s="171"/>
      <c r="AT470" s="166" t="s">
        <v>907</v>
      </c>
      <c r="AU470" s="166" t="s">
        <v>84</v>
      </c>
      <c r="AV470" s="13" t="s">
        <v>197</v>
      </c>
      <c r="AW470" s="13" t="s">
        <v>32</v>
      </c>
      <c r="AX470" s="13" t="s">
        <v>82</v>
      </c>
      <c r="AY470" s="166" t="s">
        <v>184</v>
      </c>
    </row>
    <row r="471" spans="2:65" s="1" customFormat="1" ht="44.35" customHeight="1">
      <c r="B471" s="136"/>
      <c r="C471" s="191" t="s">
        <v>371</v>
      </c>
      <c r="D471" s="191" t="s">
        <v>187</v>
      </c>
      <c r="E471" s="192" t="s">
        <v>2711</v>
      </c>
      <c r="F471" s="193" t="s">
        <v>2712</v>
      </c>
      <c r="G471" s="194" t="s">
        <v>351</v>
      </c>
      <c r="H471" s="195">
        <v>29.344000000000001</v>
      </c>
      <c r="I471" s="137"/>
      <c r="J471" s="196">
        <f>ROUND(I471*H471,2)</f>
        <v>0</v>
      </c>
      <c r="K471" s="193" t="s">
        <v>195</v>
      </c>
      <c r="L471" s="32"/>
      <c r="M471" s="138" t="s">
        <v>1</v>
      </c>
      <c r="N471" s="139" t="s">
        <v>40</v>
      </c>
      <c r="P471" s="140">
        <f>O471*H471</f>
        <v>0</v>
      </c>
      <c r="Q471" s="140">
        <v>0</v>
      </c>
      <c r="R471" s="140">
        <f>Q471*H471</f>
        <v>0</v>
      </c>
      <c r="S471" s="140">
        <v>0</v>
      </c>
      <c r="T471" s="141">
        <f>S471*H471</f>
        <v>0</v>
      </c>
      <c r="AR471" s="142" t="s">
        <v>197</v>
      </c>
      <c r="AT471" s="142" t="s">
        <v>187</v>
      </c>
      <c r="AU471" s="142" t="s">
        <v>84</v>
      </c>
      <c r="AY471" s="17" t="s">
        <v>184</v>
      </c>
      <c r="BE471" s="143">
        <f>IF(N471="základní",J471,0)</f>
        <v>0</v>
      </c>
      <c r="BF471" s="143">
        <f>IF(N471="snížená",J471,0)</f>
        <v>0</v>
      </c>
      <c r="BG471" s="143">
        <f>IF(N471="zákl. přenesená",J471,0)</f>
        <v>0</v>
      </c>
      <c r="BH471" s="143">
        <f>IF(N471="sníž. přenesená",J471,0)</f>
        <v>0</v>
      </c>
      <c r="BI471" s="143">
        <f>IF(N471="nulová",J471,0)</f>
        <v>0</v>
      </c>
      <c r="BJ471" s="17" t="s">
        <v>82</v>
      </c>
      <c r="BK471" s="143">
        <f>ROUND(I471*H471,2)</f>
        <v>0</v>
      </c>
      <c r="BL471" s="17" t="s">
        <v>197</v>
      </c>
      <c r="BM471" s="142" t="s">
        <v>2713</v>
      </c>
    </row>
    <row r="472" spans="2:65" s="12" customFormat="1">
      <c r="B472" s="158"/>
      <c r="D472" s="154" t="s">
        <v>907</v>
      </c>
      <c r="E472" s="159" t="s">
        <v>1</v>
      </c>
      <c r="F472" s="160" t="s">
        <v>2256</v>
      </c>
      <c r="H472" s="161">
        <v>29.344000000000001</v>
      </c>
      <c r="L472" s="158"/>
      <c r="M472" s="163"/>
      <c r="T472" s="164"/>
      <c r="AT472" s="159" t="s">
        <v>907</v>
      </c>
      <c r="AU472" s="159" t="s">
        <v>84</v>
      </c>
      <c r="AV472" s="12" t="s">
        <v>84</v>
      </c>
      <c r="AW472" s="12" t="s">
        <v>32</v>
      </c>
      <c r="AX472" s="12" t="s">
        <v>75</v>
      </c>
      <c r="AY472" s="159" t="s">
        <v>184</v>
      </c>
    </row>
    <row r="473" spans="2:65" s="13" customFormat="1">
      <c r="B473" s="165"/>
      <c r="D473" s="154" t="s">
        <v>907</v>
      </c>
      <c r="E473" s="166" t="s">
        <v>1</v>
      </c>
      <c r="F473" s="167" t="s">
        <v>921</v>
      </c>
      <c r="H473" s="168">
        <v>29.344000000000001</v>
      </c>
      <c r="L473" s="165"/>
      <c r="M473" s="170"/>
      <c r="T473" s="171"/>
      <c r="AT473" s="166" t="s">
        <v>907</v>
      </c>
      <c r="AU473" s="166" t="s">
        <v>84</v>
      </c>
      <c r="AV473" s="13" t="s">
        <v>197</v>
      </c>
      <c r="AW473" s="13" t="s">
        <v>32</v>
      </c>
      <c r="AX473" s="13" t="s">
        <v>82</v>
      </c>
      <c r="AY473" s="166" t="s">
        <v>184</v>
      </c>
    </row>
    <row r="474" spans="2:65" s="1" customFormat="1" ht="44.35" customHeight="1">
      <c r="B474" s="136"/>
      <c r="C474" s="191" t="s">
        <v>783</v>
      </c>
      <c r="D474" s="191" t="s">
        <v>187</v>
      </c>
      <c r="E474" s="192" t="s">
        <v>2714</v>
      </c>
      <c r="F474" s="193" t="s">
        <v>2353</v>
      </c>
      <c r="G474" s="194" t="s">
        <v>351</v>
      </c>
      <c r="H474" s="195">
        <v>69.894000000000005</v>
      </c>
      <c r="I474" s="137"/>
      <c r="J474" s="196">
        <f>ROUND(I474*H474,2)</f>
        <v>0</v>
      </c>
      <c r="K474" s="193" t="s">
        <v>195</v>
      </c>
      <c r="L474" s="32"/>
      <c r="M474" s="138" t="s">
        <v>1</v>
      </c>
      <c r="N474" s="139" t="s">
        <v>40</v>
      </c>
      <c r="P474" s="140">
        <f>O474*H474</f>
        <v>0</v>
      </c>
      <c r="Q474" s="140">
        <v>0</v>
      </c>
      <c r="R474" s="140">
        <f>Q474*H474</f>
        <v>0</v>
      </c>
      <c r="S474" s="140">
        <v>0</v>
      </c>
      <c r="T474" s="141">
        <f>S474*H474</f>
        <v>0</v>
      </c>
      <c r="AR474" s="142" t="s">
        <v>197</v>
      </c>
      <c r="AT474" s="142" t="s">
        <v>187</v>
      </c>
      <c r="AU474" s="142" t="s">
        <v>84</v>
      </c>
      <c r="AY474" s="17" t="s">
        <v>184</v>
      </c>
      <c r="BE474" s="143">
        <f>IF(N474="základní",J474,0)</f>
        <v>0</v>
      </c>
      <c r="BF474" s="143">
        <f>IF(N474="snížená",J474,0)</f>
        <v>0</v>
      </c>
      <c r="BG474" s="143">
        <f>IF(N474="zákl. přenesená",J474,0)</f>
        <v>0</v>
      </c>
      <c r="BH474" s="143">
        <f>IF(N474="sníž. přenesená",J474,0)</f>
        <v>0</v>
      </c>
      <c r="BI474" s="143">
        <f>IF(N474="nulová",J474,0)</f>
        <v>0</v>
      </c>
      <c r="BJ474" s="17" t="s">
        <v>82</v>
      </c>
      <c r="BK474" s="143">
        <f>ROUND(I474*H474,2)</f>
        <v>0</v>
      </c>
      <c r="BL474" s="17" t="s">
        <v>197</v>
      </c>
      <c r="BM474" s="142" t="s">
        <v>2715</v>
      </c>
    </row>
    <row r="475" spans="2:65" s="12" customFormat="1">
      <c r="B475" s="158"/>
      <c r="D475" s="154" t="s">
        <v>907</v>
      </c>
      <c r="E475" s="159" t="s">
        <v>1</v>
      </c>
      <c r="F475" s="160" t="s">
        <v>2262</v>
      </c>
      <c r="H475" s="161">
        <v>69.894000000000005</v>
      </c>
      <c r="L475" s="158"/>
      <c r="M475" s="163"/>
      <c r="T475" s="164"/>
      <c r="AT475" s="159" t="s">
        <v>907</v>
      </c>
      <c r="AU475" s="159" t="s">
        <v>84</v>
      </c>
      <c r="AV475" s="12" t="s">
        <v>84</v>
      </c>
      <c r="AW475" s="12" t="s">
        <v>32</v>
      </c>
      <c r="AX475" s="12" t="s">
        <v>75</v>
      </c>
      <c r="AY475" s="159" t="s">
        <v>184</v>
      </c>
    </row>
    <row r="476" spans="2:65" s="13" customFormat="1">
      <c r="B476" s="165"/>
      <c r="D476" s="154" t="s">
        <v>907</v>
      </c>
      <c r="E476" s="166" t="s">
        <v>1</v>
      </c>
      <c r="F476" s="167" t="s">
        <v>921</v>
      </c>
      <c r="H476" s="168">
        <v>69.894000000000005</v>
      </c>
      <c r="L476" s="165"/>
      <c r="M476" s="170"/>
      <c r="T476" s="171"/>
      <c r="AT476" s="166" t="s">
        <v>907</v>
      </c>
      <c r="AU476" s="166" t="s">
        <v>84</v>
      </c>
      <c r="AV476" s="13" t="s">
        <v>197</v>
      </c>
      <c r="AW476" s="13" t="s">
        <v>32</v>
      </c>
      <c r="AX476" s="13" t="s">
        <v>82</v>
      </c>
      <c r="AY476" s="166" t="s">
        <v>184</v>
      </c>
    </row>
    <row r="477" spans="2:65" s="1" customFormat="1" ht="44.35" customHeight="1">
      <c r="B477" s="136"/>
      <c r="C477" s="191" t="s">
        <v>375</v>
      </c>
      <c r="D477" s="191" t="s">
        <v>187</v>
      </c>
      <c r="E477" s="192" t="s">
        <v>2716</v>
      </c>
      <c r="F477" s="193" t="s">
        <v>2717</v>
      </c>
      <c r="G477" s="194" t="s">
        <v>351</v>
      </c>
      <c r="H477" s="195">
        <v>11.981999999999999</v>
      </c>
      <c r="I477" s="137"/>
      <c r="J477" s="196">
        <f>ROUND(I477*H477,2)</f>
        <v>0</v>
      </c>
      <c r="K477" s="193" t="s">
        <v>195</v>
      </c>
      <c r="L477" s="32"/>
      <c r="M477" s="138" t="s">
        <v>1</v>
      </c>
      <c r="N477" s="139" t="s">
        <v>40</v>
      </c>
      <c r="P477" s="140">
        <f>O477*H477</f>
        <v>0</v>
      </c>
      <c r="Q477" s="140">
        <v>0</v>
      </c>
      <c r="R477" s="140">
        <f>Q477*H477</f>
        <v>0</v>
      </c>
      <c r="S477" s="140">
        <v>0</v>
      </c>
      <c r="T477" s="141">
        <f>S477*H477</f>
        <v>0</v>
      </c>
      <c r="AR477" s="142" t="s">
        <v>197</v>
      </c>
      <c r="AT477" s="142" t="s">
        <v>187</v>
      </c>
      <c r="AU477" s="142" t="s">
        <v>84</v>
      </c>
      <c r="AY477" s="17" t="s">
        <v>184</v>
      </c>
      <c r="BE477" s="143">
        <f>IF(N477="základní",J477,0)</f>
        <v>0</v>
      </c>
      <c r="BF477" s="143">
        <f>IF(N477="snížená",J477,0)</f>
        <v>0</v>
      </c>
      <c r="BG477" s="143">
        <f>IF(N477="zákl. přenesená",J477,0)</f>
        <v>0</v>
      </c>
      <c r="BH477" s="143">
        <f>IF(N477="sníž. přenesená",J477,0)</f>
        <v>0</v>
      </c>
      <c r="BI477" s="143">
        <f>IF(N477="nulová",J477,0)</f>
        <v>0</v>
      </c>
      <c r="BJ477" s="17" t="s">
        <v>82</v>
      </c>
      <c r="BK477" s="143">
        <f>ROUND(I477*H477,2)</f>
        <v>0</v>
      </c>
      <c r="BL477" s="17" t="s">
        <v>197</v>
      </c>
      <c r="BM477" s="142" t="s">
        <v>2718</v>
      </c>
    </row>
    <row r="478" spans="2:65" s="12" customFormat="1">
      <c r="B478" s="158"/>
      <c r="D478" s="154" t="s">
        <v>907</v>
      </c>
      <c r="E478" s="159" t="s">
        <v>1</v>
      </c>
      <c r="F478" s="160" t="s">
        <v>2268</v>
      </c>
      <c r="H478" s="161">
        <v>11.981999999999999</v>
      </c>
      <c r="L478" s="158"/>
      <c r="M478" s="163"/>
      <c r="T478" s="164"/>
      <c r="AT478" s="159" t="s">
        <v>907</v>
      </c>
      <c r="AU478" s="159" t="s">
        <v>84</v>
      </c>
      <c r="AV478" s="12" t="s">
        <v>84</v>
      </c>
      <c r="AW478" s="12" t="s">
        <v>32</v>
      </c>
      <c r="AX478" s="12" t="s">
        <v>75</v>
      </c>
      <c r="AY478" s="159" t="s">
        <v>184</v>
      </c>
    </row>
    <row r="479" spans="2:65" s="13" customFormat="1">
      <c r="B479" s="165"/>
      <c r="D479" s="154" t="s">
        <v>907</v>
      </c>
      <c r="E479" s="166" t="s">
        <v>1</v>
      </c>
      <c r="F479" s="167" t="s">
        <v>921</v>
      </c>
      <c r="H479" s="168">
        <v>11.981999999999999</v>
      </c>
      <c r="L479" s="165"/>
      <c r="M479" s="170"/>
      <c r="T479" s="171"/>
      <c r="AT479" s="166" t="s">
        <v>907</v>
      </c>
      <c r="AU479" s="166" t="s">
        <v>84</v>
      </c>
      <c r="AV479" s="13" t="s">
        <v>197</v>
      </c>
      <c r="AW479" s="13" t="s">
        <v>32</v>
      </c>
      <c r="AX479" s="13" t="s">
        <v>82</v>
      </c>
      <c r="AY479" s="166" t="s">
        <v>184</v>
      </c>
    </row>
    <row r="480" spans="2:65" s="11" customFormat="1" ht="22.95" customHeight="1">
      <c r="B480" s="124"/>
      <c r="D480" s="125" t="s">
        <v>74</v>
      </c>
      <c r="E480" s="134" t="s">
        <v>1010</v>
      </c>
      <c r="F480" s="134" t="s">
        <v>1011</v>
      </c>
      <c r="J480" s="135">
        <f>BK480</f>
        <v>0</v>
      </c>
      <c r="L480" s="124"/>
      <c r="M480" s="129"/>
      <c r="P480" s="130">
        <f>P481</f>
        <v>0</v>
      </c>
      <c r="R480" s="130">
        <f>R481</f>
        <v>0</v>
      </c>
      <c r="T480" s="131">
        <f>T481</f>
        <v>0</v>
      </c>
      <c r="AR480" s="125" t="s">
        <v>82</v>
      </c>
      <c r="AT480" s="132" t="s">
        <v>74</v>
      </c>
      <c r="AU480" s="132" t="s">
        <v>82</v>
      </c>
      <c r="AY480" s="125" t="s">
        <v>184</v>
      </c>
      <c r="BK480" s="133">
        <f>BK481</f>
        <v>0</v>
      </c>
    </row>
    <row r="481" spans="2:65" s="1" customFormat="1" ht="49.25" customHeight="1">
      <c r="B481" s="136"/>
      <c r="C481" s="191" t="s">
        <v>790</v>
      </c>
      <c r="D481" s="191" t="s">
        <v>187</v>
      </c>
      <c r="E481" s="192" t="s">
        <v>2719</v>
      </c>
      <c r="F481" s="193" t="s">
        <v>2720</v>
      </c>
      <c r="G481" s="194" t="s">
        <v>351</v>
      </c>
      <c r="H481" s="195">
        <v>23.265000000000001</v>
      </c>
      <c r="I481" s="137"/>
      <c r="J481" s="196">
        <f>ROUND(I481*H481,2)</f>
        <v>0</v>
      </c>
      <c r="K481" s="193" t="s">
        <v>195</v>
      </c>
      <c r="L481" s="32"/>
      <c r="M481" s="138" t="s">
        <v>1</v>
      </c>
      <c r="N481" s="139" t="s">
        <v>40</v>
      </c>
      <c r="P481" s="140">
        <f>O481*H481</f>
        <v>0</v>
      </c>
      <c r="Q481" s="140">
        <v>0</v>
      </c>
      <c r="R481" s="140">
        <f>Q481*H481</f>
        <v>0</v>
      </c>
      <c r="S481" s="140">
        <v>0</v>
      </c>
      <c r="T481" s="141">
        <f>S481*H481</f>
        <v>0</v>
      </c>
      <c r="AR481" s="142" t="s">
        <v>197</v>
      </c>
      <c r="AT481" s="142" t="s">
        <v>187</v>
      </c>
      <c r="AU481" s="142" t="s">
        <v>84</v>
      </c>
      <c r="AY481" s="17" t="s">
        <v>184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7" t="s">
        <v>82</v>
      </c>
      <c r="BK481" s="143">
        <f>ROUND(I481*H481,2)</f>
        <v>0</v>
      </c>
      <c r="BL481" s="17" t="s">
        <v>197</v>
      </c>
      <c r="BM481" s="142" t="s">
        <v>2721</v>
      </c>
    </row>
    <row r="482" spans="2:65" s="11" customFormat="1" ht="26" customHeight="1">
      <c r="B482" s="124"/>
      <c r="D482" s="125" t="s">
        <v>74</v>
      </c>
      <c r="E482" s="126" t="s">
        <v>182</v>
      </c>
      <c r="F482" s="126" t="s">
        <v>183</v>
      </c>
      <c r="J482" s="128">
        <f>BK482</f>
        <v>0</v>
      </c>
      <c r="L482" s="124"/>
      <c r="M482" s="129"/>
      <c r="P482" s="130">
        <f>P483</f>
        <v>0</v>
      </c>
      <c r="R482" s="130">
        <f>R483</f>
        <v>0.20607999999999999</v>
      </c>
      <c r="T482" s="131">
        <f>T483</f>
        <v>0.10068000000000001</v>
      </c>
      <c r="AR482" s="125" t="s">
        <v>84</v>
      </c>
      <c r="AT482" s="132" t="s">
        <v>74</v>
      </c>
      <c r="AU482" s="132" t="s">
        <v>75</v>
      </c>
      <c r="AY482" s="125" t="s">
        <v>184</v>
      </c>
      <c r="BK482" s="133">
        <f>BK483</f>
        <v>0</v>
      </c>
    </row>
    <row r="483" spans="2:65" s="11" customFormat="1" ht="22.95" customHeight="1">
      <c r="B483" s="124"/>
      <c r="D483" s="125" t="s">
        <v>74</v>
      </c>
      <c r="E483" s="134" t="s">
        <v>1376</v>
      </c>
      <c r="F483" s="134" t="s">
        <v>1377</v>
      </c>
      <c r="J483" s="135">
        <f>BK483</f>
        <v>0</v>
      </c>
      <c r="L483" s="124"/>
      <c r="M483" s="129"/>
      <c r="P483" s="130">
        <f>SUM(P484:P487)</f>
        <v>0</v>
      </c>
      <c r="R483" s="130">
        <f>SUM(R484:R487)</f>
        <v>0.20607999999999999</v>
      </c>
      <c r="T483" s="131">
        <f>SUM(T484:T487)</f>
        <v>0.10068000000000001</v>
      </c>
      <c r="AR483" s="125" t="s">
        <v>84</v>
      </c>
      <c r="AT483" s="132" t="s">
        <v>74</v>
      </c>
      <c r="AU483" s="132" t="s">
        <v>82</v>
      </c>
      <c r="AY483" s="125" t="s">
        <v>184</v>
      </c>
      <c r="BK483" s="133">
        <f>SUM(BK484:BK487)</f>
        <v>0</v>
      </c>
    </row>
    <row r="484" spans="2:65" s="1" customFormat="1" ht="16.5" customHeight="1">
      <c r="B484" s="136"/>
      <c r="C484" s="191" t="s">
        <v>378</v>
      </c>
      <c r="D484" s="191" t="s">
        <v>187</v>
      </c>
      <c r="E484" s="192" t="s">
        <v>2722</v>
      </c>
      <c r="F484" s="193" t="s">
        <v>2723</v>
      </c>
      <c r="G484" s="194" t="s">
        <v>248</v>
      </c>
      <c r="H484" s="195">
        <v>4</v>
      </c>
      <c r="I484" s="137"/>
      <c r="J484" s="196">
        <f>ROUND(I484*H484,2)</f>
        <v>0</v>
      </c>
      <c r="K484" s="193" t="s">
        <v>195</v>
      </c>
      <c r="L484" s="32"/>
      <c r="M484" s="138" t="s">
        <v>1</v>
      </c>
      <c r="N484" s="139" t="s">
        <v>40</v>
      </c>
      <c r="P484" s="140">
        <f>O484*H484</f>
        <v>0</v>
      </c>
      <c r="Q484" s="140">
        <v>2.6519999999999998E-2</v>
      </c>
      <c r="R484" s="140">
        <f>Q484*H484</f>
        <v>0.10607999999999999</v>
      </c>
      <c r="S484" s="140">
        <v>0</v>
      </c>
      <c r="T484" s="141">
        <f>S484*H484</f>
        <v>0</v>
      </c>
      <c r="AR484" s="142" t="s">
        <v>191</v>
      </c>
      <c r="AT484" s="142" t="s">
        <v>187</v>
      </c>
      <c r="AU484" s="142" t="s">
        <v>84</v>
      </c>
      <c r="AY484" s="17" t="s">
        <v>184</v>
      </c>
      <c r="BE484" s="143">
        <f>IF(N484="základní",J484,0)</f>
        <v>0</v>
      </c>
      <c r="BF484" s="143">
        <f>IF(N484="snížená",J484,0)</f>
        <v>0</v>
      </c>
      <c r="BG484" s="143">
        <f>IF(N484="zákl. přenesená",J484,0)</f>
        <v>0</v>
      </c>
      <c r="BH484" s="143">
        <f>IF(N484="sníž. přenesená",J484,0)</f>
        <v>0</v>
      </c>
      <c r="BI484" s="143">
        <f>IF(N484="nulová",J484,0)</f>
        <v>0</v>
      </c>
      <c r="BJ484" s="17" t="s">
        <v>82</v>
      </c>
      <c r="BK484" s="143">
        <f>ROUND(I484*H484,2)</f>
        <v>0</v>
      </c>
      <c r="BL484" s="17" t="s">
        <v>191</v>
      </c>
      <c r="BM484" s="142" t="s">
        <v>2724</v>
      </c>
    </row>
    <row r="485" spans="2:65" s="1" customFormat="1" ht="24.15" customHeight="1">
      <c r="B485" s="136"/>
      <c r="C485" s="191" t="s">
        <v>797</v>
      </c>
      <c r="D485" s="191" t="s">
        <v>187</v>
      </c>
      <c r="E485" s="192" t="s">
        <v>2725</v>
      </c>
      <c r="F485" s="193" t="s">
        <v>2726</v>
      </c>
      <c r="G485" s="194" t="s">
        <v>248</v>
      </c>
      <c r="H485" s="195">
        <v>4</v>
      </c>
      <c r="I485" s="137"/>
      <c r="J485" s="196">
        <f>ROUND(I485*H485,2)</f>
        <v>0</v>
      </c>
      <c r="K485" s="193" t="s">
        <v>1</v>
      </c>
      <c r="L485" s="32"/>
      <c r="M485" s="138" t="s">
        <v>1</v>
      </c>
      <c r="N485" s="139" t="s">
        <v>40</v>
      </c>
      <c r="P485" s="140">
        <f>O485*H485</f>
        <v>0</v>
      </c>
      <c r="Q485" s="140">
        <v>2.5000000000000001E-2</v>
      </c>
      <c r="R485" s="140">
        <f>Q485*H485</f>
        <v>0.1</v>
      </c>
      <c r="S485" s="140">
        <v>0</v>
      </c>
      <c r="T485" s="141">
        <f>S485*H485</f>
        <v>0</v>
      </c>
      <c r="AR485" s="142" t="s">
        <v>191</v>
      </c>
      <c r="AT485" s="142" t="s">
        <v>187</v>
      </c>
      <c r="AU485" s="142" t="s">
        <v>84</v>
      </c>
      <c r="AY485" s="17" t="s">
        <v>184</v>
      </c>
      <c r="BE485" s="143">
        <f>IF(N485="základní",J485,0)</f>
        <v>0</v>
      </c>
      <c r="BF485" s="143">
        <f>IF(N485="snížená",J485,0)</f>
        <v>0</v>
      </c>
      <c r="BG485" s="143">
        <f>IF(N485="zákl. přenesená",J485,0)</f>
        <v>0</v>
      </c>
      <c r="BH485" s="143">
        <f>IF(N485="sníž. přenesená",J485,0)</f>
        <v>0</v>
      </c>
      <c r="BI485" s="143">
        <f>IF(N485="nulová",J485,0)</f>
        <v>0</v>
      </c>
      <c r="BJ485" s="17" t="s">
        <v>82</v>
      </c>
      <c r="BK485" s="143">
        <f>ROUND(I485*H485,2)</f>
        <v>0</v>
      </c>
      <c r="BL485" s="17" t="s">
        <v>191</v>
      </c>
      <c r="BM485" s="142" t="s">
        <v>2727</v>
      </c>
    </row>
    <row r="486" spans="2:65" s="1" customFormat="1" ht="16.5" customHeight="1">
      <c r="B486" s="136"/>
      <c r="C486" s="191" t="s">
        <v>382</v>
      </c>
      <c r="D486" s="191" t="s">
        <v>187</v>
      </c>
      <c r="E486" s="192" t="s">
        <v>2728</v>
      </c>
      <c r="F486" s="193" t="s">
        <v>2729</v>
      </c>
      <c r="G486" s="194" t="s">
        <v>248</v>
      </c>
      <c r="H486" s="195">
        <v>4</v>
      </c>
      <c r="I486" s="137"/>
      <c r="J486" s="196">
        <f>ROUND(I486*H486,2)</f>
        <v>0</v>
      </c>
      <c r="K486" s="193" t="s">
        <v>195</v>
      </c>
      <c r="L486" s="32"/>
      <c r="M486" s="138" t="s">
        <v>1</v>
      </c>
      <c r="N486" s="139" t="s">
        <v>40</v>
      </c>
      <c r="P486" s="140">
        <f>O486*H486</f>
        <v>0</v>
      </c>
      <c r="Q486" s="140">
        <v>0</v>
      </c>
      <c r="R486" s="140">
        <f>Q486*H486</f>
        <v>0</v>
      </c>
      <c r="S486" s="140">
        <v>2.5170000000000001E-2</v>
      </c>
      <c r="T486" s="141">
        <f>S486*H486</f>
        <v>0.10068000000000001</v>
      </c>
      <c r="AR486" s="142" t="s">
        <v>191</v>
      </c>
      <c r="AT486" s="142" t="s">
        <v>187</v>
      </c>
      <c r="AU486" s="142" t="s">
        <v>84</v>
      </c>
      <c r="AY486" s="17" t="s">
        <v>184</v>
      </c>
      <c r="BE486" s="143">
        <f>IF(N486="základní",J486,0)</f>
        <v>0</v>
      </c>
      <c r="BF486" s="143">
        <f>IF(N486="snížená",J486,0)</f>
        <v>0</v>
      </c>
      <c r="BG486" s="143">
        <f>IF(N486="zákl. přenesená",J486,0)</f>
        <v>0</v>
      </c>
      <c r="BH486" s="143">
        <f>IF(N486="sníž. přenesená",J486,0)</f>
        <v>0</v>
      </c>
      <c r="BI486" s="143">
        <f>IF(N486="nulová",J486,0)</f>
        <v>0</v>
      </c>
      <c r="BJ486" s="17" t="s">
        <v>82</v>
      </c>
      <c r="BK486" s="143">
        <f>ROUND(I486*H486,2)</f>
        <v>0</v>
      </c>
      <c r="BL486" s="17" t="s">
        <v>191</v>
      </c>
      <c r="BM486" s="142" t="s">
        <v>2730</v>
      </c>
    </row>
    <row r="487" spans="2:65" s="1" customFormat="1" ht="16.5" customHeight="1">
      <c r="B487" s="136"/>
      <c r="C487" s="191" t="s">
        <v>803</v>
      </c>
      <c r="D487" s="191" t="s">
        <v>187</v>
      </c>
      <c r="E487" s="192" t="s">
        <v>2731</v>
      </c>
      <c r="F487" s="193" t="s">
        <v>2732</v>
      </c>
      <c r="G487" s="194" t="s">
        <v>248</v>
      </c>
      <c r="H487" s="195">
        <v>4</v>
      </c>
      <c r="I487" s="137"/>
      <c r="J487" s="196">
        <f>ROUND(I487*H487,2)</f>
        <v>0</v>
      </c>
      <c r="K487" s="193" t="s">
        <v>195</v>
      </c>
      <c r="L487" s="32"/>
      <c r="M487" s="149" t="s">
        <v>1</v>
      </c>
      <c r="N487" s="150" t="s">
        <v>40</v>
      </c>
      <c r="O487" s="151"/>
      <c r="P487" s="152">
        <f>O487*H487</f>
        <v>0</v>
      </c>
      <c r="Q487" s="152">
        <v>0</v>
      </c>
      <c r="R487" s="152">
        <f>Q487*H487</f>
        <v>0</v>
      </c>
      <c r="S487" s="152">
        <v>0</v>
      </c>
      <c r="T487" s="153">
        <f>S487*H487</f>
        <v>0</v>
      </c>
      <c r="AR487" s="142" t="s">
        <v>191</v>
      </c>
      <c r="AT487" s="142" t="s">
        <v>187</v>
      </c>
      <c r="AU487" s="142" t="s">
        <v>84</v>
      </c>
      <c r="AY487" s="17" t="s">
        <v>184</v>
      </c>
      <c r="BE487" s="143">
        <f>IF(N487="základní",J487,0)</f>
        <v>0</v>
      </c>
      <c r="BF487" s="143">
        <f>IF(N487="snížená",J487,0)</f>
        <v>0</v>
      </c>
      <c r="BG487" s="143">
        <f>IF(N487="zákl. přenesená",J487,0)</f>
        <v>0</v>
      </c>
      <c r="BH487" s="143">
        <f>IF(N487="sníž. přenesená",J487,0)</f>
        <v>0</v>
      </c>
      <c r="BI487" s="143">
        <f>IF(N487="nulová",J487,0)</f>
        <v>0</v>
      </c>
      <c r="BJ487" s="17" t="s">
        <v>82</v>
      </c>
      <c r="BK487" s="143">
        <f>ROUND(I487*H487,2)</f>
        <v>0</v>
      </c>
      <c r="BL487" s="17" t="s">
        <v>191</v>
      </c>
      <c r="BM487" s="142" t="s">
        <v>2733</v>
      </c>
    </row>
    <row r="488" spans="2:65" s="1" customFormat="1" ht="7" customHeight="1">
      <c r="B488" s="44"/>
      <c r="C488" s="45"/>
      <c r="D488" s="45"/>
      <c r="E488" s="45"/>
      <c r="F488" s="45"/>
      <c r="G488" s="45"/>
      <c r="H488" s="45"/>
      <c r="I488" s="45"/>
      <c r="J488" s="45"/>
      <c r="K488" s="45"/>
      <c r="L488" s="32"/>
    </row>
  </sheetData>
  <sheetProtection algorithmName="SHA-512" hashValue="mo+jhTS72SaKzneEex/Rh8uL8wvUi+6zNL7UjvcdRMprKNmea1MHHMM9mf/+PpyH5GwnB5ChmlGz0TWswjiGGA==" saltValue="aDGxtfRCAbxFTay1ltK7AQ==" spinCount="100000" sheet="1" objects="1" scenarios="1"/>
  <autoFilter ref="C130:K487" xr:uid="{00000000-0009-0000-0000-00000C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B2:BM148"/>
  <sheetViews>
    <sheetView showGridLines="0" topLeftCell="A80" zoomScaleNormal="100" workbookViewId="0">
      <selection activeCell="F94" sqref="F94:I94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2245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2734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">
        <v>2735</v>
      </c>
      <c r="L22" s="32"/>
    </row>
    <row r="23" spans="2:12" s="1" customFormat="1" ht="18" customHeight="1">
      <c r="B23" s="32"/>
      <c r="E23" s="25" t="s">
        <v>2736</v>
      </c>
      <c r="I23" s="27" t="s">
        <v>27</v>
      </c>
      <c r="J23" s="25" t="s">
        <v>2737</v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">
        <v>2738</v>
      </c>
      <c r="L25" s="32"/>
    </row>
    <row r="26" spans="2:12" s="1" customFormat="1" ht="18" customHeight="1">
      <c r="B26" s="32"/>
      <c r="E26" s="25" t="s">
        <v>2739</v>
      </c>
      <c r="I26" s="27" t="s">
        <v>27</v>
      </c>
      <c r="J26" s="25" t="s">
        <v>2740</v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ROUND(J121,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ROUND((SUM(BE121:BE147)),  2)</f>
        <v>0</v>
      </c>
      <c r="I35" s="96">
        <v>0.21</v>
      </c>
      <c r="J35" s="86">
        <f>ROUND(((SUM(BE121:BE147))*I35),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ROUND((SUM(BF121:BF147)),  2)</f>
        <v>0</v>
      </c>
      <c r="I36" s="96">
        <v>0.12</v>
      </c>
      <c r="J36" s="86">
        <f>ROUND(((SUM(BF121:BF147))*I36),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ROUND((SUM(BG121:BG147)),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ROUND((SUM(BH121:BH147)),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ROUND((SUM(BI121:BI147)),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2245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0302 - Vnitřní kanalizace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40.2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>RH-ARCHITEKTI s.r.o.,Vltavská 207/20,15000,Praha 5</v>
      </c>
      <c r="L93" s="32"/>
    </row>
    <row r="94" spans="2:12" s="1" customFormat="1" ht="15.15" customHeight="1">
      <c r="B94" s="32"/>
      <c r="C94" s="27" t="s">
        <v>28</v>
      </c>
      <c r="F94" s="226" t="str">
        <f>IF(E20="","",E20)</f>
        <v>Vyplň údaj</v>
      </c>
      <c r="G94" s="226"/>
      <c r="H94" s="226"/>
      <c r="I94" s="226" t="s">
        <v>33</v>
      </c>
      <c r="J94" s="30" t="str">
        <f>E26</f>
        <v>TMI Building s.r.o.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J121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2741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7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7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5" customHeight="1">
      <c r="B106" s="32"/>
      <c r="C106" s="21" t="s">
        <v>169</v>
      </c>
      <c r="L106" s="32"/>
    </row>
    <row r="107" spans="2:47" s="1" customFormat="1" ht="7" customHeight="1">
      <c r="B107" s="32"/>
      <c r="L107" s="32"/>
    </row>
    <row r="108" spans="2:47" s="1" customFormat="1" ht="12.1" customHeight="1">
      <c r="B108" s="32"/>
      <c r="C108" s="27" t="s">
        <v>16</v>
      </c>
      <c r="L108" s="32"/>
    </row>
    <row r="109" spans="2:47" s="1" customFormat="1" ht="16.5" customHeight="1">
      <c r="B109" s="32"/>
      <c r="E109" s="254" t="str">
        <f>E7</f>
        <v>ČZU akce - sloučení</v>
      </c>
      <c r="F109" s="255"/>
      <c r="G109" s="255"/>
      <c r="H109" s="255"/>
      <c r="L109" s="32"/>
    </row>
    <row r="110" spans="2:47" ht="12.1" customHeight="1">
      <c r="B110" s="20"/>
      <c r="C110" s="27" t="s">
        <v>144</v>
      </c>
      <c r="L110" s="20"/>
    </row>
    <row r="111" spans="2:47" s="1" customFormat="1" ht="16.5" customHeight="1">
      <c r="B111" s="32"/>
      <c r="E111" s="254" t="s">
        <v>2245</v>
      </c>
      <c r="F111" s="253"/>
      <c r="G111" s="253"/>
      <c r="H111" s="253"/>
      <c r="L111" s="32"/>
    </row>
    <row r="112" spans="2:47" s="1" customFormat="1" ht="12.1" customHeight="1">
      <c r="B112" s="32"/>
      <c r="C112" s="27" t="s">
        <v>146</v>
      </c>
      <c r="L112" s="32"/>
    </row>
    <row r="113" spans="2:65" s="1" customFormat="1" ht="16.5" customHeight="1">
      <c r="B113" s="32"/>
      <c r="E113" s="243" t="str">
        <f>E11</f>
        <v>0302 - Vnitřní kanalizace</v>
      </c>
      <c r="F113" s="253"/>
      <c r="G113" s="253"/>
      <c r="H113" s="253"/>
      <c r="L113" s="32"/>
    </row>
    <row r="114" spans="2:65" s="1" customFormat="1" ht="7" customHeight="1">
      <c r="B114" s="32"/>
      <c r="L114" s="32"/>
    </row>
    <row r="115" spans="2:65" s="1" customFormat="1" ht="12.1" customHeight="1">
      <c r="B115" s="32"/>
      <c r="C115" s="27" t="s">
        <v>20</v>
      </c>
      <c r="F115" s="25" t="str">
        <f>F14</f>
        <v>areál ČZU v Praze</v>
      </c>
      <c r="I115" s="27" t="s">
        <v>22</v>
      </c>
      <c r="J115" s="52">
        <f>IF(J14="","",J14)</f>
        <v>0</v>
      </c>
      <c r="L115" s="32"/>
    </row>
    <row r="116" spans="2:65" s="1" customFormat="1" ht="7" customHeight="1">
      <c r="B116" s="32"/>
      <c r="L116" s="32"/>
    </row>
    <row r="117" spans="2:65" s="1" customFormat="1" ht="40.25" customHeight="1">
      <c r="B117" s="32"/>
      <c r="C117" s="27" t="s">
        <v>23</v>
      </c>
      <c r="F117" s="25" t="str">
        <f>E17</f>
        <v>ČZU v Praze, Kamýcká 129, 165 00 Praha 6 - Suchdol</v>
      </c>
      <c r="I117" s="27" t="s">
        <v>30</v>
      </c>
      <c r="J117" s="30" t="str">
        <f>E23</f>
        <v>RH-ARCHITEKTI s.r.o.,Vltavská 207/20,15000,Praha 5</v>
      </c>
      <c r="L117" s="32"/>
    </row>
    <row r="118" spans="2:65" s="1" customFormat="1" ht="15.15" customHeight="1">
      <c r="B118" s="32"/>
      <c r="C118" s="27" t="s">
        <v>28</v>
      </c>
      <c r="F118" s="25" t="str">
        <f>IF(E20="","",E20)</f>
        <v>Vyplň údaj</v>
      </c>
      <c r="I118" s="27" t="s">
        <v>33</v>
      </c>
      <c r="J118" s="30" t="str">
        <f>E26</f>
        <v>TMI Building s.r.o.</v>
      </c>
      <c r="L118" s="32"/>
    </row>
    <row r="119" spans="2:65" s="1" customFormat="1" ht="10.4" customHeight="1">
      <c r="B119" s="32"/>
      <c r="L119" s="32"/>
    </row>
    <row r="120" spans="2:65" s="10" customFormat="1" ht="29.25" customHeight="1">
      <c r="B120" s="116"/>
      <c r="C120" s="117" t="s">
        <v>170</v>
      </c>
      <c r="D120" s="118" t="s">
        <v>60</v>
      </c>
      <c r="E120" s="118" t="s">
        <v>56</v>
      </c>
      <c r="F120" s="118" t="s">
        <v>57</v>
      </c>
      <c r="G120" s="118" t="s">
        <v>171</v>
      </c>
      <c r="H120" s="118" t="s">
        <v>172</v>
      </c>
      <c r="I120" s="118" t="s">
        <v>173</v>
      </c>
      <c r="J120" s="118" t="s">
        <v>150</v>
      </c>
      <c r="K120" s="119" t="s">
        <v>174</v>
      </c>
      <c r="L120" s="116"/>
      <c r="M120" s="59" t="s">
        <v>1</v>
      </c>
      <c r="N120" s="60" t="s">
        <v>39</v>
      </c>
      <c r="O120" s="60" t="s">
        <v>175</v>
      </c>
      <c r="P120" s="60" t="s">
        <v>176</v>
      </c>
      <c r="Q120" s="60" t="s">
        <v>177</v>
      </c>
      <c r="R120" s="60" t="s">
        <v>178</v>
      </c>
      <c r="S120" s="60" t="s">
        <v>179</v>
      </c>
      <c r="T120" s="61" t="s">
        <v>180</v>
      </c>
    </row>
    <row r="121" spans="2:65" s="1" customFormat="1" ht="22.95" customHeight="1">
      <c r="B121" s="32"/>
      <c r="C121" s="64" t="s">
        <v>181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74</v>
      </c>
      <c r="AU121" s="17" t="s">
        <v>152</v>
      </c>
      <c r="BK121" s="123">
        <f>BK122</f>
        <v>0</v>
      </c>
    </row>
    <row r="122" spans="2:65" s="11" customFormat="1" ht="26" customHeight="1">
      <c r="B122" s="124"/>
      <c r="D122" s="125" t="s">
        <v>74</v>
      </c>
      <c r="E122" s="126" t="s">
        <v>564</v>
      </c>
      <c r="F122" s="126" t="s">
        <v>132</v>
      </c>
      <c r="J122" s="128">
        <f>BK122</f>
        <v>0</v>
      </c>
      <c r="L122" s="124"/>
      <c r="M122" s="129"/>
      <c r="P122" s="130">
        <f>SUM(P123:P147)</f>
        <v>0</v>
      </c>
      <c r="R122" s="130">
        <f>SUM(R123:R147)</f>
        <v>0</v>
      </c>
      <c r="T122" s="131">
        <f>SUM(T123:T147)</f>
        <v>0</v>
      </c>
      <c r="AR122" s="125" t="s">
        <v>82</v>
      </c>
      <c r="AT122" s="132" t="s">
        <v>74</v>
      </c>
      <c r="AU122" s="132" t="s">
        <v>75</v>
      </c>
      <c r="AY122" s="125" t="s">
        <v>184</v>
      </c>
      <c r="BK122" s="133">
        <f>SUM(BK123:BK147)</f>
        <v>0</v>
      </c>
    </row>
    <row r="123" spans="2:65" s="1" customFormat="1" ht="49.25" customHeight="1">
      <c r="B123" s="136"/>
      <c r="C123" s="191" t="s">
        <v>82</v>
      </c>
      <c r="D123" s="191" t="s">
        <v>187</v>
      </c>
      <c r="E123" s="192" t="s">
        <v>566</v>
      </c>
      <c r="F123" s="193" t="s">
        <v>2742</v>
      </c>
      <c r="G123" s="194" t="s">
        <v>568</v>
      </c>
      <c r="H123" s="195">
        <v>4</v>
      </c>
      <c r="I123" s="137"/>
      <c r="J123" s="196">
        <f t="shared" ref="J123:J147" si="0">ROUND(I123*H123,2)</f>
        <v>0</v>
      </c>
      <c r="K123" s="193" t="s">
        <v>1</v>
      </c>
      <c r="L123" s="32"/>
      <c r="M123" s="138" t="s">
        <v>1</v>
      </c>
      <c r="N123" s="139" t="s">
        <v>40</v>
      </c>
      <c r="P123" s="140">
        <f t="shared" ref="P123:P147" si="1">O123*H123</f>
        <v>0</v>
      </c>
      <c r="Q123" s="140">
        <v>0</v>
      </c>
      <c r="R123" s="140">
        <f t="shared" ref="R123:R147" si="2">Q123*H123</f>
        <v>0</v>
      </c>
      <c r="S123" s="140">
        <v>0</v>
      </c>
      <c r="T123" s="141">
        <f t="shared" ref="T123:T147" si="3">S123*H123</f>
        <v>0</v>
      </c>
      <c r="AR123" s="142" t="s">
        <v>197</v>
      </c>
      <c r="AT123" s="142" t="s">
        <v>187</v>
      </c>
      <c r="AU123" s="142" t="s">
        <v>82</v>
      </c>
      <c r="AY123" s="17" t="s">
        <v>184</v>
      </c>
      <c r="BE123" s="143">
        <f t="shared" ref="BE123:BE147" si="4">IF(N123="základní",J123,0)</f>
        <v>0</v>
      </c>
      <c r="BF123" s="143">
        <f t="shared" ref="BF123:BF147" si="5">IF(N123="snížená",J123,0)</f>
        <v>0</v>
      </c>
      <c r="BG123" s="143">
        <f t="shared" ref="BG123:BG147" si="6">IF(N123="zákl. přenesená",J123,0)</f>
        <v>0</v>
      </c>
      <c r="BH123" s="143">
        <f t="shared" ref="BH123:BH147" si="7">IF(N123="sníž. přenesená",J123,0)</f>
        <v>0</v>
      </c>
      <c r="BI123" s="143">
        <f t="shared" ref="BI123:BI147" si="8">IF(N123="nulová",J123,0)</f>
        <v>0</v>
      </c>
      <c r="BJ123" s="17" t="s">
        <v>82</v>
      </c>
      <c r="BK123" s="143">
        <f t="shared" ref="BK123:BK147" si="9">ROUND(I123*H123,2)</f>
        <v>0</v>
      </c>
      <c r="BL123" s="17" t="s">
        <v>197</v>
      </c>
      <c r="BM123" s="142" t="s">
        <v>84</v>
      </c>
    </row>
    <row r="124" spans="2:65" s="1" customFormat="1" ht="21.75" customHeight="1">
      <c r="B124" s="136"/>
      <c r="C124" s="191" t="s">
        <v>84</v>
      </c>
      <c r="D124" s="191" t="s">
        <v>187</v>
      </c>
      <c r="E124" s="192" t="s">
        <v>571</v>
      </c>
      <c r="F124" s="193" t="s">
        <v>2743</v>
      </c>
      <c r="G124" s="194" t="s">
        <v>568</v>
      </c>
      <c r="H124" s="195">
        <v>4</v>
      </c>
      <c r="I124" s="137"/>
      <c r="J124" s="196">
        <f t="shared" si="0"/>
        <v>0</v>
      </c>
      <c r="K124" s="193" t="s">
        <v>1</v>
      </c>
      <c r="L124" s="32"/>
      <c r="M124" s="138" t="s">
        <v>1</v>
      </c>
      <c r="N124" s="139" t="s">
        <v>40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197</v>
      </c>
      <c r="AT124" s="142" t="s">
        <v>187</v>
      </c>
      <c r="AU124" s="142" t="s">
        <v>82</v>
      </c>
      <c r="AY124" s="17" t="s">
        <v>184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7" t="s">
        <v>82</v>
      </c>
      <c r="BK124" s="143">
        <f t="shared" si="9"/>
        <v>0</v>
      </c>
      <c r="BL124" s="17" t="s">
        <v>197</v>
      </c>
      <c r="BM124" s="142" t="s">
        <v>197</v>
      </c>
    </row>
    <row r="125" spans="2:65" s="1" customFormat="1" ht="24.15" customHeight="1">
      <c r="B125" s="136"/>
      <c r="C125" s="191" t="s">
        <v>99</v>
      </c>
      <c r="D125" s="191" t="s">
        <v>187</v>
      </c>
      <c r="E125" s="192" t="s">
        <v>575</v>
      </c>
      <c r="F125" s="193" t="s">
        <v>2744</v>
      </c>
      <c r="G125" s="194" t="s">
        <v>568</v>
      </c>
      <c r="H125" s="195">
        <v>13</v>
      </c>
      <c r="I125" s="137"/>
      <c r="J125" s="196">
        <f t="shared" si="0"/>
        <v>0</v>
      </c>
      <c r="K125" s="193" t="s">
        <v>1</v>
      </c>
      <c r="L125" s="32"/>
      <c r="M125" s="138" t="s">
        <v>1</v>
      </c>
      <c r="N125" s="139" t="s">
        <v>40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197</v>
      </c>
      <c r="AT125" s="142" t="s">
        <v>187</v>
      </c>
      <c r="AU125" s="142" t="s">
        <v>82</v>
      </c>
      <c r="AY125" s="17" t="s">
        <v>184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7" t="s">
        <v>82</v>
      </c>
      <c r="BK125" s="143">
        <f t="shared" si="9"/>
        <v>0</v>
      </c>
      <c r="BL125" s="17" t="s">
        <v>197</v>
      </c>
      <c r="BM125" s="142" t="s">
        <v>200</v>
      </c>
    </row>
    <row r="126" spans="2:65" s="1" customFormat="1" ht="24.15" customHeight="1">
      <c r="B126" s="136"/>
      <c r="C126" s="191" t="s">
        <v>197</v>
      </c>
      <c r="D126" s="191" t="s">
        <v>187</v>
      </c>
      <c r="E126" s="192" t="s">
        <v>577</v>
      </c>
      <c r="F126" s="193" t="s">
        <v>2745</v>
      </c>
      <c r="G126" s="194" t="s">
        <v>568</v>
      </c>
      <c r="H126" s="195">
        <v>6</v>
      </c>
      <c r="I126" s="137"/>
      <c r="J126" s="196">
        <f t="shared" si="0"/>
        <v>0</v>
      </c>
      <c r="K126" s="193" t="s">
        <v>1</v>
      </c>
      <c r="L126" s="32"/>
      <c r="M126" s="138" t="s">
        <v>1</v>
      </c>
      <c r="N126" s="139" t="s">
        <v>40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197</v>
      </c>
      <c r="AT126" s="142" t="s">
        <v>187</v>
      </c>
      <c r="AU126" s="142" t="s">
        <v>82</v>
      </c>
      <c r="AY126" s="17" t="s">
        <v>184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7" t="s">
        <v>82</v>
      </c>
      <c r="BK126" s="143">
        <f t="shared" si="9"/>
        <v>0</v>
      </c>
      <c r="BL126" s="17" t="s">
        <v>197</v>
      </c>
      <c r="BM126" s="142" t="s">
        <v>203</v>
      </c>
    </row>
    <row r="127" spans="2:65" s="1" customFormat="1" ht="44.35" customHeight="1">
      <c r="B127" s="136"/>
      <c r="C127" s="191" t="s">
        <v>204</v>
      </c>
      <c r="D127" s="191" t="s">
        <v>187</v>
      </c>
      <c r="E127" s="192" t="s">
        <v>580</v>
      </c>
      <c r="F127" s="193" t="s">
        <v>2746</v>
      </c>
      <c r="G127" s="194" t="s">
        <v>568</v>
      </c>
      <c r="H127" s="195">
        <v>6</v>
      </c>
      <c r="I127" s="137"/>
      <c r="J127" s="196">
        <f t="shared" si="0"/>
        <v>0</v>
      </c>
      <c r="K127" s="193" t="s">
        <v>1</v>
      </c>
      <c r="L127" s="32"/>
      <c r="M127" s="138" t="s">
        <v>1</v>
      </c>
      <c r="N127" s="139" t="s">
        <v>40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197</v>
      </c>
      <c r="AT127" s="142" t="s">
        <v>187</v>
      </c>
      <c r="AU127" s="142" t="s">
        <v>82</v>
      </c>
      <c r="AY127" s="17" t="s">
        <v>184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7" t="s">
        <v>82</v>
      </c>
      <c r="BK127" s="143">
        <f t="shared" si="9"/>
        <v>0</v>
      </c>
      <c r="BL127" s="17" t="s">
        <v>197</v>
      </c>
      <c r="BM127" s="142" t="s">
        <v>207</v>
      </c>
    </row>
    <row r="128" spans="2:65" s="1" customFormat="1" ht="55.55" customHeight="1">
      <c r="B128" s="136"/>
      <c r="C128" s="191" t="s">
        <v>200</v>
      </c>
      <c r="D128" s="191" t="s">
        <v>187</v>
      </c>
      <c r="E128" s="192" t="s">
        <v>582</v>
      </c>
      <c r="F128" s="193" t="s">
        <v>2747</v>
      </c>
      <c r="G128" s="194" t="s">
        <v>2748</v>
      </c>
      <c r="H128" s="195">
        <v>51</v>
      </c>
      <c r="I128" s="137"/>
      <c r="J128" s="196">
        <f t="shared" si="0"/>
        <v>0</v>
      </c>
      <c r="K128" s="193" t="s">
        <v>1</v>
      </c>
      <c r="L128" s="32"/>
      <c r="M128" s="138" t="s">
        <v>1</v>
      </c>
      <c r="N128" s="139" t="s">
        <v>40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197</v>
      </c>
      <c r="AT128" s="142" t="s">
        <v>187</v>
      </c>
      <c r="AU128" s="142" t="s">
        <v>82</v>
      </c>
      <c r="AY128" s="17" t="s">
        <v>184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7" t="s">
        <v>82</v>
      </c>
      <c r="BK128" s="143">
        <f t="shared" si="9"/>
        <v>0</v>
      </c>
      <c r="BL128" s="17" t="s">
        <v>197</v>
      </c>
      <c r="BM128" s="142" t="s">
        <v>8</v>
      </c>
    </row>
    <row r="129" spans="2:65" s="1" customFormat="1" ht="55.55" customHeight="1">
      <c r="B129" s="136"/>
      <c r="C129" s="191" t="s">
        <v>210</v>
      </c>
      <c r="D129" s="191" t="s">
        <v>187</v>
      </c>
      <c r="E129" s="192" t="s">
        <v>584</v>
      </c>
      <c r="F129" s="193" t="s">
        <v>2749</v>
      </c>
      <c r="G129" s="194" t="s">
        <v>2748</v>
      </c>
      <c r="H129" s="195">
        <v>99</v>
      </c>
      <c r="I129" s="137"/>
      <c r="J129" s="196">
        <f t="shared" si="0"/>
        <v>0</v>
      </c>
      <c r="K129" s="193" t="s">
        <v>1</v>
      </c>
      <c r="L129" s="32"/>
      <c r="M129" s="138" t="s">
        <v>1</v>
      </c>
      <c r="N129" s="139" t="s">
        <v>40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197</v>
      </c>
      <c r="AT129" s="142" t="s">
        <v>187</v>
      </c>
      <c r="AU129" s="142" t="s">
        <v>82</v>
      </c>
      <c r="AY129" s="17" t="s">
        <v>184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7" t="s">
        <v>82</v>
      </c>
      <c r="BK129" s="143">
        <f t="shared" si="9"/>
        <v>0</v>
      </c>
      <c r="BL129" s="17" t="s">
        <v>197</v>
      </c>
      <c r="BM129" s="142" t="s">
        <v>213</v>
      </c>
    </row>
    <row r="130" spans="2:65" s="1" customFormat="1" ht="24.15" customHeight="1">
      <c r="B130" s="136"/>
      <c r="C130" s="191" t="s">
        <v>203</v>
      </c>
      <c r="D130" s="191" t="s">
        <v>187</v>
      </c>
      <c r="E130" s="192" t="s">
        <v>586</v>
      </c>
      <c r="F130" s="193" t="s">
        <v>2750</v>
      </c>
      <c r="G130" s="194" t="s">
        <v>2748</v>
      </c>
      <c r="H130" s="195">
        <v>51</v>
      </c>
      <c r="I130" s="137"/>
      <c r="J130" s="196">
        <f t="shared" si="0"/>
        <v>0</v>
      </c>
      <c r="K130" s="193" t="s">
        <v>1</v>
      </c>
      <c r="L130" s="32"/>
      <c r="M130" s="138" t="s">
        <v>1</v>
      </c>
      <c r="N130" s="139" t="s">
        <v>40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197</v>
      </c>
      <c r="AT130" s="142" t="s">
        <v>187</v>
      </c>
      <c r="AU130" s="142" t="s">
        <v>82</v>
      </c>
      <c r="AY130" s="17" t="s">
        <v>184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7" t="s">
        <v>82</v>
      </c>
      <c r="BK130" s="143">
        <f t="shared" si="9"/>
        <v>0</v>
      </c>
      <c r="BL130" s="17" t="s">
        <v>197</v>
      </c>
      <c r="BM130" s="142" t="s">
        <v>191</v>
      </c>
    </row>
    <row r="131" spans="2:65" s="1" customFormat="1" ht="24.15" customHeight="1">
      <c r="B131" s="136"/>
      <c r="C131" s="191" t="s">
        <v>216</v>
      </c>
      <c r="D131" s="191" t="s">
        <v>187</v>
      </c>
      <c r="E131" s="192" t="s">
        <v>588</v>
      </c>
      <c r="F131" s="193" t="s">
        <v>2751</v>
      </c>
      <c r="G131" s="194" t="s">
        <v>2748</v>
      </c>
      <c r="H131" s="195">
        <v>99</v>
      </c>
      <c r="I131" s="137"/>
      <c r="J131" s="196">
        <f t="shared" si="0"/>
        <v>0</v>
      </c>
      <c r="K131" s="193" t="s">
        <v>1</v>
      </c>
      <c r="L131" s="32"/>
      <c r="M131" s="138" t="s">
        <v>1</v>
      </c>
      <c r="N131" s="139" t="s">
        <v>40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197</v>
      </c>
      <c r="AT131" s="142" t="s">
        <v>187</v>
      </c>
      <c r="AU131" s="142" t="s">
        <v>82</v>
      </c>
      <c r="AY131" s="17" t="s">
        <v>184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7" t="s">
        <v>82</v>
      </c>
      <c r="BK131" s="143">
        <f t="shared" si="9"/>
        <v>0</v>
      </c>
      <c r="BL131" s="17" t="s">
        <v>197</v>
      </c>
      <c r="BM131" s="142" t="s">
        <v>219</v>
      </c>
    </row>
    <row r="132" spans="2:65" s="1" customFormat="1" ht="32.950000000000003" customHeight="1">
      <c r="B132" s="136"/>
      <c r="C132" s="191" t="s">
        <v>223</v>
      </c>
      <c r="D132" s="191" t="s">
        <v>187</v>
      </c>
      <c r="E132" s="192" t="s">
        <v>590</v>
      </c>
      <c r="F132" s="193" t="s">
        <v>2752</v>
      </c>
      <c r="G132" s="194" t="s">
        <v>2748</v>
      </c>
      <c r="H132" s="195">
        <v>63</v>
      </c>
      <c r="I132" s="137"/>
      <c r="J132" s="196">
        <f t="shared" si="0"/>
        <v>0</v>
      </c>
      <c r="K132" s="193" t="s">
        <v>1</v>
      </c>
      <c r="L132" s="32"/>
      <c r="M132" s="138" t="s">
        <v>1</v>
      </c>
      <c r="N132" s="139" t="s">
        <v>40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197</v>
      </c>
      <c r="AT132" s="142" t="s">
        <v>187</v>
      </c>
      <c r="AU132" s="142" t="s">
        <v>82</v>
      </c>
      <c r="AY132" s="17" t="s">
        <v>184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7" t="s">
        <v>82</v>
      </c>
      <c r="BK132" s="143">
        <f t="shared" si="9"/>
        <v>0</v>
      </c>
      <c r="BL132" s="17" t="s">
        <v>197</v>
      </c>
      <c r="BM132" s="142" t="s">
        <v>222</v>
      </c>
    </row>
    <row r="133" spans="2:65" s="1" customFormat="1" ht="32.950000000000003" customHeight="1">
      <c r="B133" s="136"/>
      <c r="C133" s="191" t="s">
        <v>8</v>
      </c>
      <c r="D133" s="191" t="s">
        <v>187</v>
      </c>
      <c r="E133" s="192" t="s">
        <v>592</v>
      </c>
      <c r="F133" s="193" t="s">
        <v>2753</v>
      </c>
      <c r="G133" s="194" t="s">
        <v>2748</v>
      </c>
      <c r="H133" s="195">
        <v>105</v>
      </c>
      <c r="I133" s="137"/>
      <c r="J133" s="196">
        <f t="shared" si="0"/>
        <v>0</v>
      </c>
      <c r="K133" s="193" t="s">
        <v>1</v>
      </c>
      <c r="L133" s="32"/>
      <c r="M133" s="138" t="s">
        <v>1</v>
      </c>
      <c r="N133" s="139" t="s">
        <v>40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197</v>
      </c>
      <c r="AT133" s="142" t="s">
        <v>187</v>
      </c>
      <c r="AU133" s="142" t="s">
        <v>82</v>
      </c>
      <c r="AY133" s="17" t="s">
        <v>184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7" t="s">
        <v>82</v>
      </c>
      <c r="BK133" s="143">
        <f t="shared" si="9"/>
        <v>0</v>
      </c>
      <c r="BL133" s="17" t="s">
        <v>197</v>
      </c>
      <c r="BM133" s="142" t="s">
        <v>226</v>
      </c>
    </row>
    <row r="134" spans="2:65" s="1" customFormat="1" ht="32.950000000000003" customHeight="1">
      <c r="B134" s="136"/>
      <c r="C134" s="191" t="s">
        <v>230</v>
      </c>
      <c r="D134" s="191" t="s">
        <v>187</v>
      </c>
      <c r="E134" s="192" t="s">
        <v>593</v>
      </c>
      <c r="F134" s="193" t="s">
        <v>2754</v>
      </c>
      <c r="G134" s="194" t="s">
        <v>2748</v>
      </c>
      <c r="H134" s="195">
        <v>81</v>
      </c>
      <c r="I134" s="137"/>
      <c r="J134" s="196">
        <f t="shared" si="0"/>
        <v>0</v>
      </c>
      <c r="K134" s="193" t="s">
        <v>1</v>
      </c>
      <c r="L134" s="32"/>
      <c r="M134" s="138" t="s">
        <v>1</v>
      </c>
      <c r="N134" s="139" t="s">
        <v>40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197</v>
      </c>
      <c r="AT134" s="142" t="s">
        <v>187</v>
      </c>
      <c r="AU134" s="142" t="s">
        <v>82</v>
      </c>
      <c r="AY134" s="17" t="s">
        <v>184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7" t="s">
        <v>82</v>
      </c>
      <c r="BK134" s="143">
        <f t="shared" si="9"/>
        <v>0</v>
      </c>
      <c r="BL134" s="17" t="s">
        <v>197</v>
      </c>
      <c r="BM134" s="142" t="s">
        <v>229</v>
      </c>
    </row>
    <row r="135" spans="2:65" s="1" customFormat="1" ht="16.5" customHeight="1">
      <c r="B135" s="136"/>
      <c r="C135" s="191" t="s">
        <v>213</v>
      </c>
      <c r="D135" s="191" t="s">
        <v>187</v>
      </c>
      <c r="E135" s="192" t="s">
        <v>595</v>
      </c>
      <c r="F135" s="193" t="s">
        <v>2755</v>
      </c>
      <c r="G135" s="194" t="s">
        <v>959</v>
      </c>
      <c r="H135" s="195">
        <v>597.6</v>
      </c>
      <c r="I135" s="137"/>
      <c r="J135" s="196">
        <f t="shared" si="0"/>
        <v>0</v>
      </c>
      <c r="K135" s="193" t="s">
        <v>1</v>
      </c>
      <c r="L135" s="32"/>
      <c r="M135" s="138" t="s">
        <v>1</v>
      </c>
      <c r="N135" s="139" t="s">
        <v>40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197</v>
      </c>
      <c r="AT135" s="142" t="s">
        <v>187</v>
      </c>
      <c r="AU135" s="142" t="s">
        <v>82</v>
      </c>
      <c r="AY135" s="17" t="s">
        <v>184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82</v>
      </c>
      <c r="BK135" s="143">
        <f t="shared" si="9"/>
        <v>0</v>
      </c>
      <c r="BL135" s="17" t="s">
        <v>197</v>
      </c>
      <c r="BM135" s="142" t="s">
        <v>234</v>
      </c>
    </row>
    <row r="136" spans="2:65" s="1" customFormat="1" ht="55.55" customHeight="1">
      <c r="B136" s="136"/>
      <c r="C136" s="191" t="s">
        <v>241</v>
      </c>
      <c r="D136" s="191" t="s">
        <v>187</v>
      </c>
      <c r="E136" s="192" t="s">
        <v>597</v>
      </c>
      <c r="F136" s="193" t="s">
        <v>2756</v>
      </c>
      <c r="G136" s="194" t="s">
        <v>1602</v>
      </c>
      <c r="H136" s="195">
        <v>2</v>
      </c>
      <c r="I136" s="137"/>
      <c r="J136" s="196">
        <f t="shared" si="0"/>
        <v>0</v>
      </c>
      <c r="K136" s="193" t="s">
        <v>1</v>
      </c>
      <c r="L136" s="32"/>
      <c r="M136" s="138" t="s">
        <v>1</v>
      </c>
      <c r="N136" s="139" t="s">
        <v>40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197</v>
      </c>
      <c r="AT136" s="142" t="s">
        <v>187</v>
      </c>
      <c r="AU136" s="142" t="s">
        <v>82</v>
      </c>
      <c r="AY136" s="17" t="s">
        <v>184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82</v>
      </c>
      <c r="BK136" s="143">
        <f t="shared" si="9"/>
        <v>0</v>
      </c>
      <c r="BL136" s="17" t="s">
        <v>197</v>
      </c>
      <c r="BM136" s="142" t="s">
        <v>240</v>
      </c>
    </row>
    <row r="137" spans="2:65" s="1" customFormat="1" ht="55.55" customHeight="1">
      <c r="B137" s="136"/>
      <c r="C137" s="191" t="s">
        <v>191</v>
      </c>
      <c r="D137" s="191" t="s">
        <v>187</v>
      </c>
      <c r="E137" s="192" t="s">
        <v>599</v>
      </c>
      <c r="F137" s="193" t="s">
        <v>2757</v>
      </c>
      <c r="G137" s="194" t="s">
        <v>1602</v>
      </c>
      <c r="H137" s="195">
        <v>2</v>
      </c>
      <c r="I137" s="137"/>
      <c r="J137" s="196">
        <f t="shared" si="0"/>
        <v>0</v>
      </c>
      <c r="K137" s="193" t="s">
        <v>1</v>
      </c>
      <c r="L137" s="32"/>
      <c r="M137" s="138" t="s">
        <v>1</v>
      </c>
      <c r="N137" s="139" t="s">
        <v>40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197</v>
      </c>
      <c r="AT137" s="142" t="s">
        <v>187</v>
      </c>
      <c r="AU137" s="142" t="s">
        <v>82</v>
      </c>
      <c r="AY137" s="17" t="s">
        <v>184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82</v>
      </c>
      <c r="BK137" s="143">
        <f t="shared" si="9"/>
        <v>0</v>
      </c>
      <c r="BL137" s="17" t="s">
        <v>197</v>
      </c>
      <c r="BM137" s="142" t="s">
        <v>245</v>
      </c>
    </row>
    <row r="138" spans="2:65" s="1" customFormat="1" ht="37.9" customHeight="1">
      <c r="B138" s="136"/>
      <c r="C138" s="191" t="s">
        <v>249</v>
      </c>
      <c r="D138" s="191" t="s">
        <v>187</v>
      </c>
      <c r="E138" s="192" t="s">
        <v>601</v>
      </c>
      <c r="F138" s="193" t="s">
        <v>2758</v>
      </c>
      <c r="G138" s="194" t="s">
        <v>1602</v>
      </c>
      <c r="H138" s="195">
        <v>4</v>
      </c>
      <c r="I138" s="137"/>
      <c r="J138" s="196">
        <f t="shared" si="0"/>
        <v>0</v>
      </c>
      <c r="K138" s="193" t="s">
        <v>1</v>
      </c>
      <c r="L138" s="32"/>
      <c r="M138" s="138" t="s">
        <v>1</v>
      </c>
      <c r="N138" s="139" t="s">
        <v>40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197</v>
      </c>
      <c r="AT138" s="142" t="s">
        <v>187</v>
      </c>
      <c r="AU138" s="142" t="s">
        <v>82</v>
      </c>
      <c r="AY138" s="17" t="s">
        <v>184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82</v>
      </c>
      <c r="BK138" s="143">
        <f t="shared" si="9"/>
        <v>0</v>
      </c>
      <c r="BL138" s="17" t="s">
        <v>197</v>
      </c>
      <c r="BM138" s="142" t="s">
        <v>196</v>
      </c>
    </row>
    <row r="139" spans="2:65" s="1" customFormat="1" ht="32.950000000000003" customHeight="1">
      <c r="B139" s="136"/>
      <c r="C139" s="191" t="s">
        <v>219</v>
      </c>
      <c r="D139" s="191" t="s">
        <v>187</v>
      </c>
      <c r="E139" s="192" t="s">
        <v>603</v>
      </c>
      <c r="F139" s="193" t="s">
        <v>2759</v>
      </c>
      <c r="G139" s="194" t="s">
        <v>1602</v>
      </c>
      <c r="H139" s="195">
        <v>5</v>
      </c>
      <c r="I139" s="137"/>
      <c r="J139" s="196">
        <f t="shared" si="0"/>
        <v>0</v>
      </c>
      <c r="K139" s="193" t="s">
        <v>1</v>
      </c>
      <c r="L139" s="32"/>
      <c r="M139" s="138" t="s">
        <v>1</v>
      </c>
      <c r="N139" s="139" t="s">
        <v>40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197</v>
      </c>
      <c r="AT139" s="142" t="s">
        <v>187</v>
      </c>
      <c r="AU139" s="142" t="s">
        <v>82</v>
      </c>
      <c r="AY139" s="17" t="s">
        <v>184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82</v>
      </c>
      <c r="BK139" s="143">
        <f t="shared" si="9"/>
        <v>0</v>
      </c>
      <c r="BL139" s="17" t="s">
        <v>197</v>
      </c>
      <c r="BM139" s="142" t="s">
        <v>252</v>
      </c>
    </row>
    <row r="140" spans="2:65" s="1" customFormat="1" ht="37.9" customHeight="1">
      <c r="B140" s="136"/>
      <c r="C140" s="191" t="s">
        <v>256</v>
      </c>
      <c r="D140" s="191" t="s">
        <v>187</v>
      </c>
      <c r="E140" s="192" t="s">
        <v>605</v>
      </c>
      <c r="F140" s="193" t="s">
        <v>2760</v>
      </c>
      <c r="G140" s="194" t="s">
        <v>1</v>
      </c>
      <c r="H140" s="195">
        <v>6</v>
      </c>
      <c r="I140" s="137"/>
      <c r="J140" s="196">
        <f t="shared" si="0"/>
        <v>0</v>
      </c>
      <c r="K140" s="193" t="s">
        <v>1</v>
      </c>
      <c r="L140" s="32"/>
      <c r="M140" s="138" t="s">
        <v>1</v>
      </c>
      <c r="N140" s="139" t="s">
        <v>40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197</v>
      </c>
      <c r="AT140" s="142" t="s">
        <v>187</v>
      </c>
      <c r="AU140" s="142" t="s">
        <v>82</v>
      </c>
      <c r="AY140" s="17" t="s">
        <v>184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82</v>
      </c>
      <c r="BK140" s="143">
        <f t="shared" si="9"/>
        <v>0</v>
      </c>
      <c r="BL140" s="17" t="s">
        <v>197</v>
      </c>
      <c r="BM140" s="142" t="s">
        <v>255</v>
      </c>
    </row>
    <row r="141" spans="2:65" s="1" customFormat="1" ht="16.5" customHeight="1">
      <c r="B141" s="136"/>
      <c r="C141" s="191" t="s">
        <v>222</v>
      </c>
      <c r="D141" s="191" t="s">
        <v>187</v>
      </c>
      <c r="E141" s="192" t="s">
        <v>607</v>
      </c>
      <c r="F141" s="193" t="s">
        <v>2761</v>
      </c>
      <c r="G141" s="194" t="s">
        <v>1602</v>
      </c>
      <c r="H141" s="195">
        <v>1</v>
      </c>
      <c r="I141" s="137"/>
      <c r="J141" s="196">
        <f t="shared" si="0"/>
        <v>0</v>
      </c>
      <c r="K141" s="193" t="s">
        <v>1</v>
      </c>
      <c r="L141" s="32"/>
      <c r="M141" s="138" t="s">
        <v>1</v>
      </c>
      <c r="N141" s="139" t="s">
        <v>40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197</v>
      </c>
      <c r="AT141" s="142" t="s">
        <v>187</v>
      </c>
      <c r="AU141" s="142" t="s">
        <v>82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197</v>
      </c>
      <c r="BM141" s="142" t="s">
        <v>259</v>
      </c>
    </row>
    <row r="142" spans="2:65" s="1" customFormat="1" ht="16.5" customHeight="1">
      <c r="B142" s="136"/>
      <c r="C142" s="191" t="s">
        <v>7</v>
      </c>
      <c r="D142" s="191" t="s">
        <v>187</v>
      </c>
      <c r="E142" s="192" t="s">
        <v>609</v>
      </c>
      <c r="F142" s="193" t="s">
        <v>2762</v>
      </c>
      <c r="G142" s="194" t="s">
        <v>1602</v>
      </c>
      <c r="H142" s="195">
        <v>1</v>
      </c>
      <c r="I142" s="137"/>
      <c r="J142" s="196">
        <f t="shared" si="0"/>
        <v>0</v>
      </c>
      <c r="K142" s="193" t="s">
        <v>1</v>
      </c>
      <c r="L142" s="32"/>
      <c r="M142" s="138" t="s">
        <v>1</v>
      </c>
      <c r="N142" s="139" t="s">
        <v>40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197</v>
      </c>
      <c r="AT142" s="142" t="s">
        <v>187</v>
      </c>
      <c r="AU142" s="142" t="s">
        <v>82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197</v>
      </c>
      <c r="BM142" s="142" t="s">
        <v>262</v>
      </c>
    </row>
    <row r="143" spans="2:65" s="1" customFormat="1" ht="16.5" customHeight="1">
      <c r="B143" s="136"/>
      <c r="C143" s="191" t="s">
        <v>226</v>
      </c>
      <c r="D143" s="191" t="s">
        <v>187</v>
      </c>
      <c r="E143" s="192" t="s">
        <v>612</v>
      </c>
      <c r="F143" s="193" t="s">
        <v>2763</v>
      </c>
      <c r="G143" s="194" t="s">
        <v>1602</v>
      </c>
      <c r="H143" s="195">
        <v>1</v>
      </c>
      <c r="I143" s="137"/>
      <c r="J143" s="196">
        <f t="shared" si="0"/>
        <v>0</v>
      </c>
      <c r="K143" s="193" t="s">
        <v>1</v>
      </c>
      <c r="L143" s="32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197</v>
      </c>
      <c r="AT143" s="142" t="s">
        <v>187</v>
      </c>
      <c r="AU143" s="142" t="s">
        <v>82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197</v>
      </c>
      <c r="BM143" s="142" t="s">
        <v>267</v>
      </c>
    </row>
    <row r="144" spans="2:65" s="1" customFormat="1" ht="16.5" customHeight="1">
      <c r="B144" s="136"/>
      <c r="C144" s="191" t="s">
        <v>271</v>
      </c>
      <c r="D144" s="191" t="s">
        <v>187</v>
      </c>
      <c r="E144" s="192" t="s">
        <v>614</v>
      </c>
      <c r="F144" s="193" t="s">
        <v>2764</v>
      </c>
      <c r="G144" s="194" t="s">
        <v>1602</v>
      </c>
      <c r="H144" s="195">
        <v>1</v>
      </c>
      <c r="I144" s="137"/>
      <c r="J144" s="196">
        <f t="shared" si="0"/>
        <v>0</v>
      </c>
      <c r="K144" s="193" t="s">
        <v>1</v>
      </c>
      <c r="L144" s="32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197</v>
      </c>
      <c r="AT144" s="142" t="s">
        <v>187</v>
      </c>
      <c r="AU144" s="142" t="s">
        <v>82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197</v>
      </c>
      <c r="BM144" s="142" t="s">
        <v>270</v>
      </c>
    </row>
    <row r="145" spans="2:65" s="1" customFormat="1" ht="16.5" customHeight="1">
      <c r="B145" s="136"/>
      <c r="C145" s="191" t="s">
        <v>229</v>
      </c>
      <c r="D145" s="191" t="s">
        <v>187</v>
      </c>
      <c r="E145" s="192" t="s">
        <v>2765</v>
      </c>
      <c r="F145" s="193" t="s">
        <v>2766</v>
      </c>
      <c r="G145" s="194" t="s">
        <v>1602</v>
      </c>
      <c r="H145" s="195">
        <v>1</v>
      </c>
      <c r="I145" s="137"/>
      <c r="J145" s="196">
        <f t="shared" si="0"/>
        <v>0</v>
      </c>
      <c r="K145" s="193" t="s">
        <v>1</v>
      </c>
      <c r="L145" s="32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197</v>
      </c>
      <c r="AT145" s="142" t="s">
        <v>187</v>
      </c>
      <c r="AU145" s="142" t="s">
        <v>82</v>
      </c>
      <c r="AY145" s="17" t="s">
        <v>184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7" t="s">
        <v>82</v>
      </c>
      <c r="BK145" s="143">
        <f t="shared" si="9"/>
        <v>0</v>
      </c>
      <c r="BL145" s="17" t="s">
        <v>197</v>
      </c>
      <c r="BM145" s="142" t="s">
        <v>274</v>
      </c>
    </row>
    <row r="146" spans="2:65" s="1" customFormat="1" ht="16.5" customHeight="1">
      <c r="B146" s="136"/>
      <c r="C146" s="191" t="s">
        <v>278</v>
      </c>
      <c r="D146" s="191" t="s">
        <v>187</v>
      </c>
      <c r="E146" s="192" t="s">
        <v>616</v>
      </c>
      <c r="F146" s="193" t="s">
        <v>2767</v>
      </c>
      <c r="G146" s="194" t="s">
        <v>1602</v>
      </c>
      <c r="H146" s="195">
        <v>1</v>
      </c>
      <c r="I146" s="137"/>
      <c r="J146" s="196">
        <f t="shared" si="0"/>
        <v>0</v>
      </c>
      <c r="K146" s="193" t="s">
        <v>1</v>
      </c>
      <c r="L146" s="32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197</v>
      </c>
      <c r="AT146" s="142" t="s">
        <v>187</v>
      </c>
      <c r="AU146" s="142" t="s">
        <v>82</v>
      </c>
      <c r="AY146" s="17" t="s">
        <v>184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7" t="s">
        <v>82</v>
      </c>
      <c r="BK146" s="143">
        <f t="shared" si="9"/>
        <v>0</v>
      </c>
      <c r="BL146" s="17" t="s">
        <v>197</v>
      </c>
      <c r="BM146" s="142" t="s">
        <v>277</v>
      </c>
    </row>
    <row r="147" spans="2:65" s="1" customFormat="1" ht="16.5" customHeight="1">
      <c r="B147" s="136"/>
      <c r="C147" s="191" t="s">
        <v>234</v>
      </c>
      <c r="D147" s="191" t="s">
        <v>187</v>
      </c>
      <c r="E147" s="192" t="s">
        <v>619</v>
      </c>
      <c r="F147" s="193" t="s">
        <v>2768</v>
      </c>
      <c r="G147" s="194" t="s">
        <v>1602</v>
      </c>
      <c r="H147" s="195">
        <v>1</v>
      </c>
      <c r="I147" s="137"/>
      <c r="J147" s="196">
        <f t="shared" si="0"/>
        <v>0</v>
      </c>
      <c r="K147" s="193" t="s">
        <v>1</v>
      </c>
      <c r="L147" s="32"/>
      <c r="M147" s="149" t="s">
        <v>1</v>
      </c>
      <c r="N147" s="150" t="s">
        <v>40</v>
      </c>
      <c r="O147" s="151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AR147" s="142" t="s">
        <v>197</v>
      </c>
      <c r="AT147" s="142" t="s">
        <v>187</v>
      </c>
      <c r="AU147" s="142" t="s">
        <v>82</v>
      </c>
      <c r="AY147" s="17" t="s">
        <v>184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7" t="s">
        <v>82</v>
      </c>
      <c r="BK147" s="143">
        <f t="shared" si="9"/>
        <v>0</v>
      </c>
      <c r="BL147" s="17" t="s">
        <v>197</v>
      </c>
      <c r="BM147" s="142" t="s">
        <v>281</v>
      </c>
    </row>
    <row r="148" spans="2:65" s="1" customFormat="1" ht="7" customHeight="1"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2"/>
    </row>
  </sheetData>
  <sheetProtection algorithmName="SHA-512" hashValue="ygYQyDflkQd7zBUGGuXFehFnCckI3CxSI77p4AOTZFLSSSD+9M5ir9pyO1F90UOjVbZe/mI3UNGPk4IPAlcN9A==" saltValue="jjvn+oxv2ZqjpAU3C4ykyg==" spinCount="100000" sheet="1" objects="1" scenarios="1"/>
  <autoFilter ref="C120:K147" xr:uid="{00000000-0009-0000-0000-00000D000000}"/>
  <mergeCells count="13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  <mergeCell ref="F94:I9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B2:BM221"/>
  <sheetViews>
    <sheetView showGridLines="0" topLeftCell="A207" workbookViewId="0">
      <selection activeCell="J220" sqref="J220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2245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2769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">
        <v>2735</v>
      </c>
      <c r="L22" s="32"/>
    </row>
    <row r="23" spans="2:12" s="1" customFormat="1" ht="18" customHeight="1">
      <c r="B23" s="32"/>
      <c r="E23" s="25" t="s">
        <v>2736</v>
      </c>
      <c r="I23" s="27" t="s">
        <v>27</v>
      </c>
      <c r="J23" s="25" t="s">
        <v>2737</v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">
        <v>2738</v>
      </c>
      <c r="L25" s="32"/>
    </row>
    <row r="26" spans="2:12" s="1" customFormat="1" ht="18" customHeight="1">
      <c r="B26" s="32"/>
      <c r="E26" s="25" t="s">
        <v>2739</v>
      </c>
      <c r="I26" s="27" t="s">
        <v>27</v>
      </c>
      <c r="J26" s="25" t="s">
        <v>2740</v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ROUND(J130,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ROUND((SUM(BE130:BE220)),  2)</f>
        <v>0</v>
      </c>
      <c r="I35" s="96">
        <v>0.21</v>
      </c>
      <c r="J35" s="86">
        <f>ROUND(((SUM(BE130:BE220))*I35),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ROUND((SUM(BF130:BF220)),  2)</f>
        <v>0</v>
      </c>
      <c r="I36" s="96">
        <v>0.12</v>
      </c>
      <c r="J36" s="86">
        <f>ROUND(((SUM(BF130:BF220))*I36),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ROUND((SUM(BG130:BG220)),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ROUND((SUM(BH130:BH220)),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ROUND((SUM(BI130:BI220)),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2245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0303 - Stavební přípomoce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40.2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>RH-ARCHITEKTI s.r.o.,Vltavská 207/20,15000,Praha 5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TMI Building s.r.o.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J130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867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9" customFormat="1" ht="19.899999999999999" customHeight="1">
      <c r="B100" s="112"/>
      <c r="D100" s="113" t="s">
        <v>2284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47" s="9" customFormat="1" ht="19.899999999999999" customHeight="1">
      <c r="B101" s="112"/>
      <c r="D101" s="113" t="s">
        <v>2770</v>
      </c>
      <c r="E101" s="114"/>
      <c r="F101" s="114"/>
      <c r="G101" s="114"/>
      <c r="H101" s="114"/>
      <c r="I101" s="114"/>
      <c r="J101" s="115">
        <f>J140</f>
        <v>0</v>
      </c>
      <c r="L101" s="112"/>
    </row>
    <row r="102" spans="2:47" s="9" customFormat="1" ht="19.899999999999999" customHeight="1">
      <c r="B102" s="112"/>
      <c r="D102" s="113" t="s">
        <v>871</v>
      </c>
      <c r="E102" s="114"/>
      <c r="F102" s="114"/>
      <c r="G102" s="114"/>
      <c r="H102" s="114"/>
      <c r="I102" s="114"/>
      <c r="J102" s="115">
        <f>J144</f>
        <v>0</v>
      </c>
      <c r="L102" s="112"/>
    </row>
    <row r="103" spans="2:47" s="9" customFormat="1" ht="19.899999999999999" customHeight="1">
      <c r="B103" s="112"/>
      <c r="D103" s="113" t="s">
        <v>872</v>
      </c>
      <c r="E103" s="114"/>
      <c r="F103" s="114"/>
      <c r="G103" s="114"/>
      <c r="H103" s="114"/>
      <c r="I103" s="114"/>
      <c r="J103" s="115">
        <f>J160</f>
        <v>0</v>
      </c>
      <c r="L103" s="112"/>
    </row>
    <row r="104" spans="2:47" s="9" customFormat="1" ht="19.899999999999999" customHeight="1">
      <c r="B104" s="112"/>
      <c r="D104" s="113" t="s">
        <v>873</v>
      </c>
      <c r="E104" s="114"/>
      <c r="F104" s="114"/>
      <c r="G104" s="114"/>
      <c r="H104" s="114"/>
      <c r="I104" s="114"/>
      <c r="J104" s="115">
        <f>J168</f>
        <v>0</v>
      </c>
      <c r="L104" s="112"/>
    </row>
    <row r="105" spans="2:47" s="8" customFormat="1" ht="25" customHeight="1">
      <c r="B105" s="108"/>
      <c r="D105" s="109" t="s">
        <v>153</v>
      </c>
      <c r="E105" s="110"/>
      <c r="F105" s="110"/>
      <c r="G105" s="110"/>
      <c r="H105" s="110"/>
      <c r="I105" s="110"/>
      <c r="J105" s="111">
        <f>J171</f>
        <v>0</v>
      </c>
      <c r="L105" s="108"/>
    </row>
    <row r="106" spans="2:47" s="9" customFormat="1" ht="19.899999999999999" customHeight="1">
      <c r="B106" s="112"/>
      <c r="D106" s="113" t="s">
        <v>874</v>
      </c>
      <c r="E106" s="114"/>
      <c r="F106" s="114"/>
      <c r="G106" s="114"/>
      <c r="H106" s="114"/>
      <c r="I106" s="114"/>
      <c r="J106" s="115">
        <f>J172</f>
        <v>0</v>
      </c>
      <c r="L106" s="112"/>
    </row>
    <row r="107" spans="2:47" s="9" customFormat="1" ht="19.899999999999999" customHeight="1">
      <c r="B107" s="112"/>
      <c r="D107" s="113" t="s">
        <v>159</v>
      </c>
      <c r="E107" s="114"/>
      <c r="F107" s="114"/>
      <c r="G107" s="114"/>
      <c r="H107" s="114"/>
      <c r="I107" s="114"/>
      <c r="J107" s="115">
        <f>J181</f>
        <v>0</v>
      </c>
      <c r="L107" s="112"/>
    </row>
    <row r="108" spans="2:47" s="9" customFormat="1" ht="19.899999999999999" customHeight="1">
      <c r="B108" s="112"/>
      <c r="D108" s="113" t="s">
        <v>878</v>
      </c>
      <c r="E108" s="114"/>
      <c r="F108" s="114"/>
      <c r="G108" s="114"/>
      <c r="H108" s="114"/>
      <c r="I108" s="114"/>
      <c r="J108" s="115">
        <f>J205</f>
        <v>0</v>
      </c>
      <c r="L108" s="112"/>
    </row>
    <row r="109" spans="2:47" s="1" customFormat="1" ht="21.75" customHeight="1">
      <c r="B109" s="32"/>
      <c r="L109" s="32"/>
    </row>
    <row r="110" spans="2:47" s="1" customFormat="1" ht="7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7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5" customHeight="1">
      <c r="B115" s="32"/>
      <c r="C115" s="21" t="s">
        <v>169</v>
      </c>
      <c r="L115" s="32"/>
    </row>
    <row r="116" spans="2:12" s="1" customFormat="1" ht="7" customHeight="1">
      <c r="B116" s="32"/>
      <c r="L116" s="32"/>
    </row>
    <row r="117" spans="2:12" s="1" customFormat="1" ht="12.1" customHeight="1">
      <c r="B117" s="32"/>
      <c r="C117" s="27" t="s">
        <v>16</v>
      </c>
      <c r="L117" s="32"/>
    </row>
    <row r="118" spans="2:12" s="1" customFormat="1" ht="16.5" customHeight="1">
      <c r="B118" s="32"/>
      <c r="E118" s="254" t="str">
        <f>E7</f>
        <v>ČZU akce - sloučení</v>
      </c>
      <c r="F118" s="255"/>
      <c r="G118" s="255"/>
      <c r="H118" s="255"/>
      <c r="L118" s="32"/>
    </row>
    <row r="119" spans="2:12" ht="12.1" customHeight="1">
      <c r="B119" s="20"/>
      <c r="C119" s="27" t="s">
        <v>144</v>
      </c>
      <c r="L119" s="20"/>
    </row>
    <row r="120" spans="2:12" s="1" customFormat="1" ht="16.5" customHeight="1">
      <c r="B120" s="32"/>
      <c r="E120" s="254" t="s">
        <v>2245</v>
      </c>
      <c r="F120" s="253"/>
      <c r="G120" s="253"/>
      <c r="H120" s="253"/>
      <c r="L120" s="32"/>
    </row>
    <row r="121" spans="2:12" s="1" customFormat="1" ht="12.1" customHeight="1">
      <c r="B121" s="32"/>
      <c r="C121" s="27" t="s">
        <v>146</v>
      </c>
      <c r="L121" s="32"/>
    </row>
    <row r="122" spans="2:12" s="1" customFormat="1" ht="16.5" customHeight="1">
      <c r="B122" s="32"/>
      <c r="E122" s="243" t="str">
        <f>E11</f>
        <v>0303 - Stavební přípomoce</v>
      </c>
      <c r="F122" s="253"/>
      <c r="G122" s="253"/>
      <c r="H122" s="253"/>
      <c r="L122" s="32"/>
    </row>
    <row r="123" spans="2:12" s="1" customFormat="1" ht="7" customHeight="1">
      <c r="B123" s="32"/>
      <c r="L123" s="32"/>
    </row>
    <row r="124" spans="2:12" s="1" customFormat="1" ht="12.1" customHeight="1">
      <c r="B124" s="32"/>
      <c r="C124" s="27" t="s">
        <v>20</v>
      </c>
      <c r="F124" s="25" t="str">
        <f>F14</f>
        <v>areál ČZU v Praze</v>
      </c>
      <c r="I124" s="27" t="s">
        <v>22</v>
      </c>
      <c r="J124" s="52">
        <f>IF(J14="","",J14)</f>
        <v>0</v>
      </c>
      <c r="L124" s="32"/>
    </row>
    <row r="125" spans="2:12" s="1" customFormat="1" ht="7" customHeight="1">
      <c r="B125" s="32"/>
      <c r="L125" s="32"/>
    </row>
    <row r="126" spans="2:12" s="1" customFormat="1" ht="40.25" customHeight="1">
      <c r="B126" s="32"/>
      <c r="C126" s="27" t="s">
        <v>23</v>
      </c>
      <c r="F126" s="25" t="str">
        <f>E17</f>
        <v>ČZU v Praze, Kamýcká 129, 165 00 Praha 6 - Suchdol</v>
      </c>
      <c r="I126" s="27" t="s">
        <v>30</v>
      </c>
      <c r="J126" s="30" t="str">
        <f>E23</f>
        <v>RH-ARCHITEKTI s.r.o.,Vltavská 207/20,15000,Praha 5</v>
      </c>
      <c r="L126" s="32"/>
    </row>
    <row r="127" spans="2:12" s="1" customFormat="1" ht="15.15" customHeight="1">
      <c r="B127" s="32"/>
      <c r="C127" s="27" t="s">
        <v>28</v>
      </c>
      <c r="F127" s="25" t="str">
        <f>IF(E20="","",E20)</f>
        <v>Vyplň údaj</v>
      </c>
      <c r="I127" s="27" t="s">
        <v>33</v>
      </c>
      <c r="J127" s="30" t="str">
        <f>E26</f>
        <v>TMI Building s.r.o.</v>
      </c>
      <c r="L127" s="32"/>
    </row>
    <row r="128" spans="2:12" s="1" customFormat="1" ht="10.4" customHeight="1">
      <c r="B128" s="32"/>
      <c r="L128" s="32"/>
    </row>
    <row r="129" spans="2:65" s="10" customFormat="1" ht="29.25" customHeight="1">
      <c r="B129" s="116"/>
      <c r="C129" s="117" t="s">
        <v>170</v>
      </c>
      <c r="D129" s="118" t="s">
        <v>60</v>
      </c>
      <c r="E129" s="118" t="s">
        <v>56</v>
      </c>
      <c r="F129" s="118" t="s">
        <v>57</v>
      </c>
      <c r="G129" s="118" t="s">
        <v>171</v>
      </c>
      <c r="H129" s="118" t="s">
        <v>172</v>
      </c>
      <c r="I129" s="118" t="s">
        <v>173</v>
      </c>
      <c r="J129" s="118" t="s">
        <v>150</v>
      </c>
      <c r="K129" s="119" t="s">
        <v>174</v>
      </c>
      <c r="L129" s="116"/>
      <c r="M129" s="59" t="s">
        <v>1</v>
      </c>
      <c r="N129" s="60" t="s">
        <v>39</v>
      </c>
      <c r="O129" s="60" t="s">
        <v>175</v>
      </c>
      <c r="P129" s="60" t="s">
        <v>176</v>
      </c>
      <c r="Q129" s="60" t="s">
        <v>177</v>
      </c>
      <c r="R129" s="60" t="s">
        <v>178</v>
      </c>
      <c r="S129" s="60" t="s">
        <v>179</v>
      </c>
      <c r="T129" s="61" t="s">
        <v>180</v>
      </c>
    </row>
    <row r="130" spans="2:65" s="1" customFormat="1" ht="22.95" customHeight="1">
      <c r="B130" s="32"/>
      <c r="C130" s="64" t="s">
        <v>181</v>
      </c>
      <c r="J130" s="120">
        <f>BK130</f>
        <v>0</v>
      </c>
      <c r="L130" s="32"/>
      <c r="M130" s="62"/>
      <c r="N130" s="53"/>
      <c r="O130" s="53"/>
      <c r="P130" s="121">
        <f>P131+P171</f>
        <v>0</v>
      </c>
      <c r="Q130" s="53"/>
      <c r="R130" s="121">
        <f>R131+R171</f>
        <v>26.79316274</v>
      </c>
      <c r="S130" s="53"/>
      <c r="T130" s="122">
        <f>T131+T171</f>
        <v>2.3735925000000004</v>
      </c>
      <c r="AT130" s="17" t="s">
        <v>74</v>
      </c>
      <c r="AU130" s="17" t="s">
        <v>152</v>
      </c>
      <c r="BK130" s="123">
        <f>BK131+BK171</f>
        <v>0</v>
      </c>
    </row>
    <row r="131" spans="2:65" s="11" customFormat="1" ht="26" customHeight="1">
      <c r="B131" s="124"/>
      <c r="D131" s="125" t="s">
        <v>74</v>
      </c>
      <c r="E131" s="126" t="s">
        <v>879</v>
      </c>
      <c r="F131" s="126" t="s">
        <v>880</v>
      </c>
      <c r="J131" s="128">
        <f>BK131</f>
        <v>0</v>
      </c>
      <c r="L131" s="124"/>
      <c r="M131" s="129"/>
      <c r="P131" s="130">
        <f>P132+P140+P144+P160+P168</f>
        <v>0</v>
      </c>
      <c r="R131" s="130">
        <f>R132+R140+R144+R160+R168</f>
        <v>13.430924639999999</v>
      </c>
      <c r="T131" s="131">
        <f>T132+T140+T144+T160+T168</f>
        <v>0.24840000000000004</v>
      </c>
      <c r="AR131" s="125" t="s">
        <v>82</v>
      </c>
      <c r="AT131" s="132" t="s">
        <v>74</v>
      </c>
      <c r="AU131" s="132" t="s">
        <v>75</v>
      </c>
      <c r="AY131" s="125" t="s">
        <v>184</v>
      </c>
      <c r="BK131" s="133">
        <f>BK132+BK140+BK144+BK160+BK168</f>
        <v>0</v>
      </c>
    </row>
    <row r="132" spans="2:65" s="11" customFormat="1" ht="22.95" customHeight="1">
      <c r="B132" s="124"/>
      <c r="D132" s="125" t="s">
        <v>74</v>
      </c>
      <c r="E132" s="134" t="s">
        <v>82</v>
      </c>
      <c r="F132" s="134" t="s">
        <v>2288</v>
      </c>
      <c r="J132" s="135">
        <f>BK132</f>
        <v>0</v>
      </c>
      <c r="L132" s="124"/>
      <c r="M132" s="129"/>
      <c r="P132" s="130">
        <f>SUM(P133:P139)</f>
        <v>0</v>
      </c>
      <c r="R132" s="130">
        <f>SUM(R133:R139)</f>
        <v>0</v>
      </c>
      <c r="T132" s="131">
        <f>SUM(T133:T139)</f>
        <v>0</v>
      </c>
      <c r="AR132" s="125" t="s">
        <v>82</v>
      </c>
      <c r="AT132" s="132" t="s">
        <v>74</v>
      </c>
      <c r="AU132" s="132" t="s">
        <v>82</v>
      </c>
      <c r="AY132" s="125" t="s">
        <v>184</v>
      </c>
      <c r="BK132" s="133">
        <f>SUM(BK133:BK139)</f>
        <v>0</v>
      </c>
    </row>
    <row r="133" spans="2:65" s="1" customFormat="1" ht="32.950000000000003" customHeight="1">
      <c r="B133" s="136"/>
      <c r="C133" s="191" t="s">
        <v>82</v>
      </c>
      <c r="D133" s="191" t="s">
        <v>187</v>
      </c>
      <c r="E133" s="192" t="s">
        <v>2771</v>
      </c>
      <c r="F133" s="193" t="s">
        <v>2772</v>
      </c>
      <c r="G133" s="194" t="s">
        <v>959</v>
      </c>
      <c r="H133" s="195">
        <v>6.48</v>
      </c>
      <c r="I133" s="137"/>
      <c r="J133" s="196">
        <f>ROUND(I133*H133,2)</f>
        <v>0</v>
      </c>
      <c r="K133" s="193" t="s">
        <v>195</v>
      </c>
      <c r="L133" s="32"/>
      <c r="M133" s="138" t="s">
        <v>1</v>
      </c>
      <c r="N133" s="139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197</v>
      </c>
      <c r="AT133" s="142" t="s">
        <v>187</v>
      </c>
      <c r="AU133" s="142" t="s">
        <v>84</v>
      </c>
      <c r="AY133" s="17" t="s">
        <v>184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82</v>
      </c>
      <c r="BK133" s="143">
        <f>ROUND(I133*H133,2)</f>
        <v>0</v>
      </c>
      <c r="BL133" s="17" t="s">
        <v>197</v>
      </c>
      <c r="BM133" s="142" t="s">
        <v>2773</v>
      </c>
    </row>
    <row r="134" spans="2:65" s="15" customFormat="1">
      <c r="B134" s="179"/>
      <c r="D134" s="154" t="s">
        <v>907</v>
      </c>
      <c r="E134" s="180" t="s">
        <v>1</v>
      </c>
      <c r="F134" s="208" t="s">
        <v>2774</v>
      </c>
      <c r="H134" s="180" t="s">
        <v>1</v>
      </c>
      <c r="L134" s="179"/>
      <c r="M134" s="181"/>
      <c r="T134" s="182"/>
      <c r="AT134" s="180" t="s">
        <v>907</v>
      </c>
      <c r="AU134" s="180" t="s">
        <v>84</v>
      </c>
      <c r="AV134" s="15" t="s">
        <v>82</v>
      </c>
      <c r="AW134" s="15" t="s">
        <v>32</v>
      </c>
      <c r="AX134" s="15" t="s">
        <v>75</v>
      </c>
      <c r="AY134" s="180" t="s">
        <v>184</v>
      </c>
    </row>
    <row r="135" spans="2:65" s="12" customFormat="1">
      <c r="B135" s="158"/>
      <c r="D135" s="154" t="s">
        <v>907</v>
      </c>
      <c r="E135" s="159" t="s">
        <v>1</v>
      </c>
      <c r="F135" s="160" t="s">
        <v>2775</v>
      </c>
      <c r="H135" s="161">
        <v>6.48</v>
      </c>
      <c r="L135" s="158"/>
      <c r="M135" s="163"/>
      <c r="T135" s="164"/>
      <c r="AT135" s="159" t="s">
        <v>907</v>
      </c>
      <c r="AU135" s="159" t="s">
        <v>84</v>
      </c>
      <c r="AV135" s="12" t="s">
        <v>84</v>
      </c>
      <c r="AW135" s="12" t="s">
        <v>32</v>
      </c>
      <c r="AX135" s="12" t="s">
        <v>82</v>
      </c>
      <c r="AY135" s="159" t="s">
        <v>184</v>
      </c>
    </row>
    <row r="136" spans="2:65" s="1" customFormat="1" ht="62.7" customHeight="1">
      <c r="B136" s="136"/>
      <c r="C136" s="191" t="s">
        <v>84</v>
      </c>
      <c r="D136" s="191" t="s">
        <v>187</v>
      </c>
      <c r="E136" s="192" t="s">
        <v>2776</v>
      </c>
      <c r="F136" s="193" t="s">
        <v>2777</v>
      </c>
      <c r="G136" s="194" t="s">
        <v>959</v>
      </c>
      <c r="H136" s="195">
        <v>6.48</v>
      </c>
      <c r="I136" s="137"/>
      <c r="J136" s="196">
        <f>ROUND(I136*H136,2)</f>
        <v>0</v>
      </c>
      <c r="K136" s="193" t="s">
        <v>195</v>
      </c>
      <c r="L136" s="32"/>
      <c r="M136" s="138" t="s">
        <v>1</v>
      </c>
      <c r="N136" s="139" t="s">
        <v>40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197</v>
      </c>
      <c r="AT136" s="142" t="s">
        <v>187</v>
      </c>
      <c r="AU136" s="142" t="s">
        <v>84</v>
      </c>
      <c r="AY136" s="17" t="s">
        <v>184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82</v>
      </c>
      <c r="BK136" s="143">
        <f>ROUND(I136*H136,2)</f>
        <v>0</v>
      </c>
      <c r="BL136" s="17" t="s">
        <v>197</v>
      </c>
      <c r="BM136" s="142" t="s">
        <v>2778</v>
      </c>
    </row>
    <row r="137" spans="2:65" s="1" customFormat="1" ht="44.35" customHeight="1">
      <c r="B137" s="136"/>
      <c r="C137" s="191" t="s">
        <v>99</v>
      </c>
      <c r="D137" s="191" t="s">
        <v>187</v>
      </c>
      <c r="E137" s="192" t="s">
        <v>2352</v>
      </c>
      <c r="F137" s="193" t="s">
        <v>2353</v>
      </c>
      <c r="G137" s="194" t="s">
        <v>351</v>
      </c>
      <c r="H137" s="195">
        <v>11.664</v>
      </c>
      <c r="I137" s="137"/>
      <c r="J137" s="196">
        <f>ROUND(I137*H137,2)</f>
        <v>0</v>
      </c>
      <c r="K137" s="193" t="s">
        <v>195</v>
      </c>
      <c r="L137" s="32"/>
      <c r="M137" s="138" t="s">
        <v>1</v>
      </c>
      <c r="N137" s="139" t="s">
        <v>40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197</v>
      </c>
      <c r="AT137" s="142" t="s">
        <v>187</v>
      </c>
      <c r="AU137" s="142" t="s">
        <v>84</v>
      </c>
      <c r="AY137" s="17" t="s">
        <v>184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82</v>
      </c>
      <c r="BK137" s="143">
        <f>ROUND(I137*H137,2)</f>
        <v>0</v>
      </c>
      <c r="BL137" s="17" t="s">
        <v>197</v>
      </c>
      <c r="BM137" s="142" t="s">
        <v>2779</v>
      </c>
    </row>
    <row r="138" spans="2:65" s="12" customFormat="1">
      <c r="B138" s="158"/>
      <c r="D138" s="154" t="s">
        <v>907</v>
      </c>
      <c r="F138" s="160" t="s">
        <v>2780</v>
      </c>
      <c r="H138" s="161">
        <v>11.664</v>
      </c>
      <c r="L138" s="158"/>
      <c r="M138" s="163"/>
      <c r="T138" s="164"/>
      <c r="AT138" s="159" t="s">
        <v>907</v>
      </c>
      <c r="AU138" s="159" t="s">
        <v>84</v>
      </c>
      <c r="AV138" s="12" t="s">
        <v>84</v>
      </c>
      <c r="AW138" s="12" t="s">
        <v>3</v>
      </c>
      <c r="AX138" s="12" t="s">
        <v>82</v>
      </c>
      <c r="AY138" s="159" t="s">
        <v>184</v>
      </c>
    </row>
    <row r="139" spans="2:65" s="1" customFormat="1" ht="37.9" customHeight="1">
      <c r="B139" s="136"/>
      <c r="C139" s="191" t="s">
        <v>197</v>
      </c>
      <c r="D139" s="191" t="s">
        <v>187</v>
      </c>
      <c r="E139" s="192" t="s">
        <v>2356</v>
      </c>
      <c r="F139" s="193" t="s">
        <v>2357</v>
      </c>
      <c r="G139" s="194" t="s">
        <v>959</v>
      </c>
      <c r="H139" s="195">
        <v>6.48</v>
      </c>
      <c r="I139" s="137"/>
      <c r="J139" s="196">
        <f>ROUND(I139*H139,2)</f>
        <v>0</v>
      </c>
      <c r="K139" s="193" t="s">
        <v>195</v>
      </c>
      <c r="L139" s="32"/>
      <c r="M139" s="138" t="s">
        <v>1</v>
      </c>
      <c r="N139" s="139" t="s">
        <v>40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197</v>
      </c>
      <c r="AT139" s="142" t="s">
        <v>187</v>
      </c>
      <c r="AU139" s="142" t="s">
        <v>84</v>
      </c>
      <c r="AY139" s="17" t="s">
        <v>184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82</v>
      </c>
      <c r="BK139" s="143">
        <f>ROUND(I139*H139,2)</f>
        <v>0</v>
      </c>
      <c r="BL139" s="17" t="s">
        <v>197</v>
      </c>
      <c r="BM139" s="142" t="s">
        <v>2781</v>
      </c>
    </row>
    <row r="140" spans="2:65" s="11" customFormat="1" ht="22.95" customHeight="1">
      <c r="B140" s="124"/>
      <c r="D140" s="125" t="s">
        <v>74</v>
      </c>
      <c r="E140" s="134" t="s">
        <v>84</v>
      </c>
      <c r="F140" s="134" t="s">
        <v>2782</v>
      </c>
      <c r="J140" s="135">
        <f>BK140</f>
        <v>0</v>
      </c>
      <c r="L140" s="124"/>
      <c r="M140" s="129"/>
      <c r="P140" s="130">
        <f>SUM(P141:P143)</f>
        <v>0</v>
      </c>
      <c r="R140" s="130">
        <f>SUM(R141:R143)</f>
        <v>13.419548639999999</v>
      </c>
      <c r="T140" s="131">
        <f>SUM(T141:T143)</f>
        <v>0</v>
      </c>
      <c r="AR140" s="125" t="s">
        <v>82</v>
      </c>
      <c r="AT140" s="132" t="s">
        <v>74</v>
      </c>
      <c r="AU140" s="132" t="s">
        <v>82</v>
      </c>
      <c r="AY140" s="125" t="s">
        <v>184</v>
      </c>
      <c r="BK140" s="133">
        <f>SUM(BK141:BK143)</f>
        <v>0</v>
      </c>
    </row>
    <row r="141" spans="2:65" s="1" customFormat="1" ht="24.15" customHeight="1">
      <c r="B141" s="136"/>
      <c r="C141" s="191" t="s">
        <v>204</v>
      </c>
      <c r="D141" s="191" t="s">
        <v>187</v>
      </c>
      <c r="E141" s="192" t="s">
        <v>2783</v>
      </c>
      <c r="F141" s="193" t="s">
        <v>2784</v>
      </c>
      <c r="G141" s="194" t="s">
        <v>959</v>
      </c>
      <c r="H141" s="195">
        <v>5.8319999999999999</v>
      </c>
      <c r="I141" s="137"/>
      <c r="J141" s="196">
        <f>ROUND(I141*H141,2)</f>
        <v>0</v>
      </c>
      <c r="K141" s="193" t="s">
        <v>195</v>
      </c>
      <c r="L141" s="32"/>
      <c r="M141" s="138" t="s">
        <v>1</v>
      </c>
      <c r="N141" s="139" t="s">
        <v>40</v>
      </c>
      <c r="P141" s="140">
        <f>O141*H141</f>
        <v>0</v>
      </c>
      <c r="Q141" s="140">
        <v>2.3010199999999998</v>
      </c>
      <c r="R141" s="140">
        <f>Q141*H141</f>
        <v>13.419548639999999</v>
      </c>
      <c r="S141" s="140">
        <v>0</v>
      </c>
      <c r="T141" s="141">
        <f>S141*H141</f>
        <v>0</v>
      </c>
      <c r="AR141" s="142" t="s">
        <v>197</v>
      </c>
      <c r="AT141" s="142" t="s">
        <v>187</v>
      </c>
      <c r="AU141" s="142" t="s">
        <v>84</v>
      </c>
      <c r="AY141" s="17" t="s">
        <v>184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82</v>
      </c>
      <c r="BK141" s="143">
        <f>ROUND(I141*H141,2)</f>
        <v>0</v>
      </c>
      <c r="BL141" s="17" t="s">
        <v>197</v>
      </c>
      <c r="BM141" s="142" t="s">
        <v>2785</v>
      </c>
    </row>
    <row r="142" spans="2:65" s="15" customFormat="1">
      <c r="B142" s="179"/>
      <c r="D142" s="154" t="s">
        <v>907</v>
      </c>
      <c r="E142" s="180" t="s">
        <v>1</v>
      </c>
      <c r="F142" s="208" t="s">
        <v>2786</v>
      </c>
      <c r="H142" s="180" t="s">
        <v>1</v>
      </c>
      <c r="L142" s="179"/>
      <c r="M142" s="181"/>
      <c r="T142" s="182"/>
      <c r="AT142" s="180" t="s">
        <v>907</v>
      </c>
      <c r="AU142" s="180" t="s">
        <v>84</v>
      </c>
      <c r="AV142" s="15" t="s">
        <v>82</v>
      </c>
      <c r="AW142" s="15" t="s">
        <v>32</v>
      </c>
      <c r="AX142" s="15" t="s">
        <v>75</v>
      </c>
      <c r="AY142" s="180" t="s">
        <v>184</v>
      </c>
    </row>
    <row r="143" spans="2:65" s="12" customFormat="1">
      <c r="B143" s="158"/>
      <c r="D143" s="154" t="s">
        <v>907</v>
      </c>
      <c r="E143" s="159" t="s">
        <v>1</v>
      </c>
      <c r="F143" s="160" t="s">
        <v>2787</v>
      </c>
      <c r="H143" s="161">
        <v>5.8319999999999999</v>
      </c>
      <c r="L143" s="158"/>
      <c r="M143" s="163"/>
      <c r="T143" s="164"/>
      <c r="AT143" s="159" t="s">
        <v>907</v>
      </c>
      <c r="AU143" s="159" t="s">
        <v>84</v>
      </c>
      <c r="AV143" s="12" t="s">
        <v>84</v>
      </c>
      <c r="AW143" s="12" t="s">
        <v>32</v>
      </c>
      <c r="AX143" s="12" t="s">
        <v>82</v>
      </c>
      <c r="AY143" s="159" t="s">
        <v>184</v>
      </c>
    </row>
    <row r="144" spans="2:65" s="11" customFormat="1" ht="22.95" customHeight="1">
      <c r="B144" s="124"/>
      <c r="D144" s="125" t="s">
        <v>74</v>
      </c>
      <c r="E144" s="134" t="s">
        <v>216</v>
      </c>
      <c r="F144" s="134" t="s">
        <v>963</v>
      </c>
      <c r="J144" s="135">
        <f>BK144</f>
        <v>0</v>
      </c>
      <c r="L144" s="124"/>
      <c r="M144" s="129"/>
      <c r="P144" s="130">
        <f>SUM(P145:P159)</f>
        <v>0</v>
      </c>
      <c r="R144" s="130">
        <f>SUM(R145:R159)</f>
        <v>1.1376000000000001E-2</v>
      </c>
      <c r="T144" s="131">
        <f>SUM(T145:T159)</f>
        <v>0.24840000000000004</v>
      </c>
      <c r="AR144" s="125" t="s">
        <v>82</v>
      </c>
      <c r="AT144" s="132" t="s">
        <v>74</v>
      </c>
      <c r="AU144" s="132" t="s">
        <v>82</v>
      </c>
      <c r="AY144" s="125" t="s">
        <v>184</v>
      </c>
      <c r="BK144" s="133">
        <f>SUM(BK145:BK159)</f>
        <v>0</v>
      </c>
    </row>
    <row r="145" spans="2:65" s="1" customFormat="1" ht="44.35" customHeight="1">
      <c r="B145" s="136"/>
      <c r="C145" s="191" t="s">
        <v>200</v>
      </c>
      <c r="D145" s="191" t="s">
        <v>187</v>
      </c>
      <c r="E145" s="192" t="s">
        <v>2788</v>
      </c>
      <c r="F145" s="193" t="s">
        <v>2789</v>
      </c>
      <c r="G145" s="194" t="s">
        <v>248</v>
      </c>
      <c r="H145" s="195">
        <v>9</v>
      </c>
      <c r="I145" s="137"/>
      <c r="J145" s="196">
        <f>ROUND(I145*H145,2)</f>
        <v>0</v>
      </c>
      <c r="K145" s="193" t="s">
        <v>195</v>
      </c>
      <c r="L145" s="32"/>
      <c r="M145" s="138" t="s">
        <v>1</v>
      </c>
      <c r="N145" s="139" t="s">
        <v>40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197</v>
      </c>
      <c r="AT145" s="142" t="s">
        <v>187</v>
      </c>
      <c r="AU145" s="142" t="s">
        <v>84</v>
      </c>
      <c r="AY145" s="17" t="s">
        <v>184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82</v>
      </c>
      <c r="BK145" s="143">
        <f>ROUND(I145*H145,2)</f>
        <v>0</v>
      </c>
      <c r="BL145" s="17" t="s">
        <v>197</v>
      </c>
      <c r="BM145" s="142" t="s">
        <v>2790</v>
      </c>
    </row>
    <row r="146" spans="2:65" s="12" customFormat="1">
      <c r="B146" s="158"/>
      <c r="D146" s="154" t="s">
        <v>907</v>
      </c>
      <c r="E146" s="159" t="s">
        <v>1</v>
      </c>
      <c r="F146" s="160" t="s">
        <v>2791</v>
      </c>
      <c r="H146" s="161">
        <v>3</v>
      </c>
      <c r="L146" s="158"/>
      <c r="M146" s="163"/>
      <c r="T146" s="164"/>
      <c r="AT146" s="159" t="s">
        <v>907</v>
      </c>
      <c r="AU146" s="159" t="s">
        <v>84</v>
      </c>
      <c r="AV146" s="12" t="s">
        <v>84</v>
      </c>
      <c r="AW146" s="12" t="s">
        <v>32</v>
      </c>
      <c r="AX146" s="12" t="s">
        <v>75</v>
      </c>
      <c r="AY146" s="159" t="s">
        <v>184</v>
      </c>
    </row>
    <row r="147" spans="2:65" s="12" customFormat="1">
      <c r="B147" s="158"/>
      <c r="D147" s="154" t="s">
        <v>907</v>
      </c>
      <c r="E147" s="159" t="s">
        <v>1</v>
      </c>
      <c r="F147" s="160" t="s">
        <v>2792</v>
      </c>
      <c r="H147" s="161">
        <v>3</v>
      </c>
      <c r="L147" s="158"/>
      <c r="M147" s="163"/>
      <c r="T147" s="164"/>
      <c r="AT147" s="159" t="s">
        <v>907</v>
      </c>
      <c r="AU147" s="159" t="s">
        <v>84</v>
      </c>
      <c r="AV147" s="12" t="s">
        <v>84</v>
      </c>
      <c r="AW147" s="12" t="s">
        <v>32</v>
      </c>
      <c r="AX147" s="12" t="s">
        <v>75</v>
      </c>
      <c r="AY147" s="159" t="s">
        <v>184</v>
      </c>
    </row>
    <row r="148" spans="2:65" s="12" customFormat="1">
      <c r="B148" s="158"/>
      <c r="D148" s="154" t="s">
        <v>907</v>
      </c>
      <c r="E148" s="159" t="s">
        <v>1</v>
      </c>
      <c r="F148" s="160" t="s">
        <v>2793</v>
      </c>
      <c r="H148" s="161">
        <v>3</v>
      </c>
      <c r="L148" s="158"/>
      <c r="M148" s="163"/>
      <c r="T148" s="164"/>
      <c r="AT148" s="159" t="s">
        <v>907</v>
      </c>
      <c r="AU148" s="159" t="s">
        <v>84</v>
      </c>
      <c r="AV148" s="12" t="s">
        <v>84</v>
      </c>
      <c r="AW148" s="12" t="s">
        <v>32</v>
      </c>
      <c r="AX148" s="12" t="s">
        <v>75</v>
      </c>
      <c r="AY148" s="159" t="s">
        <v>184</v>
      </c>
    </row>
    <row r="149" spans="2:65" s="13" customFormat="1">
      <c r="B149" s="165"/>
      <c r="D149" s="154" t="s">
        <v>907</v>
      </c>
      <c r="E149" s="166" t="s">
        <v>1</v>
      </c>
      <c r="F149" s="167" t="s">
        <v>921</v>
      </c>
      <c r="H149" s="168">
        <v>9</v>
      </c>
      <c r="L149" s="165"/>
      <c r="M149" s="170"/>
      <c r="T149" s="171"/>
      <c r="AT149" s="166" t="s">
        <v>907</v>
      </c>
      <c r="AU149" s="166" t="s">
        <v>84</v>
      </c>
      <c r="AV149" s="13" t="s">
        <v>197</v>
      </c>
      <c r="AW149" s="13" t="s">
        <v>32</v>
      </c>
      <c r="AX149" s="13" t="s">
        <v>82</v>
      </c>
      <c r="AY149" s="166" t="s">
        <v>184</v>
      </c>
    </row>
    <row r="150" spans="2:65" s="1" customFormat="1" ht="55.55" customHeight="1">
      <c r="B150" s="136"/>
      <c r="C150" s="191" t="s">
        <v>210</v>
      </c>
      <c r="D150" s="191" t="s">
        <v>187</v>
      </c>
      <c r="E150" s="192" t="s">
        <v>2794</v>
      </c>
      <c r="F150" s="193" t="s">
        <v>2795</v>
      </c>
      <c r="G150" s="194" t="s">
        <v>248</v>
      </c>
      <c r="H150" s="195">
        <v>45</v>
      </c>
      <c r="I150" s="137"/>
      <c r="J150" s="196">
        <f>ROUND(I150*H150,2)</f>
        <v>0</v>
      </c>
      <c r="K150" s="193" t="s">
        <v>195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2796</v>
      </c>
    </row>
    <row r="151" spans="2:65" s="12" customFormat="1">
      <c r="B151" s="158"/>
      <c r="D151" s="154" t="s">
        <v>907</v>
      </c>
      <c r="F151" s="160" t="s">
        <v>2797</v>
      </c>
      <c r="H151" s="161">
        <v>45</v>
      </c>
      <c r="L151" s="158"/>
      <c r="M151" s="163"/>
      <c r="T151" s="164"/>
      <c r="AT151" s="159" t="s">
        <v>907</v>
      </c>
      <c r="AU151" s="159" t="s">
        <v>84</v>
      </c>
      <c r="AV151" s="12" t="s">
        <v>84</v>
      </c>
      <c r="AW151" s="12" t="s">
        <v>3</v>
      </c>
      <c r="AX151" s="12" t="s">
        <v>82</v>
      </c>
      <c r="AY151" s="159" t="s">
        <v>184</v>
      </c>
    </row>
    <row r="152" spans="2:65" s="1" customFormat="1" ht="44.35" customHeight="1">
      <c r="B152" s="136"/>
      <c r="C152" s="191" t="s">
        <v>203</v>
      </c>
      <c r="D152" s="191" t="s">
        <v>187</v>
      </c>
      <c r="E152" s="192" t="s">
        <v>2798</v>
      </c>
      <c r="F152" s="193" t="s">
        <v>2799</v>
      </c>
      <c r="G152" s="194" t="s">
        <v>248</v>
      </c>
      <c r="H152" s="195">
        <v>9</v>
      </c>
      <c r="I152" s="137"/>
      <c r="J152" s="196">
        <f>ROUND(I152*H152,2)</f>
        <v>0</v>
      </c>
      <c r="K152" s="193" t="s">
        <v>195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197</v>
      </c>
      <c r="AT152" s="142" t="s">
        <v>187</v>
      </c>
      <c r="AU152" s="142" t="s">
        <v>84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197</v>
      </c>
      <c r="BM152" s="142" t="s">
        <v>2800</v>
      </c>
    </row>
    <row r="153" spans="2:65" s="1" customFormat="1" ht="44.35" customHeight="1">
      <c r="B153" s="136"/>
      <c r="C153" s="191" t="s">
        <v>216</v>
      </c>
      <c r="D153" s="191" t="s">
        <v>187</v>
      </c>
      <c r="E153" s="192" t="s">
        <v>2801</v>
      </c>
      <c r="F153" s="193" t="s">
        <v>2802</v>
      </c>
      <c r="G153" s="194" t="s">
        <v>190</v>
      </c>
      <c r="H153" s="195">
        <v>3.6</v>
      </c>
      <c r="I153" s="137"/>
      <c r="J153" s="196">
        <f>ROUND(I153*H153,2)</f>
        <v>0</v>
      </c>
      <c r="K153" s="193" t="s">
        <v>195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3.16E-3</v>
      </c>
      <c r="R153" s="140">
        <f>Q153*H153</f>
        <v>1.1376000000000001E-2</v>
      </c>
      <c r="S153" s="140">
        <v>6.9000000000000006E-2</v>
      </c>
      <c r="T153" s="141">
        <f>S153*H153</f>
        <v>0.24840000000000004</v>
      </c>
      <c r="AR153" s="142" t="s">
        <v>197</v>
      </c>
      <c r="AT153" s="142" t="s">
        <v>187</v>
      </c>
      <c r="AU153" s="142" t="s">
        <v>84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197</v>
      </c>
      <c r="BM153" s="142" t="s">
        <v>2803</v>
      </c>
    </row>
    <row r="154" spans="2:65" s="15" customFormat="1">
      <c r="B154" s="179"/>
      <c r="D154" s="154" t="s">
        <v>907</v>
      </c>
      <c r="E154" s="180" t="s">
        <v>1</v>
      </c>
      <c r="F154" s="208" t="s">
        <v>2804</v>
      </c>
      <c r="H154" s="180" t="s">
        <v>1</v>
      </c>
      <c r="L154" s="179"/>
      <c r="M154" s="181"/>
      <c r="T154" s="182"/>
      <c r="AT154" s="180" t="s">
        <v>907</v>
      </c>
      <c r="AU154" s="180" t="s">
        <v>84</v>
      </c>
      <c r="AV154" s="15" t="s">
        <v>82</v>
      </c>
      <c r="AW154" s="15" t="s">
        <v>32</v>
      </c>
      <c r="AX154" s="15" t="s">
        <v>75</v>
      </c>
      <c r="AY154" s="180" t="s">
        <v>184</v>
      </c>
    </row>
    <row r="155" spans="2:65" s="12" customFormat="1">
      <c r="B155" s="158"/>
      <c r="D155" s="154" t="s">
        <v>907</v>
      </c>
      <c r="E155" s="159" t="s">
        <v>1</v>
      </c>
      <c r="F155" s="160" t="s">
        <v>2805</v>
      </c>
      <c r="H155" s="161">
        <v>1.2</v>
      </c>
      <c r="L155" s="158"/>
      <c r="M155" s="163"/>
      <c r="T155" s="164"/>
      <c r="AT155" s="159" t="s">
        <v>907</v>
      </c>
      <c r="AU155" s="159" t="s">
        <v>84</v>
      </c>
      <c r="AV155" s="12" t="s">
        <v>84</v>
      </c>
      <c r="AW155" s="12" t="s">
        <v>32</v>
      </c>
      <c r="AX155" s="12" t="s">
        <v>75</v>
      </c>
      <c r="AY155" s="159" t="s">
        <v>184</v>
      </c>
    </row>
    <row r="156" spans="2:65" s="12" customFormat="1">
      <c r="B156" s="158"/>
      <c r="D156" s="154" t="s">
        <v>907</v>
      </c>
      <c r="E156" s="159" t="s">
        <v>1</v>
      </c>
      <c r="F156" s="160" t="s">
        <v>2806</v>
      </c>
      <c r="H156" s="161">
        <v>1.2</v>
      </c>
      <c r="L156" s="158"/>
      <c r="M156" s="163"/>
      <c r="T156" s="164"/>
      <c r="AT156" s="159" t="s">
        <v>907</v>
      </c>
      <c r="AU156" s="159" t="s">
        <v>84</v>
      </c>
      <c r="AV156" s="12" t="s">
        <v>84</v>
      </c>
      <c r="AW156" s="12" t="s">
        <v>32</v>
      </c>
      <c r="AX156" s="12" t="s">
        <v>75</v>
      </c>
      <c r="AY156" s="159" t="s">
        <v>184</v>
      </c>
    </row>
    <row r="157" spans="2:65" s="12" customFormat="1">
      <c r="B157" s="158"/>
      <c r="D157" s="154" t="s">
        <v>907</v>
      </c>
      <c r="E157" s="159" t="s">
        <v>1</v>
      </c>
      <c r="F157" s="160" t="s">
        <v>2807</v>
      </c>
      <c r="H157" s="161">
        <v>1.2</v>
      </c>
      <c r="L157" s="158"/>
      <c r="M157" s="163"/>
      <c r="T157" s="164"/>
      <c r="AT157" s="159" t="s">
        <v>907</v>
      </c>
      <c r="AU157" s="159" t="s">
        <v>84</v>
      </c>
      <c r="AV157" s="12" t="s">
        <v>84</v>
      </c>
      <c r="AW157" s="12" t="s">
        <v>32</v>
      </c>
      <c r="AX157" s="12" t="s">
        <v>75</v>
      </c>
      <c r="AY157" s="159" t="s">
        <v>184</v>
      </c>
    </row>
    <row r="158" spans="2:65" s="13" customFormat="1">
      <c r="B158" s="165"/>
      <c r="D158" s="154" t="s">
        <v>907</v>
      </c>
      <c r="E158" s="166" t="s">
        <v>1</v>
      </c>
      <c r="F158" s="167" t="s">
        <v>921</v>
      </c>
      <c r="H158" s="168">
        <v>3.5999999999999996</v>
      </c>
      <c r="L158" s="165"/>
      <c r="M158" s="170"/>
      <c r="T158" s="171"/>
      <c r="AT158" s="166" t="s">
        <v>907</v>
      </c>
      <c r="AU158" s="166" t="s">
        <v>84</v>
      </c>
      <c r="AV158" s="13" t="s">
        <v>197</v>
      </c>
      <c r="AW158" s="13" t="s">
        <v>32</v>
      </c>
      <c r="AX158" s="13" t="s">
        <v>82</v>
      </c>
      <c r="AY158" s="166" t="s">
        <v>184</v>
      </c>
    </row>
    <row r="159" spans="2:65" s="1" customFormat="1" ht="24.15" customHeight="1">
      <c r="B159" s="136"/>
      <c r="C159" s="191" t="s">
        <v>207</v>
      </c>
      <c r="D159" s="191" t="s">
        <v>187</v>
      </c>
      <c r="E159" s="192" t="s">
        <v>2808</v>
      </c>
      <c r="F159" s="193" t="s">
        <v>2809</v>
      </c>
      <c r="G159" s="194" t="s">
        <v>239</v>
      </c>
      <c r="H159" s="195">
        <v>1</v>
      </c>
      <c r="I159" s="137"/>
      <c r="J159" s="196">
        <f>ROUND(I159*H159,2)</f>
        <v>0</v>
      </c>
      <c r="K159" s="193" t="s">
        <v>1</v>
      </c>
      <c r="L159" s="32"/>
      <c r="M159" s="138" t="s">
        <v>1</v>
      </c>
      <c r="N159" s="139" t="s">
        <v>40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197</v>
      </c>
      <c r="AT159" s="142" t="s">
        <v>187</v>
      </c>
      <c r="AU159" s="142" t="s">
        <v>84</v>
      </c>
      <c r="AY159" s="17" t="s">
        <v>184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82</v>
      </c>
      <c r="BK159" s="143">
        <f>ROUND(I159*H159,2)</f>
        <v>0</v>
      </c>
      <c r="BL159" s="17" t="s">
        <v>197</v>
      </c>
      <c r="BM159" s="142" t="s">
        <v>2810</v>
      </c>
    </row>
    <row r="160" spans="2:65" s="11" customFormat="1" ht="22.95" customHeight="1">
      <c r="B160" s="124"/>
      <c r="D160" s="125" t="s">
        <v>74</v>
      </c>
      <c r="E160" s="134" t="s">
        <v>995</v>
      </c>
      <c r="F160" s="134" t="s">
        <v>996</v>
      </c>
      <c r="J160" s="135">
        <f>BK160</f>
        <v>0</v>
      </c>
      <c r="L160" s="124"/>
      <c r="M160" s="129"/>
      <c r="P160" s="130">
        <f>SUM(P161:P167)</f>
        <v>0</v>
      </c>
      <c r="R160" s="130">
        <f>SUM(R161:R167)</f>
        <v>0</v>
      </c>
      <c r="T160" s="131">
        <f>SUM(T161:T167)</f>
        <v>0</v>
      </c>
      <c r="AR160" s="125" t="s">
        <v>82</v>
      </c>
      <c r="AT160" s="132" t="s">
        <v>74</v>
      </c>
      <c r="AU160" s="132" t="s">
        <v>82</v>
      </c>
      <c r="AY160" s="125" t="s">
        <v>184</v>
      </c>
      <c r="BK160" s="133">
        <f>SUM(BK161:BK167)</f>
        <v>0</v>
      </c>
    </row>
    <row r="161" spans="2:65" s="1" customFormat="1" ht="37.9" customHeight="1">
      <c r="B161" s="136"/>
      <c r="C161" s="191" t="s">
        <v>223</v>
      </c>
      <c r="D161" s="191" t="s">
        <v>187</v>
      </c>
      <c r="E161" s="192" t="s">
        <v>2811</v>
      </c>
      <c r="F161" s="193" t="s">
        <v>2812</v>
      </c>
      <c r="G161" s="194" t="s">
        <v>351</v>
      </c>
      <c r="H161" s="195">
        <v>2.3740000000000001</v>
      </c>
      <c r="I161" s="137"/>
      <c r="J161" s="196">
        <f>ROUND(I161*H161,2)</f>
        <v>0</v>
      </c>
      <c r="K161" s="193" t="s">
        <v>195</v>
      </c>
      <c r="L161" s="32"/>
      <c r="M161" s="138" t="s">
        <v>1</v>
      </c>
      <c r="N161" s="139" t="s">
        <v>40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197</v>
      </c>
      <c r="AT161" s="142" t="s">
        <v>187</v>
      </c>
      <c r="AU161" s="142" t="s">
        <v>84</v>
      </c>
      <c r="AY161" s="17" t="s">
        <v>184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82</v>
      </c>
      <c r="BK161" s="143">
        <f>ROUND(I161*H161,2)</f>
        <v>0</v>
      </c>
      <c r="BL161" s="17" t="s">
        <v>197</v>
      </c>
      <c r="BM161" s="142" t="s">
        <v>2813</v>
      </c>
    </row>
    <row r="162" spans="2:65" s="1" customFormat="1" ht="62.7" customHeight="1">
      <c r="B162" s="136"/>
      <c r="C162" s="191" t="s">
        <v>8</v>
      </c>
      <c r="D162" s="191" t="s">
        <v>187</v>
      </c>
      <c r="E162" s="192" t="s">
        <v>2814</v>
      </c>
      <c r="F162" s="193" t="s">
        <v>2815</v>
      </c>
      <c r="G162" s="194" t="s">
        <v>351</v>
      </c>
      <c r="H162" s="195">
        <v>11.87</v>
      </c>
      <c r="I162" s="137"/>
      <c r="J162" s="196">
        <f>ROUND(I162*H162,2)</f>
        <v>0</v>
      </c>
      <c r="K162" s="193" t="s">
        <v>195</v>
      </c>
      <c r="L162" s="32"/>
      <c r="M162" s="138" t="s">
        <v>1</v>
      </c>
      <c r="N162" s="139" t="s">
        <v>40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197</v>
      </c>
      <c r="AT162" s="142" t="s">
        <v>187</v>
      </c>
      <c r="AU162" s="142" t="s">
        <v>84</v>
      </c>
      <c r="AY162" s="17" t="s">
        <v>184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82</v>
      </c>
      <c r="BK162" s="143">
        <f>ROUND(I162*H162,2)</f>
        <v>0</v>
      </c>
      <c r="BL162" s="17" t="s">
        <v>197</v>
      </c>
      <c r="BM162" s="142" t="s">
        <v>2816</v>
      </c>
    </row>
    <row r="163" spans="2:65" s="12" customFormat="1">
      <c r="B163" s="158"/>
      <c r="D163" s="154" t="s">
        <v>907</v>
      </c>
      <c r="F163" s="160" t="s">
        <v>2817</v>
      </c>
      <c r="H163" s="161">
        <v>11.87</v>
      </c>
      <c r="L163" s="158"/>
      <c r="M163" s="163"/>
      <c r="T163" s="164"/>
      <c r="AT163" s="159" t="s">
        <v>907</v>
      </c>
      <c r="AU163" s="159" t="s">
        <v>84</v>
      </c>
      <c r="AV163" s="12" t="s">
        <v>84</v>
      </c>
      <c r="AW163" s="12" t="s">
        <v>3</v>
      </c>
      <c r="AX163" s="12" t="s">
        <v>82</v>
      </c>
      <c r="AY163" s="159" t="s">
        <v>184</v>
      </c>
    </row>
    <row r="164" spans="2:65" s="1" customFormat="1" ht="32.950000000000003" customHeight="1">
      <c r="B164" s="136"/>
      <c r="C164" s="191" t="s">
        <v>230</v>
      </c>
      <c r="D164" s="191" t="s">
        <v>187</v>
      </c>
      <c r="E164" s="192" t="s">
        <v>1000</v>
      </c>
      <c r="F164" s="193" t="s">
        <v>2818</v>
      </c>
      <c r="G164" s="194" t="s">
        <v>351</v>
      </c>
      <c r="H164" s="195">
        <v>2.3740000000000001</v>
      </c>
      <c r="I164" s="137"/>
      <c r="J164" s="196">
        <f>ROUND(I164*H164,2)</f>
        <v>0</v>
      </c>
      <c r="K164" s="193" t="s">
        <v>195</v>
      </c>
      <c r="L164" s="32"/>
      <c r="M164" s="138" t="s">
        <v>1</v>
      </c>
      <c r="N164" s="139" t="s">
        <v>40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197</v>
      </c>
      <c r="AT164" s="142" t="s">
        <v>187</v>
      </c>
      <c r="AU164" s="142" t="s">
        <v>84</v>
      </c>
      <c r="AY164" s="17" t="s">
        <v>184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82</v>
      </c>
      <c r="BK164" s="143">
        <f>ROUND(I164*H164,2)</f>
        <v>0</v>
      </c>
      <c r="BL164" s="17" t="s">
        <v>197</v>
      </c>
      <c r="BM164" s="142" t="s">
        <v>2819</v>
      </c>
    </row>
    <row r="165" spans="2:65" s="1" customFormat="1" ht="44.35" customHeight="1">
      <c r="B165" s="136"/>
      <c r="C165" s="191" t="s">
        <v>213</v>
      </c>
      <c r="D165" s="191" t="s">
        <v>187</v>
      </c>
      <c r="E165" s="192" t="s">
        <v>1003</v>
      </c>
      <c r="F165" s="193" t="s">
        <v>2820</v>
      </c>
      <c r="G165" s="194" t="s">
        <v>351</v>
      </c>
      <c r="H165" s="195">
        <v>45.106000000000002</v>
      </c>
      <c r="I165" s="137"/>
      <c r="J165" s="196">
        <f>ROUND(I165*H165,2)</f>
        <v>0</v>
      </c>
      <c r="K165" s="193" t="s">
        <v>195</v>
      </c>
      <c r="L165" s="32"/>
      <c r="M165" s="138" t="s">
        <v>1</v>
      </c>
      <c r="N165" s="139" t="s">
        <v>40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197</v>
      </c>
      <c r="AT165" s="142" t="s">
        <v>187</v>
      </c>
      <c r="AU165" s="142" t="s">
        <v>84</v>
      </c>
      <c r="AY165" s="17" t="s">
        <v>184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82</v>
      </c>
      <c r="BK165" s="143">
        <f>ROUND(I165*H165,2)</f>
        <v>0</v>
      </c>
      <c r="BL165" s="17" t="s">
        <v>197</v>
      </c>
      <c r="BM165" s="142" t="s">
        <v>2821</v>
      </c>
    </row>
    <row r="166" spans="2:65" s="12" customFormat="1">
      <c r="B166" s="158"/>
      <c r="D166" s="154" t="s">
        <v>907</v>
      </c>
      <c r="F166" s="160" t="s">
        <v>2822</v>
      </c>
      <c r="H166" s="161">
        <v>45.106000000000002</v>
      </c>
      <c r="L166" s="158"/>
      <c r="M166" s="163"/>
      <c r="T166" s="164"/>
      <c r="AT166" s="159" t="s">
        <v>907</v>
      </c>
      <c r="AU166" s="159" t="s">
        <v>84</v>
      </c>
      <c r="AV166" s="12" t="s">
        <v>84</v>
      </c>
      <c r="AW166" s="12" t="s">
        <v>3</v>
      </c>
      <c r="AX166" s="12" t="s">
        <v>82</v>
      </c>
      <c r="AY166" s="159" t="s">
        <v>184</v>
      </c>
    </row>
    <row r="167" spans="2:65" s="1" customFormat="1" ht="44.35" customHeight="1">
      <c r="B167" s="136"/>
      <c r="C167" s="191" t="s">
        <v>241</v>
      </c>
      <c r="D167" s="191" t="s">
        <v>187</v>
      </c>
      <c r="E167" s="192" t="s">
        <v>1367</v>
      </c>
      <c r="F167" s="193" t="s">
        <v>1368</v>
      </c>
      <c r="G167" s="194" t="s">
        <v>351</v>
      </c>
      <c r="H167" s="195">
        <v>2.3740000000000001</v>
      </c>
      <c r="I167" s="137"/>
      <c r="J167" s="196">
        <f>ROUND(I167*H167,2)</f>
        <v>0</v>
      </c>
      <c r="K167" s="193" t="s">
        <v>195</v>
      </c>
      <c r="L167" s="32"/>
      <c r="M167" s="138" t="s">
        <v>1</v>
      </c>
      <c r="N167" s="139" t="s">
        <v>40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197</v>
      </c>
      <c r="AT167" s="142" t="s">
        <v>187</v>
      </c>
      <c r="AU167" s="142" t="s">
        <v>84</v>
      </c>
      <c r="AY167" s="17" t="s">
        <v>184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82</v>
      </c>
      <c r="BK167" s="143">
        <f>ROUND(I167*H167,2)</f>
        <v>0</v>
      </c>
      <c r="BL167" s="17" t="s">
        <v>197</v>
      </c>
      <c r="BM167" s="142" t="s">
        <v>2823</v>
      </c>
    </row>
    <row r="168" spans="2:65" s="11" customFormat="1" ht="22.95" customHeight="1">
      <c r="B168" s="124"/>
      <c r="D168" s="125" t="s">
        <v>74</v>
      </c>
      <c r="E168" s="134" t="s">
        <v>1010</v>
      </c>
      <c r="F168" s="134" t="s">
        <v>1011</v>
      </c>
      <c r="J168" s="135">
        <f>BK168</f>
        <v>0</v>
      </c>
      <c r="L168" s="124"/>
      <c r="M168" s="129"/>
      <c r="P168" s="130">
        <f>SUM(P169:P170)</f>
        <v>0</v>
      </c>
      <c r="R168" s="130">
        <f>SUM(R169:R170)</f>
        <v>0</v>
      </c>
      <c r="T168" s="131">
        <f>SUM(T169:T170)</f>
        <v>0</v>
      </c>
      <c r="AR168" s="125" t="s">
        <v>82</v>
      </c>
      <c r="AT168" s="132" t="s">
        <v>74</v>
      </c>
      <c r="AU168" s="132" t="s">
        <v>82</v>
      </c>
      <c r="AY168" s="125" t="s">
        <v>184</v>
      </c>
      <c r="BK168" s="133">
        <f>SUM(BK169:BK170)</f>
        <v>0</v>
      </c>
    </row>
    <row r="169" spans="2:65" s="1" customFormat="1" ht="55.55" customHeight="1">
      <c r="B169" s="136"/>
      <c r="C169" s="191" t="s">
        <v>191</v>
      </c>
      <c r="D169" s="191" t="s">
        <v>187</v>
      </c>
      <c r="E169" s="192" t="s">
        <v>2824</v>
      </c>
      <c r="F169" s="193" t="s">
        <v>2825</v>
      </c>
      <c r="G169" s="194" t="s">
        <v>351</v>
      </c>
      <c r="H169" s="195">
        <v>13.430999999999999</v>
      </c>
      <c r="I169" s="137"/>
      <c r="J169" s="196">
        <f>ROUND(I169*H169,2)</f>
        <v>0</v>
      </c>
      <c r="K169" s="193" t="s">
        <v>195</v>
      </c>
      <c r="L169" s="32"/>
      <c r="M169" s="138" t="s">
        <v>1</v>
      </c>
      <c r="N169" s="139" t="s">
        <v>40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197</v>
      </c>
      <c r="AT169" s="142" t="s">
        <v>187</v>
      </c>
      <c r="AU169" s="142" t="s">
        <v>84</v>
      </c>
      <c r="AY169" s="17" t="s">
        <v>184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82</v>
      </c>
      <c r="BK169" s="143">
        <f>ROUND(I169*H169,2)</f>
        <v>0</v>
      </c>
      <c r="BL169" s="17" t="s">
        <v>197</v>
      </c>
      <c r="BM169" s="142" t="s">
        <v>2826</v>
      </c>
    </row>
    <row r="170" spans="2:65" s="1" customFormat="1" ht="66.75" customHeight="1">
      <c r="B170" s="136"/>
      <c r="C170" s="191" t="s">
        <v>249</v>
      </c>
      <c r="D170" s="191" t="s">
        <v>187</v>
      </c>
      <c r="E170" s="192" t="s">
        <v>2827</v>
      </c>
      <c r="F170" s="193" t="s">
        <v>2828</v>
      </c>
      <c r="G170" s="194" t="s">
        <v>351</v>
      </c>
      <c r="H170" s="195">
        <v>13.430999999999999</v>
      </c>
      <c r="I170" s="137"/>
      <c r="J170" s="196">
        <f>ROUND(I170*H170,2)</f>
        <v>0</v>
      </c>
      <c r="K170" s="193" t="s">
        <v>195</v>
      </c>
      <c r="L170" s="32"/>
      <c r="M170" s="138" t="s">
        <v>1</v>
      </c>
      <c r="N170" s="139" t="s">
        <v>40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197</v>
      </c>
      <c r="AT170" s="142" t="s">
        <v>187</v>
      </c>
      <c r="AU170" s="142" t="s">
        <v>84</v>
      </c>
      <c r="AY170" s="17" t="s">
        <v>184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82</v>
      </c>
      <c r="BK170" s="143">
        <f>ROUND(I170*H170,2)</f>
        <v>0</v>
      </c>
      <c r="BL170" s="17" t="s">
        <v>197</v>
      </c>
      <c r="BM170" s="142" t="s">
        <v>2829</v>
      </c>
    </row>
    <row r="171" spans="2:65" s="11" customFormat="1" ht="26" customHeight="1">
      <c r="B171" s="124"/>
      <c r="D171" s="125" t="s">
        <v>74</v>
      </c>
      <c r="E171" s="126" t="s">
        <v>182</v>
      </c>
      <c r="F171" s="126" t="s">
        <v>183</v>
      </c>
      <c r="J171" s="128">
        <f>BK171</f>
        <v>0</v>
      </c>
      <c r="L171" s="124"/>
      <c r="M171" s="129"/>
      <c r="P171" s="130">
        <f>P172+P181+P205</f>
        <v>0</v>
      </c>
      <c r="R171" s="130">
        <f>R172+R181+R205</f>
        <v>13.362238100000003</v>
      </c>
      <c r="T171" s="131">
        <f>T172+T181+T205</f>
        <v>2.1251925000000003</v>
      </c>
      <c r="AR171" s="125" t="s">
        <v>84</v>
      </c>
      <c r="AT171" s="132" t="s">
        <v>74</v>
      </c>
      <c r="AU171" s="132" t="s">
        <v>75</v>
      </c>
      <c r="AY171" s="125" t="s">
        <v>184</v>
      </c>
      <c r="BK171" s="133">
        <f>BK172+BK181+BK205</f>
        <v>0</v>
      </c>
    </row>
    <row r="172" spans="2:65" s="11" customFormat="1" ht="22.95" customHeight="1">
      <c r="B172" s="124"/>
      <c r="D172" s="125" t="s">
        <v>74</v>
      </c>
      <c r="E172" s="134" t="s">
        <v>1015</v>
      </c>
      <c r="F172" s="134" t="s">
        <v>1016</v>
      </c>
      <c r="J172" s="135">
        <f>BK172</f>
        <v>0</v>
      </c>
      <c r="L172" s="124"/>
      <c r="M172" s="129"/>
      <c r="P172" s="130">
        <f>SUM(P173:P180)</f>
        <v>0</v>
      </c>
      <c r="R172" s="130">
        <f>SUM(R173:R180)</f>
        <v>6.7500000000000004E-2</v>
      </c>
      <c r="T172" s="131">
        <f>SUM(T173:T180)</f>
        <v>0</v>
      </c>
      <c r="AR172" s="125" t="s">
        <v>84</v>
      </c>
      <c r="AT172" s="132" t="s">
        <v>74</v>
      </c>
      <c r="AU172" s="132" t="s">
        <v>82</v>
      </c>
      <c r="AY172" s="125" t="s">
        <v>184</v>
      </c>
      <c r="BK172" s="133">
        <f>SUM(BK173:BK180)</f>
        <v>0</v>
      </c>
    </row>
    <row r="173" spans="2:65" s="1" customFormat="1" ht="37.9" customHeight="1">
      <c r="B173" s="136"/>
      <c r="C173" s="191" t="s">
        <v>219</v>
      </c>
      <c r="D173" s="191" t="s">
        <v>187</v>
      </c>
      <c r="E173" s="192" t="s">
        <v>2830</v>
      </c>
      <c r="F173" s="193" t="s">
        <v>2831</v>
      </c>
      <c r="G173" s="194" t="s">
        <v>248</v>
      </c>
      <c r="H173" s="195">
        <v>9</v>
      </c>
      <c r="I173" s="137"/>
      <c r="J173" s="196">
        <f>ROUND(I173*H173,2)</f>
        <v>0</v>
      </c>
      <c r="K173" s="193" t="s">
        <v>195</v>
      </c>
      <c r="L173" s="32"/>
      <c r="M173" s="138" t="s">
        <v>1</v>
      </c>
      <c r="N173" s="139" t="s">
        <v>40</v>
      </c>
      <c r="P173" s="140">
        <f>O173*H173</f>
        <v>0</v>
      </c>
      <c r="Q173" s="140">
        <v>2.9999999999999997E-4</v>
      </c>
      <c r="R173" s="140">
        <f>Q173*H173</f>
        <v>2.6999999999999997E-3</v>
      </c>
      <c r="S173" s="140">
        <v>0</v>
      </c>
      <c r="T173" s="141">
        <f>S173*H173</f>
        <v>0</v>
      </c>
      <c r="AR173" s="142" t="s">
        <v>191</v>
      </c>
      <c r="AT173" s="142" t="s">
        <v>187</v>
      </c>
      <c r="AU173" s="142" t="s">
        <v>84</v>
      </c>
      <c r="AY173" s="17" t="s">
        <v>184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82</v>
      </c>
      <c r="BK173" s="143">
        <f>ROUND(I173*H173,2)</f>
        <v>0</v>
      </c>
      <c r="BL173" s="17" t="s">
        <v>191</v>
      </c>
      <c r="BM173" s="142" t="s">
        <v>2832</v>
      </c>
    </row>
    <row r="174" spans="2:65" s="1" customFormat="1" ht="49.25" customHeight="1">
      <c r="B174" s="136"/>
      <c r="C174" s="197" t="s">
        <v>256</v>
      </c>
      <c r="D174" s="197" t="s">
        <v>192</v>
      </c>
      <c r="E174" s="198" t="s">
        <v>2833</v>
      </c>
      <c r="F174" s="199" t="s">
        <v>2834</v>
      </c>
      <c r="G174" s="200" t="s">
        <v>470</v>
      </c>
      <c r="H174" s="201">
        <v>4.5</v>
      </c>
      <c r="I174" s="144"/>
      <c r="J174" s="202">
        <f>ROUND(I174*H174,2)</f>
        <v>0</v>
      </c>
      <c r="K174" s="199" t="s">
        <v>195</v>
      </c>
      <c r="L174" s="145"/>
      <c r="M174" s="146" t="s">
        <v>1</v>
      </c>
      <c r="N174" s="147" t="s">
        <v>40</v>
      </c>
      <c r="P174" s="140">
        <f>O174*H174</f>
        <v>0</v>
      </c>
      <c r="Q174" s="140">
        <v>5.4000000000000003E-3</v>
      </c>
      <c r="R174" s="140">
        <f>Q174*H174</f>
        <v>2.4300000000000002E-2</v>
      </c>
      <c r="S174" s="140">
        <v>0</v>
      </c>
      <c r="T174" s="141">
        <f>S174*H174</f>
        <v>0</v>
      </c>
      <c r="AR174" s="142" t="s">
        <v>196</v>
      </c>
      <c r="AT174" s="142" t="s">
        <v>192</v>
      </c>
      <c r="AU174" s="142" t="s">
        <v>84</v>
      </c>
      <c r="AY174" s="17" t="s">
        <v>184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82</v>
      </c>
      <c r="BK174" s="143">
        <f>ROUND(I174*H174,2)</f>
        <v>0</v>
      </c>
      <c r="BL174" s="17" t="s">
        <v>191</v>
      </c>
      <c r="BM174" s="142" t="s">
        <v>2835</v>
      </c>
    </row>
    <row r="175" spans="2:65" s="15" customFormat="1">
      <c r="B175" s="179"/>
      <c r="D175" s="154" t="s">
        <v>907</v>
      </c>
      <c r="E175" s="180" t="s">
        <v>1</v>
      </c>
      <c r="F175" s="208" t="s">
        <v>2836</v>
      </c>
      <c r="H175" s="180" t="s">
        <v>1</v>
      </c>
      <c r="L175" s="179"/>
      <c r="M175" s="181"/>
      <c r="T175" s="182"/>
      <c r="AT175" s="180" t="s">
        <v>907</v>
      </c>
      <c r="AU175" s="180" t="s">
        <v>84</v>
      </c>
      <c r="AV175" s="15" t="s">
        <v>82</v>
      </c>
      <c r="AW175" s="15" t="s">
        <v>32</v>
      </c>
      <c r="AX175" s="15" t="s">
        <v>75</v>
      </c>
      <c r="AY175" s="180" t="s">
        <v>184</v>
      </c>
    </row>
    <row r="176" spans="2:65" s="12" customFormat="1">
      <c r="B176" s="158"/>
      <c r="D176" s="154" t="s">
        <v>907</v>
      </c>
      <c r="E176" s="159" t="s">
        <v>1</v>
      </c>
      <c r="F176" s="160" t="s">
        <v>2837</v>
      </c>
      <c r="H176" s="161">
        <v>4.5</v>
      </c>
      <c r="L176" s="158"/>
      <c r="M176" s="163"/>
      <c r="T176" s="164"/>
      <c r="AT176" s="159" t="s">
        <v>907</v>
      </c>
      <c r="AU176" s="159" t="s">
        <v>84</v>
      </c>
      <c r="AV176" s="12" t="s">
        <v>84</v>
      </c>
      <c r="AW176" s="12" t="s">
        <v>32</v>
      </c>
      <c r="AX176" s="12" t="s">
        <v>82</v>
      </c>
      <c r="AY176" s="159" t="s">
        <v>184</v>
      </c>
    </row>
    <row r="177" spans="2:65" s="1" customFormat="1" ht="24.15" customHeight="1">
      <c r="B177" s="136"/>
      <c r="C177" s="191" t="s">
        <v>222</v>
      </c>
      <c r="D177" s="191" t="s">
        <v>187</v>
      </c>
      <c r="E177" s="192" t="s">
        <v>2838</v>
      </c>
      <c r="F177" s="193" t="s">
        <v>2839</v>
      </c>
      <c r="G177" s="194" t="s">
        <v>248</v>
      </c>
      <c r="H177" s="195">
        <v>9</v>
      </c>
      <c r="I177" s="137"/>
      <c r="J177" s="196">
        <f>ROUND(I177*H177,2)</f>
        <v>0</v>
      </c>
      <c r="K177" s="193" t="s">
        <v>1</v>
      </c>
      <c r="L177" s="32"/>
      <c r="M177" s="138" t="s">
        <v>1</v>
      </c>
      <c r="N177" s="139" t="s">
        <v>40</v>
      </c>
      <c r="P177" s="140">
        <f>O177*H177</f>
        <v>0</v>
      </c>
      <c r="Q177" s="140">
        <v>4.4999999999999997E-3</v>
      </c>
      <c r="R177" s="140">
        <f>Q177*H177</f>
        <v>4.0499999999999994E-2</v>
      </c>
      <c r="S177" s="140">
        <v>0</v>
      </c>
      <c r="T177" s="141">
        <f>S177*H177</f>
        <v>0</v>
      </c>
      <c r="AR177" s="142" t="s">
        <v>191</v>
      </c>
      <c r="AT177" s="142" t="s">
        <v>187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191</v>
      </c>
      <c r="BM177" s="142" t="s">
        <v>2840</v>
      </c>
    </row>
    <row r="178" spans="2:65" s="1" customFormat="1" ht="49.25" customHeight="1">
      <c r="B178" s="136"/>
      <c r="C178" s="191" t="s">
        <v>7</v>
      </c>
      <c r="D178" s="191" t="s">
        <v>187</v>
      </c>
      <c r="E178" s="192" t="s">
        <v>2841</v>
      </c>
      <c r="F178" s="193" t="s">
        <v>2842</v>
      </c>
      <c r="G178" s="194" t="s">
        <v>351</v>
      </c>
      <c r="H178" s="195">
        <v>6.8000000000000005E-2</v>
      </c>
      <c r="I178" s="137"/>
      <c r="J178" s="196">
        <f>ROUND(I178*H178,2)</f>
        <v>0</v>
      </c>
      <c r="K178" s="193" t="s">
        <v>195</v>
      </c>
      <c r="L178" s="32"/>
      <c r="M178" s="138" t="s">
        <v>1</v>
      </c>
      <c r="N178" s="139" t="s">
        <v>40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191</v>
      </c>
      <c r="AT178" s="142" t="s">
        <v>187</v>
      </c>
      <c r="AU178" s="142" t="s">
        <v>84</v>
      </c>
      <c r="AY178" s="17" t="s">
        <v>184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82</v>
      </c>
      <c r="BK178" s="143">
        <f>ROUND(I178*H178,2)</f>
        <v>0</v>
      </c>
      <c r="BL178" s="17" t="s">
        <v>191</v>
      </c>
      <c r="BM178" s="142" t="s">
        <v>2843</v>
      </c>
    </row>
    <row r="179" spans="2:65" s="1" customFormat="1" ht="55.55" customHeight="1">
      <c r="B179" s="136"/>
      <c r="C179" s="191" t="s">
        <v>226</v>
      </c>
      <c r="D179" s="191" t="s">
        <v>187</v>
      </c>
      <c r="E179" s="192" t="s">
        <v>2844</v>
      </c>
      <c r="F179" s="193" t="s">
        <v>2845</v>
      </c>
      <c r="G179" s="194" t="s">
        <v>351</v>
      </c>
      <c r="H179" s="195">
        <v>6.8000000000000005E-2</v>
      </c>
      <c r="I179" s="137"/>
      <c r="J179" s="196">
        <f>ROUND(I179*H179,2)</f>
        <v>0</v>
      </c>
      <c r="K179" s="193" t="s">
        <v>2576</v>
      </c>
      <c r="L179" s="32"/>
      <c r="M179" s="138" t="s">
        <v>1</v>
      </c>
      <c r="N179" s="139" t="s">
        <v>40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191</v>
      </c>
      <c r="AT179" s="142" t="s">
        <v>187</v>
      </c>
      <c r="AU179" s="142" t="s">
        <v>84</v>
      </c>
      <c r="AY179" s="17" t="s">
        <v>184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82</v>
      </c>
      <c r="BK179" s="143">
        <f>ROUND(I179*H179,2)</f>
        <v>0</v>
      </c>
      <c r="BL179" s="17" t="s">
        <v>191</v>
      </c>
      <c r="BM179" s="142" t="s">
        <v>2846</v>
      </c>
    </row>
    <row r="180" spans="2:65" s="1" customFormat="1" ht="66.75" customHeight="1">
      <c r="B180" s="136"/>
      <c r="C180" s="191" t="s">
        <v>271</v>
      </c>
      <c r="D180" s="191" t="s">
        <v>187</v>
      </c>
      <c r="E180" s="192" t="s">
        <v>2847</v>
      </c>
      <c r="F180" s="193" t="s">
        <v>2848</v>
      </c>
      <c r="G180" s="194" t="s">
        <v>351</v>
      </c>
      <c r="H180" s="195">
        <v>6.8000000000000005E-2</v>
      </c>
      <c r="I180" s="137"/>
      <c r="J180" s="196">
        <f>ROUND(I180*H180,2)</f>
        <v>0</v>
      </c>
      <c r="K180" s="193" t="s">
        <v>195</v>
      </c>
      <c r="L180" s="32"/>
      <c r="M180" s="138" t="s">
        <v>1</v>
      </c>
      <c r="N180" s="139" t="s">
        <v>40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191</v>
      </c>
      <c r="AT180" s="142" t="s">
        <v>187</v>
      </c>
      <c r="AU180" s="142" t="s">
        <v>84</v>
      </c>
      <c r="AY180" s="17" t="s">
        <v>184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82</v>
      </c>
      <c r="BK180" s="143">
        <f>ROUND(I180*H180,2)</f>
        <v>0</v>
      </c>
      <c r="BL180" s="17" t="s">
        <v>191</v>
      </c>
      <c r="BM180" s="142" t="s">
        <v>2849</v>
      </c>
    </row>
    <row r="181" spans="2:65" s="11" customFormat="1" ht="22.95" customHeight="1">
      <c r="B181" s="124"/>
      <c r="D181" s="125" t="s">
        <v>74</v>
      </c>
      <c r="E181" s="134" t="s">
        <v>465</v>
      </c>
      <c r="F181" s="134" t="s">
        <v>466</v>
      </c>
      <c r="J181" s="135">
        <f>BK181</f>
        <v>0</v>
      </c>
      <c r="L181" s="124"/>
      <c r="M181" s="129"/>
      <c r="P181" s="130">
        <f>SUM(P182:P204)</f>
        <v>0</v>
      </c>
      <c r="R181" s="130">
        <f>SUM(R182:R204)</f>
        <v>1.2976483000000003</v>
      </c>
      <c r="T181" s="131">
        <f>SUM(T182:T204)</f>
        <v>1.7927925000000002</v>
      </c>
      <c r="AR181" s="125" t="s">
        <v>84</v>
      </c>
      <c r="AT181" s="132" t="s">
        <v>74</v>
      </c>
      <c r="AU181" s="132" t="s">
        <v>82</v>
      </c>
      <c r="AY181" s="125" t="s">
        <v>184</v>
      </c>
      <c r="BK181" s="133">
        <f>SUM(BK182:BK204)</f>
        <v>0</v>
      </c>
    </row>
    <row r="182" spans="2:65" s="1" customFormat="1" ht="44.35" customHeight="1">
      <c r="B182" s="136"/>
      <c r="C182" s="191" t="s">
        <v>229</v>
      </c>
      <c r="D182" s="191" t="s">
        <v>187</v>
      </c>
      <c r="E182" s="192" t="s">
        <v>472</v>
      </c>
      <c r="F182" s="193" t="s">
        <v>2850</v>
      </c>
      <c r="G182" s="194" t="s">
        <v>470</v>
      </c>
      <c r="H182" s="195">
        <v>103.93</v>
      </c>
      <c r="I182" s="137"/>
      <c r="J182" s="196">
        <f>ROUND(I182*H182,2)</f>
        <v>0</v>
      </c>
      <c r="K182" s="193" t="s">
        <v>195</v>
      </c>
      <c r="L182" s="32"/>
      <c r="M182" s="138" t="s">
        <v>1</v>
      </c>
      <c r="N182" s="139" t="s">
        <v>40</v>
      </c>
      <c r="P182" s="140">
        <f>O182*H182</f>
        <v>0</v>
      </c>
      <c r="Q182" s="140">
        <v>0</v>
      </c>
      <c r="R182" s="140">
        <f>Q182*H182</f>
        <v>0</v>
      </c>
      <c r="S182" s="140">
        <v>1.7250000000000001E-2</v>
      </c>
      <c r="T182" s="141">
        <f>S182*H182</f>
        <v>1.7927925000000002</v>
      </c>
      <c r="AR182" s="142" t="s">
        <v>191</v>
      </c>
      <c r="AT182" s="142" t="s">
        <v>187</v>
      </c>
      <c r="AU182" s="142" t="s">
        <v>84</v>
      </c>
      <c r="AY182" s="17" t="s">
        <v>184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82</v>
      </c>
      <c r="BK182" s="143">
        <f>ROUND(I182*H182,2)</f>
        <v>0</v>
      </c>
      <c r="BL182" s="17" t="s">
        <v>191</v>
      </c>
      <c r="BM182" s="142" t="s">
        <v>2851</v>
      </c>
    </row>
    <row r="183" spans="2:65" s="15" customFormat="1">
      <c r="B183" s="179"/>
      <c r="D183" s="154" t="s">
        <v>907</v>
      </c>
      <c r="E183" s="180" t="s">
        <v>1</v>
      </c>
      <c r="F183" s="208" t="s">
        <v>2852</v>
      </c>
      <c r="H183" s="180" t="s">
        <v>1</v>
      </c>
      <c r="L183" s="179"/>
      <c r="M183" s="181"/>
      <c r="T183" s="182"/>
      <c r="AT183" s="180" t="s">
        <v>907</v>
      </c>
      <c r="AU183" s="180" t="s">
        <v>84</v>
      </c>
      <c r="AV183" s="15" t="s">
        <v>82</v>
      </c>
      <c r="AW183" s="15" t="s">
        <v>32</v>
      </c>
      <c r="AX183" s="15" t="s">
        <v>75</v>
      </c>
      <c r="AY183" s="180" t="s">
        <v>184</v>
      </c>
    </row>
    <row r="184" spans="2:65" s="12" customFormat="1">
      <c r="B184" s="158"/>
      <c r="D184" s="154" t="s">
        <v>907</v>
      </c>
      <c r="E184" s="159" t="s">
        <v>1</v>
      </c>
      <c r="F184" s="160" t="s">
        <v>2853</v>
      </c>
      <c r="H184" s="161">
        <v>29.7</v>
      </c>
      <c r="L184" s="158"/>
      <c r="M184" s="163"/>
      <c r="T184" s="164"/>
      <c r="AT184" s="159" t="s">
        <v>907</v>
      </c>
      <c r="AU184" s="159" t="s">
        <v>84</v>
      </c>
      <c r="AV184" s="12" t="s">
        <v>84</v>
      </c>
      <c r="AW184" s="12" t="s">
        <v>32</v>
      </c>
      <c r="AX184" s="12" t="s">
        <v>75</v>
      </c>
      <c r="AY184" s="159" t="s">
        <v>184</v>
      </c>
    </row>
    <row r="185" spans="2:65" s="12" customFormat="1">
      <c r="B185" s="158"/>
      <c r="D185" s="154" t="s">
        <v>907</v>
      </c>
      <c r="E185" s="159" t="s">
        <v>1</v>
      </c>
      <c r="F185" s="160" t="s">
        <v>2854</v>
      </c>
      <c r="H185" s="161">
        <v>74.23</v>
      </c>
      <c r="L185" s="158"/>
      <c r="M185" s="163"/>
      <c r="T185" s="164"/>
      <c r="AT185" s="159" t="s">
        <v>907</v>
      </c>
      <c r="AU185" s="159" t="s">
        <v>84</v>
      </c>
      <c r="AV185" s="12" t="s">
        <v>84</v>
      </c>
      <c r="AW185" s="12" t="s">
        <v>32</v>
      </c>
      <c r="AX185" s="12" t="s">
        <v>75</v>
      </c>
      <c r="AY185" s="159" t="s">
        <v>184</v>
      </c>
    </row>
    <row r="186" spans="2:65" s="13" customFormat="1">
      <c r="B186" s="165"/>
      <c r="D186" s="154" t="s">
        <v>907</v>
      </c>
      <c r="E186" s="166" t="s">
        <v>1</v>
      </c>
      <c r="F186" s="167" t="s">
        <v>921</v>
      </c>
      <c r="H186" s="168">
        <v>103.93</v>
      </c>
      <c r="L186" s="165"/>
      <c r="M186" s="170"/>
      <c r="T186" s="171"/>
      <c r="AT186" s="166" t="s">
        <v>907</v>
      </c>
      <c r="AU186" s="166" t="s">
        <v>84</v>
      </c>
      <c r="AV186" s="13" t="s">
        <v>197</v>
      </c>
      <c r="AW186" s="13" t="s">
        <v>32</v>
      </c>
      <c r="AX186" s="13" t="s">
        <v>82</v>
      </c>
      <c r="AY186" s="166" t="s">
        <v>184</v>
      </c>
    </row>
    <row r="187" spans="2:65" s="1" customFormat="1" ht="44.35" customHeight="1">
      <c r="B187" s="136"/>
      <c r="C187" s="191" t="s">
        <v>278</v>
      </c>
      <c r="D187" s="191" t="s">
        <v>187</v>
      </c>
      <c r="E187" s="192" t="s">
        <v>2855</v>
      </c>
      <c r="F187" s="193" t="s">
        <v>2856</v>
      </c>
      <c r="G187" s="194" t="s">
        <v>470</v>
      </c>
      <c r="H187" s="195">
        <v>103.93</v>
      </c>
      <c r="I187" s="137"/>
      <c r="J187" s="196">
        <f>ROUND(I187*H187,2)</f>
        <v>0</v>
      </c>
      <c r="K187" s="193" t="s">
        <v>195</v>
      </c>
      <c r="L187" s="32"/>
      <c r="M187" s="138" t="s">
        <v>1</v>
      </c>
      <c r="N187" s="139" t="s">
        <v>40</v>
      </c>
      <c r="P187" s="140">
        <f>O187*H187</f>
        <v>0</v>
      </c>
      <c r="Q187" s="140">
        <v>1.221E-2</v>
      </c>
      <c r="R187" s="140">
        <f>Q187*H187</f>
        <v>1.2689853000000002</v>
      </c>
      <c r="S187" s="140">
        <v>0</v>
      </c>
      <c r="T187" s="141">
        <f>S187*H187</f>
        <v>0</v>
      </c>
      <c r="AR187" s="142" t="s">
        <v>191</v>
      </c>
      <c r="AT187" s="142" t="s">
        <v>187</v>
      </c>
      <c r="AU187" s="142" t="s">
        <v>84</v>
      </c>
      <c r="AY187" s="17" t="s">
        <v>184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82</v>
      </c>
      <c r="BK187" s="143">
        <f>ROUND(I187*H187,2)</f>
        <v>0</v>
      </c>
      <c r="BL187" s="17" t="s">
        <v>191</v>
      </c>
      <c r="BM187" s="142" t="s">
        <v>2857</v>
      </c>
    </row>
    <row r="188" spans="2:65" s="15" customFormat="1">
      <c r="B188" s="179"/>
      <c r="D188" s="154" t="s">
        <v>907</v>
      </c>
      <c r="E188" s="180" t="s">
        <v>1</v>
      </c>
      <c r="F188" s="208" t="s">
        <v>2858</v>
      </c>
      <c r="H188" s="180" t="s">
        <v>1</v>
      </c>
      <c r="L188" s="179"/>
      <c r="M188" s="181"/>
      <c r="T188" s="182"/>
      <c r="AT188" s="180" t="s">
        <v>907</v>
      </c>
      <c r="AU188" s="180" t="s">
        <v>84</v>
      </c>
      <c r="AV188" s="15" t="s">
        <v>82</v>
      </c>
      <c r="AW188" s="15" t="s">
        <v>32</v>
      </c>
      <c r="AX188" s="15" t="s">
        <v>75</v>
      </c>
      <c r="AY188" s="180" t="s">
        <v>184</v>
      </c>
    </row>
    <row r="189" spans="2:65" s="12" customFormat="1">
      <c r="B189" s="158"/>
      <c r="D189" s="154" t="s">
        <v>907</v>
      </c>
      <c r="E189" s="159" t="s">
        <v>1</v>
      </c>
      <c r="F189" s="160" t="s">
        <v>2859</v>
      </c>
      <c r="H189" s="161">
        <v>9.9</v>
      </c>
      <c r="L189" s="158"/>
      <c r="M189" s="163"/>
      <c r="T189" s="164"/>
      <c r="AT189" s="159" t="s">
        <v>907</v>
      </c>
      <c r="AU189" s="159" t="s">
        <v>84</v>
      </c>
      <c r="AV189" s="12" t="s">
        <v>84</v>
      </c>
      <c r="AW189" s="12" t="s">
        <v>32</v>
      </c>
      <c r="AX189" s="12" t="s">
        <v>75</v>
      </c>
      <c r="AY189" s="159" t="s">
        <v>184</v>
      </c>
    </row>
    <row r="190" spans="2:65" s="12" customFormat="1">
      <c r="B190" s="158"/>
      <c r="D190" s="154" t="s">
        <v>907</v>
      </c>
      <c r="E190" s="159" t="s">
        <v>1</v>
      </c>
      <c r="F190" s="160" t="s">
        <v>2860</v>
      </c>
      <c r="H190" s="161">
        <v>9.9</v>
      </c>
      <c r="L190" s="158"/>
      <c r="M190" s="163"/>
      <c r="T190" s="164"/>
      <c r="AT190" s="159" t="s">
        <v>907</v>
      </c>
      <c r="AU190" s="159" t="s">
        <v>84</v>
      </c>
      <c r="AV190" s="12" t="s">
        <v>84</v>
      </c>
      <c r="AW190" s="12" t="s">
        <v>32</v>
      </c>
      <c r="AX190" s="12" t="s">
        <v>75</v>
      </c>
      <c r="AY190" s="159" t="s">
        <v>184</v>
      </c>
    </row>
    <row r="191" spans="2:65" s="12" customFormat="1">
      <c r="B191" s="158"/>
      <c r="D191" s="154" t="s">
        <v>907</v>
      </c>
      <c r="E191" s="159" t="s">
        <v>1</v>
      </c>
      <c r="F191" s="160" t="s">
        <v>2861</v>
      </c>
      <c r="H191" s="161">
        <v>9.9</v>
      </c>
      <c r="L191" s="158"/>
      <c r="M191" s="163"/>
      <c r="T191" s="164"/>
      <c r="AT191" s="159" t="s">
        <v>907</v>
      </c>
      <c r="AU191" s="159" t="s">
        <v>84</v>
      </c>
      <c r="AV191" s="12" t="s">
        <v>84</v>
      </c>
      <c r="AW191" s="12" t="s">
        <v>32</v>
      </c>
      <c r="AX191" s="12" t="s">
        <v>75</v>
      </c>
      <c r="AY191" s="159" t="s">
        <v>184</v>
      </c>
    </row>
    <row r="192" spans="2:65" s="14" customFormat="1">
      <c r="B192" s="172"/>
      <c r="D192" s="154" t="s">
        <v>907</v>
      </c>
      <c r="E192" s="173" t="s">
        <v>1</v>
      </c>
      <c r="F192" s="174" t="s">
        <v>2862</v>
      </c>
      <c r="H192" s="175">
        <v>29.700000000000003</v>
      </c>
      <c r="L192" s="172"/>
      <c r="M192" s="176"/>
      <c r="T192" s="177"/>
      <c r="AT192" s="173" t="s">
        <v>907</v>
      </c>
      <c r="AU192" s="173" t="s">
        <v>84</v>
      </c>
      <c r="AV192" s="14" t="s">
        <v>99</v>
      </c>
      <c r="AW192" s="14" t="s">
        <v>32</v>
      </c>
      <c r="AX192" s="14" t="s">
        <v>75</v>
      </c>
      <c r="AY192" s="173" t="s">
        <v>184</v>
      </c>
    </row>
    <row r="193" spans="2:65" s="15" customFormat="1">
      <c r="B193" s="179"/>
      <c r="D193" s="154" t="s">
        <v>907</v>
      </c>
      <c r="E193" s="180" t="s">
        <v>1</v>
      </c>
      <c r="F193" s="208" t="s">
        <v>2863</v>
      </c>
      <c r="H193" s="180" t="s">
        <v>1</v>
      </c>
      <c r="L193" s="179"/>
      <c r="M193" s="181"/>
      <c r="T193" s="182"/>
      <c r="AT193" s="180" t="s">
        <v>907</v>
      </c>
      <c r="AU193" s="180" t="s">
        <v>84</v>
      </c>
      <c r="AV193" s="15" t="s">
        <v>82</v>
      </c>
      <c r="AW193" s="15" t="s">
        <v>32</v>
      </c>
      <c r="AX193" s="15" t="s">
        <v>75</v>
      </c>
      <c r="AY193" s="180" t="s">
        <v>184</v>
      </c>
    </row>
    <row r="194" spans="2:65" s="12" customFormat="1">
      <c r="B194" s="158"/>
      <c r="D194" s="154" t="s">
        <v>907</v>
      </c>
      <c r="E194" s="159" t="s">
        <v>1</v>
      </c>
      <c r="F194" s="160" t="s">
        <v>2864</v>
      </c>
      <c r="H194" s="161">
        <v>23.582000000000001</v>
      </c>
      <c r="L194" s="158"/>
      <c r="M194" s="163"/>
      <c r="T194" s="164"/>
      <c r="AT194" s="159" t="s">
        <v>907</v>
      </c>
      <c r="AU194" s="159" t="s">
        <v>84</v>
      </c>
      <c r="AV194" s="12" t="s">
        <v>84</v>
      </c>
      <c r="AW194" s="12" t="s">
        <v>32</v>
      </c>
      <c r="AX194" s="12" t="s">
        <v>75</v>
      </c>
      <c r="AY194" s="159" t="s">
        <v>184</v>
      </c>
    </row>
    <row r="195" spans="2:65" s="12" customFormat="1">
      <c r="B195" s="158"/>
      <c r="D195" s="154" t="s">
        <v>907</v>
      </c>
      <c r="E195" s="159" t="s">
        <v>1</v>
      </c>
      <c r="F195" s="160" t="s">
        <v>2865</v>
      </c>
      <c r="H195" s="161">
        <v>23.361000000000001</v>
      </c>
      <c r="L195" s="158"/>
      <c r="M195" s="163"/>
      <c r="T195" s="164"/>
      <c r="AT195" s="159" t="s">
        <v>907</v>
      </c>
      <c r="AU195" s="159" t="s">
        <v>84</v>
      </c>
      <c r="AV195" s="12" t="s">
        <v>84</v>
      </c>
      <c r="AW195" s="12" t="s">
        <v>32</v>
      </c>
      <c r="AX195" s="12" t="s">
        <v>75</v>
      </c>
      <c r="AY195" s="159" t="s">
        <v>184</v>
      </c>
    </row>
    <row r="196" spans="2:65" s="12" customFormat="1">
      <c r="B196" s="158"/>
      <c r="D196" s="154" t="s">
        <v>907</v>
      </c>
      <c r="E196" s="159" t="s">
        <v>1</v>
      </c>
      <c r="F196" s="160" t="s">
        <v>2866</v>
      </c>
      <c r="H196" s="161">
        <v>27.286999999999999</v>
      </c>
      <c r="L196" s="158"/>
      <c r="M196" s="163"/>
      <c r="T196" s="164"/>
      <c r="AT196" s="159" t="s">
        <v>907</v>
      </c>
      <c r="AU196" s="159" t="s">
        <v>84</v>
      </c>
      <c r="AV196" s="12" t="s">
        <v>84</v>
      </c>
      <c r="AW196" s="12" t="s">
        <v>32</v>
      </c>
      <c r="AX196" s="12" t="s">
        <v>75</v>
      </c>
      <c r="AY196" s="159" t="s">
        <v>184</v>
      </c>
    </row>
    <row r="197" spans="2:65" s="14" customFormat="1">
      <c r="B197" s="172"/>
      <c r="D197" s="154" t="s">
        <v>907</v>
      </c>
      <c r="E197" s="173" t="s">
        <v>1</v>
      </c>
      <c r="F197" s="174" t="s">
        <v>2862</v>
      </c>
      <c r="H197" s="175">
        <v>74.22999999999999</v>
      </c>
      <c r="L197" s="172"/>
      <c r="M197" s="176"/>
      <c r="T197" s="177"/>
      <c r="AT197" s="173" t="s">
        <v>907</v>
      </c>
      <c r="AU197" s="173" t="s">
        <v>84</v>
      </c>
      <c r="AV197" s="14" t="s">
        <v>99</v>
      </c>
      <c r="AW197" s="14" t="s">
        <v>32</v>
      </c>
      <c r="AX197" s="14" t="s">
        <v>75</v>
      </c>
      <c r="AY197" s="173" t="s">
        <v>184</v>
      </c>
    </row>
    <row r="198" spans="2:65" s="13" customFormat="1">
      <c r="B198" s="165"/>
      <c r="D198" s="154" t="s">
        <v>907</v>
      </c>
      <c r="E198" s="166" t="s">
        <v>1</v>
      </c>
      <c r="F198" s="167" t="s">
        <v>921</v>
      </c>
      <c r="H198" s="168">
        <v>103.93</v>
      </c>
      <c r="L198" s="165"/>
      <c r="M198" s="170"/>
      <c r="T198" s="171"/>
      <c r="AT198" s="166" t="s">
        <v>907</v>
      </c>
      <c r="AU198" s="166" t="s">
        <v>84</v>
      </c>
      <c r="AV198" s="13" t="s">
        <v>197</v>
      </c>
      <c r="AW198" s="13" t="s">
        <v>32</v>
      </c>
      <c r="AX198" s="13" t="s">
        <v>82</v>
      </c>
      <c r="AY198" s="166" t="s">
        <v>184</v>
      </c>
    </row>
    <row r="199" spans="2:65" s="1" customFormat="1" ht="37.9" customHeight="1">
      <c r="B199" s="136"/>
      <c r="C199" s="191" t="s">
        <v>234</v>
      </c>
      <c r="D199" s="191" t="s">
        <v>187</v>
      </c>
      <c r="E199" s="192" t="s">
        <v>2867</v>
      </c>
      <c r="F199" s="193" t="s">
        <v>2868</v>
      </c>
      <c r="G199" s="194" t="s">
        <v>470</v>
      </c>
      <c r="H199" s="195">
        <v>103.93</v>
      </c>
      <c r="I199" s="137"/>
      <c r="J199" s="196">
        <f t="shared" ref="J199:J204" si="0">ROUND(I199*H199,2)</f>
        <v>0</v>
      </c>
      <c r="K199" s="193" t="s">
        <v>195</v>
      </c>
      <c r="L199" s="32"/>
      <c r="M199" s="138" t="s">
        <v>1</v>
      </c>
      <c r="N199" s="139" t="s">
        <v>40</v>
      </c>
      <c r="P199" s="140">
        <f t="shared" ref="P199:P204" si="1">O199*H199</f>
        <v>0</v>
      </c>
      <c r="Q199" s="140">
        <v>1E-4</v>
      </c>
      <c r="R199" s="140">
        <f t="shared" ref="R199:R204" si="2">Q199*H199</f>
        <v>1.0393000000000001E-2</v>
      </c>
      <c r="S199" s="140">
        <v>0</v>
      </c>
      <c r="T199" s="141">
        <f t="shared" ref="T199:T204" si="3">S199*H199</f>
        <v>0</v>
      </c>
      <c r="AR199" s="142" t="s">
        <v>191</v>
      </c>
      <c r="AT199" s="142" t="s">
        <v>187</v>
      </c>
      <c r="AU199" s="142" t="s">
        <v>84</v>
      </c>
      <c r="AY199" s="17" t="s">
        <v>184</v>
      </c>
      <c r="BE199" s="143">
        <f t="shared" ref="BE199:BE204" si="4">IF(N199="základní",J199,0)</f>
        <v>0</v>
      </c>
      <c r="BF199" s="143">
        <f t="shared" ref="BF199:BF204" si="5">IF(N199="snížená",J199,0)</f>
        <v>0</v>
      </c>
      <c r="BG199" s="143">
        <f t="shared" ref="BG199:BG204" si="6">IF(N199="zákl. přenesená",J199,0)</f>
        <v>0</v>
      </c>
      <c r="BH199" s="143">
        <f t="shared" ref="BH199:BH204" si="7">IF(N199="sníž. přenesená",J199,0)</f>
        <v>0</v>
      </c>
      <c r="BI199" s="143">
        <f t="shared" ref="BI199:BI204" si="8">IF(N199="nulová",J199,0)</f>
        <v>0</v>
      </c>
      <c r="BJ199" s="17" t="s">
        <v>82</v>
      </c>
      <c r="BK199" s="143">
        <f t="shared" ref="BK199:BK204" si="9">ROUND(I199*H199,2)</f>
        <v>0</v>
      </c>
      <c r="BL199" s="17" t="s">
        <v>191</v>
      </c>
      <c r="BM199" s="142" t="s">
        <v>2869</v>
      </c>
    </row>
    <row r="200" spans="2:65" s="1" customFormat="1" ht="37.9" customHeight="1">
      <c r="B200" s="136"/>
      <c r="C200" s="191" t="s">
        <v>285</v>
      </c>
      <c r="D200" s="191" t="s">
        <v>187</v>
      </c>
      <c r="E200" s="192" t="s">
        <v>2870</v>
      </c>
      <c r="F200" s="193" t="s">
        <v>2871</v>
      </c>
      <c r="G200" s="194" t="s">
        <v>248</v>
      </c>
      <c r="H200" s="195">
        <v>9</v>
      </c>
      <c r="I200" s="137"/>
      <c r="J200" s="196">
        <f t="shared" si="0"/>
        <v>0</v>
      </c>
      <c r="K200" s="193" t="s">
        <v>195</v>
      </c>
      <c r="L200" s="32"/>
      <c r="M200" s="138" t="s">
        <v>1</v>
      </c>
      <c r="N200" s="139" t="s">
        <v>40</v>
      </c>
      <c r="P200" s="140">
        <f t="shared" si="1"/>
        <v>0</v>
      </c>
      <c r="Q200" s="140">
        <v>3.0000000000000001E-5</v>
      </c>
      <c r="R200" s="140">
        <f t="shared" si="2"/>
        <v>2.7E-4</v>
      </c>
      <c r="S200" s="140">
        <v>0</v>
      </c>
      <c r="T200" s="141">
        <f t="shared" si="3"/>
        <v>0</v>
      </c>
      <c r="AR200" s="142" t="s">
        <v>191</v>
      </c>
      <c r="AT200" s="142" t="s">
        <v>187</v>
      </c>
      <c r="AU200" s="142" t="s">
        <v>84</v>
      </c>
      <c r="AY200" s="17" t="s">
        <v>184</v>
      </c>
      <c r="BE200" s="143">
        <f t="shared" si="4"/>
        <v>0</v>
      </c>
      <c r="BF200" s="143">
        <f t="shared" si="5"/>
        <v>0</v>
      </c>
      <c r="BG200" s="143">
        <f t="shared" si="6"/>
        <v>0</v>
      </c>
      <c r="BH200" s="143">
        <f t="shared" si="7"/>
        <v>0</v>
      </c>
      <c r="BI200" s="143">
        <f t="shared" si="8"/>
        <v>0</v>
      </c>
      <c r="BJ200" s="17" t="s">
        <v>82</v>
      </c>
      <c r="BK200" s="143">
        <f t="shared" si="9"/>
        <v>0</v>
      </c>
      <c r="BL200" s="17" t="s">
        <v>191</v>
      </c>
      <c r="BM200" s="142" t="s">
        <v>2872</v>
      </c>
    </row>
    <row r="201" spans="2:65" s="1" customFormat="1" ht="24.15" customHeight="1">
      <c r="B201" s="136"/>
      <c r="C201" s="197" t="s">
        <v>240</v>
      </c>
      <c r="D201" s="197" t="s">
        <v>192</v>
      </c>
      <c r="E201" s="198" t="s">
        <v>2873</v>
      </c>
      <c r="F201" s="199" t="s">
        <v>2874</v>
      </c>
      <c r="G201" s="200" t="s">
        <v>248</v>
      </c>
      <c r="H201" s="201">
        <v>9</v>
      </c>
      <c r="I201" s="144"/>
      <c r="J201" s="202">
        <f t="shared" si="0"/>
        <v>0</v>
      </c>
      <c r="K201" s="199" t="s">
        <v>195</v>
      </c>
      <c r="L201" s="145"/>
      <c r="M201" s="146" t="s">
        <v>1</v>
      </c>
      <c r="N201" s="147" t="s">
        <v>40</v>
      </c>
      <c r="P201" s="140">
        <f t="shared" si="1"/>
        <v>0</v>
      </c>
      <c r="Q201" s="140">
        <v>2E-3</v>
      </c>
      <c r="R201" s="140">
        <f t="shared" si="2"/>
        <v>1.8000000000000002E-2</v>
      </c>
      <c r="S201" s="140">
        <v>0</v>
      </c>
      <c r="T201" s="141">
        <f t="shared" si="3"/>
        <v>0</v>
      </c>
      <c r="AR201" s="142" t="s">
        <v>196</v>
      </c>
      <c r="AT201" s="142" t="s">
        <v>192</v>
      </c>
      <c r="AU201" s="142" t="s">
        <v>84</v>
      </c>
      <c r="AY201" s="17" t="s">
        <v>184</v>
      </c>
      <c r="BE201" s="143">
        <f t="shared" si="4"/>
        <v>0</v>
      </c>
      <c r="BF201" s="143">
        <f t="shared" si="5"/>
        <v>0</v>
      </c>
      <c r="BG201" s="143">
        <f t="shared" si="6"/>
        <v>0</v>
      </c>
      <c r="BH201" s="143">
        <f t="shared" si="7"/>
        <v>0</v>
      </c>
      <c r="BI201" s="143">
        <f t="shared" si="8"/>
        <v>0</v>
      </c>
      <c r="BJ201" s="17" t="s">
        <v>82</v>
      </c>
      <c r="BK201" s="143">
        <f t="shared" si="9"/>
        <v>0</v>
      </c>
      <c r="BL201" s="17" t="s">
        <v>191</v>
      </c>
      <c r="BM201" s="142" t="s">
        <v>2875</v>
      </c>
    </row>
    <row r="202" spans="2:65" s="1" customFormat="1" ht="66.75" customHeight="1">
      <c r="B202" s="136"/>
      <c r="C202" s="191" t="s">
        <v>292</v>
      </c>
      <c r="D202" s="191" t="s">
        <v>187</v>
      </c>
      <c r="E202" s="192" t="s">
        <v>2876</v>
      </c>
      <c r="F202" s="193" t="s">
        <v>2877</v>
      </c>
      <c r="G202" s="194" t="s">
        <v>351</v>
      </c>
      <c r="H202" s="195">
        <v>1.298</v>
      </c>
      <c r="I202" s="137"/>
      <c r="J202" s="196">
        <f t="shared" si="0"/>
        <v>0</v>
      </c>
      <c r="K202" s="193" t="s">
        <v>195</v>
      </c>
      <c r="L202" s="32"/>
      <c r="M202" s="138" t="s">
        <v>1</v>
      </c>
      <c r="N202" s="139" t="s">
        <v>40</v>
      </c>
      <c r="P202" s="140">
        <f t="shared" si="1"/>
        <v>0</v>
      </c>
      <c r="Q202" s="140">
        <v>0</v>
      </c>
      <c r="R202" s="140">
        <f t="shared" si="2"/>
        <v>0</v>
      </c>
      <c r="S202" s="140">
        <v>0</v>
      </c>
      <c r="T202" s="141">
        <f t="shared" si="3"/>
        <v>0</v>
      </c>
      <c r="AR202" s="142" t="s">
        <v>191</v>
      </c>
      <c r="AT202" s="142" t="s">
        <v>187</v>
      </c>
      <c r="AU202" s="142" t="s">
        <v>84</v>
      </c>
      <c r="AY202" s="17" t="s">
        <v>184</v>
      </c>
      <c r="BE202" s="143">
        <f t="shared" si="4"/>
        <v>0</v>
      </c>
      <c r="BF202" s="143">
        <f t="shared" si="5"/>
        <v>0</v>
      </c>
      <c r="BG202" s="143">
        <f t="shared" si="6"/>
        <v>0</v>
      </c>
      <c r="BH202" s="143">
        <f t="shared" si="7"/>
        <v>0</v>
      </c>
      <c r="BI202" s="143">
        <f t="shared" si="8"/>
        <v>0</v>
      </c>
      <c r="BJ202" s="17" t="s">
        <v>82</v>
      </c>
      <c r="BK202" s="143">
        <f t="shared" si="9"/>
        <v>0</v>
      </c>
      <c r="BL202" s="17" t="s">
        <v>191</v>
      </c>
      <c r="BM202" s="142" t="s">
        <v>2878</v>
      </c>
    </row>
    <row r="203" spans="2:65" s="1" customFormat="1" ht="62.7" customHeight="1">
      <c r="B203" s="136"/>
      <c r="C203" s="191" t="s">
        <v>245</v>
      </c>
      <c r="D203" s="191" t="s">
        <v>187</v>
      </c>
      <c r="E203" s="192" t="s">
        <v>2879</v>
      </c>
      <c r="F203" s="193" t="s">
        <v>2880</v>
      </c>
      <c r="G203" s="194" t="s">
        <v>351</v>
      </c>
      <c r="H203" s="195">
        <v>1.298</v>
      </c>
      <c r="I203" s="137"/>
      <c r="J203" s="196">
        <f t="shared" si="0"/>
        <v>0</v>
      </c>
      <c r="K203" s="193" t="s">
        <v>2576</v>
      </c>
      <c r="L203" s="32"/>
      <c r="M203" s="138" t="s">
        <v>1</v>
      </c>
      <c r="N203" s="139" t="s">
        <v>40</v>
      </c>
      <c r="P203" s="140">
        <f t="shared" si="1"/>
        <v>0</v>
      </c>
      <c r="Q203" s="140">
        <v>0</v>
      </c>
      <c r="R203" s="140">
        <f t="shared" si="2"/>
        <v>0</v>
      </c>
      <c r="S203" s="140">
        <v>0</v>
      </c>
      <c r="T203" s="141">
        <f t="shared" si="3"/>
        <v>0</v>
      </c>
      <c r="AR203" s="142" t="s">
        <v>191</v>
      </c>
      <c r="AT203" s="142" t="s">
        <v>187</v>
      </c>
      <c r="AU203" s="142" t="s">
        <v>84</v>
      </c>
      <c r="AY203" s="17" t="s">
        <v>184</v>
      </c>
      <c r="BE203" s="143">
        <f t="shared" si="4"/>
        <v>0</v>
      </c>
      <c r="BF203" s="143">
        <f t="shared" si="5"/>
        <v>0</v>
      </c>
      <c r="BG203" s="143">
        <f t="shared" si="6"/>
        <v>0</v>
      </c>
      <c r="BH203" s="143">
        <f t="shared" si="7"/>
        <v>0</v>
      </c>
      <c r="BI203" s="143">
        <f t="shared" si="8"/>
        <v>0</v>
      </c>
      <c r="BJ203" s="17" t="s">
        <v>82</v>
      </c>
      <c r="BK203" s="143">
        <f t="shared" si="9"/>
        <v>0</v>
      </c>
      <c r="BL203" s="17" t="s">
        <v>191</v>
      </c>
      <c r="BM203" s="142" t="s">
        <v>2881</v>
      </c>
    </row>
    <row r="204" spans="2:65" s="1" customFormat="1" ht="90" customHeight="1">
      <c r="B204" s="136"/>
      <c r="C204" s="191" t="s">
        <v>299</v>
      </c>
      <c r="D204" s="191" t="s">
        <v>187</v>
      </c>
      <c r="E204" s="192" t="s">
        <v>2882</v>
      </c>
      <c r="F204" s="193" t="s">
        <v>2883</v>
      </c>
      <c r="G204" s="194" t="s">
        <v>351</v>
      </c>
      <c r="H204" s="195">
        <v>1.298</v>
      </c>
      <c r="I204" s="137"/>
      <c r="J204" s="196">
        <f t="shared" si="0"/>
        <v>0</v>
      </c>
      <c r="K204" s="193" t="s">
        <v>195</v>
      </c>
      <c r="L204" s="32"/>
      <c r="M204" s="138" t="s">
        <v>1</v>
      </c>
      <c r="N204" s="139" t="s">
        <v>40</v>
      </c>
      <c r="P204" s="140">
        <f t="shared" si="1"/>
        <v>0</v>
      </c>
      <c r="Q204" s="140">
        <v>0</v>
      </c>
      <c r="R204" s="140">
        <f t="shared" si="2"/>
        <v>0</v>
      </c>
      <c r="S204" s="140">
        <v>0</v>
      </c>
      <c r="T204" s="141">
        <f t="shared" si="3"/>
        <v>0</v>
      </c>
      <c r="AR204" s="142" t="s">
        <v>191</v>
      </c>
      <c r="AT204" s="142" t="s">
        <v>187</v>
      </c>
      <c r="AU204" s="142" t="s">
        <v>84</v>
      </c>
      <c r="AY204" s="17" t="s">
        <v>184</v>
      </c>
      <c r="BE204" s="143">
        <f t="shared" si="4"/>
        <v>0</v>
      </c>
      <c r="BF204" s="143">
        <f t="shared" si="5"/>
        <v>0</v>
      </c>
      <c r="BG204" s="143">
        <f t="shared" si="6"/>
        <v>0</v>
      </c>
      <c r="BH204" s="143">
        <f t="shared" si="7"/>
        <v>0</v>
      </c>
      <c r="BI204" s="143">
        <f t="shared" si="8"/>
        <v>0</v>
      </c>
      <c r="BJ204" s="17" t="s">
        <v>82</v>
      </c>
      <c r="BK204" s="143">
        <f t="shared" si="9"/>
        <v>0</v>
      </c>
      <c r="BL204" s="17" t="s">
        <v>191</v>
      </c>
      <c r="BM204" s="142" t="s">
        <v>2884</v>
      </c>
    </row>
    <row r="205" spans="2:65" s="11" customFormat="1" ht="22.95" customHeight="1">
      <c r="B205" s="124"/>
      <c r="D205" s="125" t="s">
        <v>74</v>
      </c>
      <c r="E205" s="134" t="s">
        <v>1285</v>
      </c>
      <c r="F205" s="134" t="s">
        <v>1286</v>
      </c>
      <c r="J205" s="135">
        <f>BK205</f>
        <v>0</v>
      </c>
      <c r="L205" s="124"/>
      <c r="M205" s="129"/>
      <c r="P205" s="130">
        <f>SUM(P206:P220)</f>
        <v>0</v>
      </c>
      <c r="R205" s="130">
        <f>SUM(R206:R220)</f>
        <v>11.997089800000001</v>
      </c>
      <c r="T205" s="131">
        <f>SUM(T206:T220)</f>
        <v>0.33240000000000003</v>
      </c>
      <c r="AR205" s="125" t="s">
        <v>84</v>
      </c>
      <c r="AT205" s="132" t="s">
        <v>74</v>
      </c>
      <c r="AU205" s="132" t="s">
        <v>82</v>
      </c>
      <c r="AY205" s="125" t="s">
        <v>184</v>
      </c>
      <c r="BK205" s="133">
        <f>SUM(BK206:BK220)</f>
        <v>0</v>
      </c>
    </row>
    <row r="206" spans="2:65" s="1" customFormat="1" ht="24.15" customHeight="1">
      <c r="B206" s="136"/>
      <c r="C206" s="191" t="s">
        <v>196</v>
      </c>
      <c r="D206" s="191" t="s">
        <v>187</v>
      </c>
      <c r="E206" s="192" t="s">
        <v>1292</v>
      </c>
      <c r="F206" s="193" t="s">
        <v>1293</v>
      </c>
      <c r="G206" s="194" t="s">
        <v>470</v>
      </c>
      <c r="H206" s="195">
        <v>7580</v>
      </c>
      <c r="I206" s="137"/>
      <c r="J206" s="196">
        <f>ROUND(I206*H206,2)</f>
        <v>0</v>
      </c>
      <c r="K206" s="193" t="s">
        <v>195</v>
      </c>
      <c r="L206" s="32"/>
      <c r="M206" s="138" t="s">
        <v>1</v>
      </c>
      <c r="N206" s="139" t="s">
        <v>40</v>
      </c>
      <c r="P206" s="140">
        <f>O206*H206</f>
        <v>0</v>
      </c>
      <c r="Q206" s="140">
        <v>0</v>
      </c>
      <c r="R206" s="140">
        <f>Q206*H206</f>
        <v>0</v>
      </c>
      <c r="S206" s="140">
        <v>3.0000000000000001E-5</v>
      </c>
      <c r="T206" s="141">
        <f>S206*H206</f>
        <v>0.22740000000000002</v>
      </c>
      <c r="AR206" s="142" t="s">
        <v>191</v>
      </c>
      <c r="AT206" s="142" t="s">
        <v>187</v>
      </c>
      <c r="AU206" s="142" t="s">
        <v>84</v>
      </c>
      <c r="AY206" s="17" t="s">
        <v>184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82</v>
      </c>
      <c r="BK206" s="143">
        <f>ROUND(I206*H206,2)</f>
        <v>0</v>
      </c>
      <c r="BL206" s="17" t="s">
        <v>191</v>
      </c>
      <c r="BM206" s="142" t="s">
        <v>2885</v>
      </c>
    </row>
    <row r="207" spans="2:65" s="12" customFormat="1">
      <c r="B207" s="158"/>
      <c r="D207" s="154" t="s">
        <v>907</v>
      </c>
      <c r="E207" s="159" t="s">
        <v>1</v>
      </c>
      <c r="F207" s="160" t="s">
        <v>2886</v>
      </c>
      <c r="H207" s="161">
        <v>7580</v>
      </c>
      <c r="L207" s="158"/>
      <c r="M207" s="163"/>
      <c r="T207" s="164"/>
      <c r="AT207" s="159" t="s">
        <v>907</v>
      </c>
      <c r="AU207" s="159" t="s">
        <v>84</v>
      </c>
      <c r="AV207" s="12" t="s">
        <v>84</v>
      </c>
      <c r="AW207" s="12" t="s">
        <v>32</v>
      </c>
      <c r="AX207" s="12" t="s">
        <v>82</v>
      </c>
      <c r="AY207" s="159" t="s">
        <v>184</v>
      </c>
    </row>
    <row r="208" spans="2:65" s="1" customFormat="1" ht="16.5" customHeight="1">
      <c r="B208" s="136"/>
      <c r="C208" s="197" t="s">
        <v>306</v>
      </c>
      <c r="D208" s="197" t="s">
        <v>192</v>
      </c>
      <c r="E208" s="198" t="s">
        <v>2887</v>
      </c>
      <c r="F208" s="199" t="s">
        <v>2888</v>
      </c>
      <c r="G208" s="200" t="s">
        <v>470</v>
      </c>
      <c r="H208" s="201">
        <v>7959</v>
      </c>
      <c r="I208" s="144"/>
      <c r="J208" s="202">
        <f>ROUND(I208*H208,2)</f>
        <v>0</v>
      </c>
      <c r="K208" s="199" t="s">
        <v>195</v>
      </c>
      <c r="L208" s="145"/>
      <c r="M208" s="146" t="s">
        <v>1</v>
      </c>
      <c r="N208" s="147" t="s">
        <v>40</v>
      </c>
      <c r="P208" s="140">
        <f>O208*H208</f>
        <v>0</v>
      </c>
      <c r="Q208" s="140">
        <v>5.0000000000000002E-5</v>
      </c>
      <c r="R208" s="140">
        <f>Q208*H208</f>
        <v>0.39795000000000003</v>
      </c>
      <c r="S208" s="140">
        <v>0</v>
      </c>
      <c r="T208" s="141">
        <f>S208*H208</f>
        <v>0</v>
      </c>
      <c r="AR208" s="142" t="s">
        <v>196</v>
      </c>
      <c r="AT208" s="142" t="s">
        <v>192</v>
      </c>
      <c r="AU208" s="142" t="s">
        <v>84</v>
      </c>
      <c r="AY208" s="17" t="s">
        <v>184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82</v>
      </c>
      <c r="BK208" s="143">
        <f>ROUND(I208*H208,2)</f>
        <v>0</v>
      </c>
      <c r="BL208" s="17" t="s">
        <v>191</v>
      </c>
      <c r="BM208" s="142" t="s">
        <v>2889</v>
      </c>
    </row>
    <row r="209" spans="2:65" s="12" customFormat="1">
      <c r="B209" s="158"/>
      <c r="D209" s="154" t="s">
        <v>907</v>
      </c>
      <c r="F209" s="160" t="s">
        <v>2890</v>
      </c>
      <c r="H209" s="161">
        <v>7959</v>
      </c>
      <c r="L209" s="158"/>
      <c r="M209" s="163"/>
      <c r="T209" s="164"/>
      <c r="AT209" s="159" t="s">
        <v>907</v>
      </c>
      <c r="AU209" s="159" t="s">
        <v>84</v>
      </c>
      <c r="AV209" s="12" t="s">
        <v>84</v>
      </c>
      <c r="AW209" s="12" t="s">
        <v>3</v>
      </c>
      <c r="AX209" s="12" t="s">
        <v>82</v>
      </c>
      <c r="AY209" s="159" t="s">
        <v>184</v>
      </c>
    </row>
    <row r="210" spans="2:65" s="1" customFormat="1" ht="55.55" customHeight="1">
      <c r="B210" s="136"/>
      <c r="C210" s="191" t="s">
        <v>252</v>
      </c>
      <c r="D210" s="191" t="s">
        <v>187</v>
      </c>
      <c r="E210" s="192" t="s">
        <v>2891</v>
      </c>
      <c r="F210" s="193" t="s">
        <v>2892</v>
      </c>
      <c r="G210" s="194" t="s">
        <v>470</v>
      </c>
      <c r="H210" s="195">
        <v>3500</v>
      </c>
      <c r="I210" s="137"/>
      <c r="J210" s="196">
        <f>ROUND(I210*H210,2)</f>
        <v>0</v>
      </c>
      <c r="K210" s="193" t="s">
        <v>195</v>
      </c>
      <c r="L210" s="32"/>
      <c r="M210" s="138" t="s">
        <v>1</v>
      </c>
      <c r="N210" s="139" t="s">
        <v>40</v>
      </c>
      <c r="P210" s="140">
        <f>O210*H210</f>
        <v>0</v>
      </c>
      <c r="Q210" s="140">
        <v>0</v>
      </c>
      <c r="R210" s="140">
        <f>Q210*H210</f>
        <v>0</v>
      </c>
      <c r="S210" s="140">
        <v>3.0000000000000001E-5</v>
      </c>
      <c r="T210" s="141">
        <f>S210*H210</f>
        <v>0.105</v>
      </c>
      <c r="AR210" s="142" t="s">
        <v>191</v>
      </c>
      <c r="AT210" s="142" t="s">
        <v>187</v>
      </c>
      <c r="AU210" s="142" t="s">
        <v>84</v>
      </c>
      <c r="AY210" s="17" t="s">
        <v>184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82</v>
      </c>
      <c r="BK210" s="143">
        <f>ROUND(I210*H210,2)</f>
        <v>0</v>
      </c>
      <c r="BL210" s="17" t="s">
        <v>191</v>
      </c>
      <c r="BM210" s="142" t="s">
        <v>2893</v>
      </c>
    </row>
    <row r="211" spans="2:65" s="15" customFormat="1">
      <c r="B211" s="179"/>
      <c r="D211" s="154" t="s">
        <v>907</v>
      </c>
      <c r="E211" s="180" t="s">
        <v>1</v>
      </c>
      <c r="F211" s="208" t="s">
        <v>2894</v>
      </c>
      <c r="H211" s="180" t="s">
        <v>1</v>
      </c>
      <c r="L211" s="179"/>
      <c r="M211" s="181"/>
      <c r="T211" s="182"/>
      <c r="AT211" s="180" t="s">
        <v>907</v>
      </c>
      <c r="AU211" s="180" t="s">
        <v>84</v>
      </c>
      <c r="AV211" s="15" t="s">
        <v>82</v>
      </c>
      <c r="AW211" s="15" t="s">
        <v>32</v>
      </c>
      <c r="AX211" s="15" t="s">
        <v>75</v>
      </c>
      <c r="AY211" s="180" t="s">
        <v>184</v>
      </c>
    </row>
    <row r="212" spans="2:65" s="12" customFormat="1">
      <c r="B212" s="158"/>
      <c r="D212" s="154" t="s">
        <v>907</v>
      </c>
      <c r="E212" s="159" t="s">
        <v>1</v>
      </c>
      <c r="F212" s="160" t="s">
        <v>2895</v>
      </c>
      <c r="H212" s="161">
        <v>3500</v>
      </c>
      <c r="L212" s="158"/>
      <c r="M212" s="163"/>
      <c r="T212" s="164"/>
      <c r="AT212" s="159" t="s">
        <v>907</v>
      </c>
      <c r="AU212" s="159" t="s">
        <v>84</v>
      </c>
      <c r="AV212" s="12" t="s">
        <v>84</v>
      </c>
      <c r="AW212" s="12" t="s">
        <v>32</v>
      </c>
      <c r="AX212" s="12" t="s">
        <v>82</v>
      </c>
      <c r="AY212" s="159" t="s">
        <v>184</v>
      </c>
    </row>
    <row r="213" spans="2:65" s="1" customFormat="1" ht="16.5" customHeight="1">
      <c r="B213" s="136"/>
      <c r="C213" s="197" t="s">
        <v>313</v>
      </c>
      <c r="D213" s="197" t="s">
        <v>192</v>
      </c>
      <c r="E213" s="198" t="s">
        <v>2896</v>
      </c>
      <c r="F213" s="199" t="s">
        <v>2897</v>
      </c>
      <c r="G213" s="200" t="s">
        <v>470</v>
      </c>
      <c r="H213" s="201">
        <v>3675</v>
      </c>
      <c r="I213" s="144"/>
      <c r="J213" s="202">
        <f>ROUND(I213*H213,2)</f>
        <v>0</v>
      </c>
      <c r="K213" s="199" t="s">
        <v>195</v>
      </c>
      <c r="L213" s="145"/>
      <c r="M213" s="146" t="s">
        <v>1</v>
      </c>
      <c r="N213" s="147" t="s">
        <v>40</v>
      </c>
      <c r="P213" s="140">
        <f>O213*H213</f>
        <v>0</v>
      </c>
      <c r="Q213" s="140">
        <v>1.0000000000000001E-5</v>
      </c>
      <c r="R213" s="140">
        <f>Q213*H213</f>
        <v>3.6750000000000005E-2</v>
      </c>
      <c r="S213" s="140">
        <v>0</v>
      </c>
      <c r="T213" s="141">
        <f>S213*H213</f>
        <v>0</v>
      </c>
      <c r="AR213" s="142" t="s">
        <v>196</v>
      </c>
      <c r="AT213" s="142" t="s">
        <v>192</v>
      </c>
      <c r="AU213" s="142" t="s">
        <v>84</v>
      </c>
      <c r="AY213" s="17" t="s">
        <v>184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82</v>
      </c>
      <c r="BK213" s="143">
        <f>ROUND(I213*H213,2)</f>
        <v>0</v>
      </c>
      <c r="BL213" s="17" t="s">
        <v>191</v>
      </c>
      <c r="BM213" s="142" t="s">
        <v>2898</v>
      </c>
    </row>
    <row r="214" spans="2:65" s="12" customFormat="1">
      <c r="B214" s="158"/>
      <c r="D214" s="154" t="s">
        <v>907</v>
      </c>
      <c r="F214" s="160" t="s">
        <v>2899</v>
      </c>
      <c r="H214" s="161">
        <v>3675</v>
      </c>
      <c r="L214" s="158"/>
      <c r="M214" s="163"/>
      <c r="T214" s="164"/>
      <c r="AT214" s="159" t="s">
        <v>907</v>
      </c>
      <c r="AU214" s="159" t="s">
        <v>84</v>
      </c>
      <c r="AV214" s="12" t="s">
        <v>84</v>
      </c>
      <c r="AW214" s="12" t="s">
        <v>3</v>
      </c>
      <c r="AX214" s="12" t="s">
        <v>82</v>
      </c>
      <c r="AY214" s="159" t="s">
        <v>184</v>
      </c>
    </row>
    <row r="215" spans="2:65" s="1" customFormat="1" ht="32.950000000000003" customHeight="1">
      <c r="B215" s="136"/>
      <c r="C215" s="191" t="s">
        <v>255</v>
      </c>
      <c r="D215" s="191" t="s">
        <v>187</v>
      </c>
      <c r="E215" s="192" t="s">
        <v>1310</v>
      </c>
      <c r="F215" s="193" t="s">
        <v>1311</v>
      </c>
      <c r="G215" s="194" t="s">
        <v>470</v>
      </c>
      <c r="H215" s="195">
        <v>25135.63</v>
      </c>
      <c r="I215" s="137"/>
      <c r="J215" s="196">
        <f>ROUND(I215*H215,2)</f>
        <v>0</v>
      </c>
      <c r="K215" s="193" t="s">
        <v>195</v>
      </c>
      <c r="L215" s="32"/>
      <c r="M215" s="138" t="s">
        <v>1</v>
      </c>
      <c r="N215" s="139" t="s">
        <v>40</v>
      </c>
      <c r="P215" s="140">
        <f>O215*H215</f>
        <v>0</v>
      </c>
      <c r="Q215" s="140">
        <v>2.0000000000000001E-4</v>
      </c>
      <c r="R215" s="140">
        <f>Q215*H215</f>
        <v>5.0271260000000009</v>
      </c>
      <c r="S215" s="140">
        <v>0</v>
      </c>
      <c r="T215" s="141">
        <f>S215*H215</f>
        <v>0</v>
      </c>
      <c r="AR215" s="142" t="s">
        <v>191</v>
      </c>
      <c r="AT215" s="142" t="s">
        <v>187</v>
      </c>
      <c r="AU215" s="142" t="s">
        <v>84</v>
      </c>
      <c r="AY215" s="17" t="s">
        <v>184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82</v>
      </c>
      <c r="BK215" s="143">
        <f>ROUND(I215*H215,2)</f>
        <v>0</v>
      </c>
      <c r="BL215" s="17" t="s">
        <v>191</v>
      </c>
      <c r="BM215" s="142" t="s">
        <v>2900</v>
      </c>
    </row>
    <row r="216" spans="2:65" s="12" customFormat="1">
      <c r="B216" s="158"/>
      <c r="D216" s="154" t="s">
        <v>907</v>
      </c>
      <c r="E216" s="159" t="s">
        <v>1</v>
      </c>
      <c r="F216" s="160" t="s">
        <v>2901</v>
      </c>
      <c r="H216" s="161">
        <v>133.63</v>
      </c>
      <c r="L216" s="158"/>
      <c r="M216" s="163"/>
      <c r="T216" s="164"/>
      <c r="AT216" s="159" t="s">
        <v>907</v>
      </c>
      <c r="AU216" s="159" t="s">
        <v>84</v>
      </c>
      <c r="AV216" s="12" t="s">
        <v>84</v>
      </c>
      <c r="AW216" s="12" t="s">
        <v>32</v>
      </c>
      <c r="AX216" s="12" t="s">
        <v>75</v>
      </c>
      <c r="AY216" s="159" t="s">
        <v>184</v>
      </c>
    </row>
    <row r="217" spans="2:65" s="12" customFormat="1">
      <c r="B217" s="158"/>
      <c r="D217" s="154" t="s">
        <v>907</v>
      </c>
      <c r="E217" s="159" t="s">
        <v>1</v>
      </c>
      <c r="F217" s="160" t="s">
        <v>2902</v>
      </c>
      <c r="H217" s="161">
        <v>17422</v>
      </c>
      <c r="L217" s="158"/>
      <c r="M217" s="163"/>
      <c r="T217" s="164"/>
      <c r="AT217" s="159" t="s">
        <v>907</v>
      </c>
      <c r="AU217" s="159" t="s">
        <v>84</v>
      </c>
      <c r="AV217" s="12" t="s">
        <v>84</v>
      </c>
      <c r="AW217" s="12" t="s">
        <v>32</v>
      </c>
      <c r="AX217" s="12" t="s">
        <v>75</v>
      </c>
      <c r="AY217" s="159" t="s">
        <v>184</v>
      </c>
    </row>
    <row r="218" spans="2:65" s="12" customFormat="1">
      <c r="B218" s="158"/>
      <c r="D218" s="154" t="s">
        <v>907</v>
      </c>
      <c r="E218" s="159" t="s">
        <v>1</v>
      </c>
      <c r="F218" s="160" t="s">
        <v>2903</v>
      </c>
      <c r="H218" s="161">
        <v>7580</v>
      </c>
      <c r="L218" s="158"/>
      <c r="M218" s="163"/>
      <c r="T218" s="164"/>
      <c r="AT218" s="159" t="s">
        <v>907</v>
      </c>
      <c r="AU218" s="159" t="s">
        <v>84</v>
      </c>
      <c r="AV218" s="12" t="s">
        <v>84</v>
      </c>
      <c r="AW218" s="12" t="s">
        <v>32</v>
      </c>
      <c r="AX218" s="12" t="s">
        <v>75</v>
      </c>
      <c r="AY218" s="159" t="s">
        <v>184</v>
      </c>
    </row>
    <row r="219" spans="2:65" s="13" customFormat="1">
      <c r="B219" s="165"/>
      <c r="D219" s="154" t="s">
        <v>907</v>
      </c>
      <c r="E219" s="166" t="s">
        <v>1</v>
      </c>
      <c r="F219" s="167" t="s">
        <v>921</v>
      </c>
      <c r="H219" s="168">
        <v>25135.63</v>
      </c>
      <c r="L219" s="165"/>
      <c r="M219" s="170"/>
      <c r="T219" s="171"/>
      <c r="AT219" s="166" t="s">
        <v>907</v>
      </c>
      <c r="AU219" s="166" t="s">
        <v>84</v>
      </c>
      <c r="AV219" s="13" t="s">
        <v>197</v>
      </c>
      <c r="AW219" s="13" t="s">
        <v>32</v>
      </c>
      <c r="AX219" s="13" t="s">
        <v>82</v>
      </c>
      <c r="AY219" s="166" t="s">
        <v>184</v>
      </c>
    </row>
    <row r="220" spans="2:65" s="1" customFormat="1" ht="37.9" customHeight="1">
      <c r="B220" s="136"/>
      <c r="C220" s="191" t="s">
        <v>320</v>
      </c>
      <c r="D220" s="191" t="s">
        <v>187</v>
      </c>
      <c r="E220" s="192" t="s">
        <v>2904</v>
      </c>
      <c r="F220" s="193" t="s">
        <v>2905</v>
      </c>
      <c r="G220" s="194" t="s">
        <v>470</v>
      </c>
      <c r="H220" s="195">
        <v>25135.63</v>
      </c>
      <c r="I220" s="137"/>
      <c r="J220" s="196">
        <f>ROUND(I220*H220,2)</f>
        <v>0</v>
      </c>
      <c r="K220" s="193" t="s">
        <v>195</v>
      </c>
      <c r="L220" s="32"/>
      <c r="M220" s="149" t="s">
        <v>1</v>
      </c>
      <c r="N220" s="150" t="s">
        <v>40</v>
      </c>
      <c r="O220" s="151"/>
      <c r="P220" s="152">
        <f>O220*H220</f>
        <v>0</v>
      </c>
      <c r="Q220" s="152">
        <v>2.5999999999999998E-4</v>
      </c>
      <c r="R220" s="152">
        <f>Q220*H220</f>
        <v>6.5352638000000001</v>
      </c>
      <c r="S220" s="152">
        <v>0</v>
      </c>
      <c r="T220" s="153">
        <f>S220*H220</f>
        <v>0</v>
      </c>
      <c r="AR220" s="142" t="s">
        <v>191</v>
      </c>
      <c r="AT220" s="142" t="s">
        <v>187</v>
      </c>
      <c r="AU220" s="142" t="s">
        <v>84</v>
      </c>
      <c r="AY220" s="17" t="s">
        <v>184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82</v>
      </c>
      <c r="BK220" s="143">
        <f>ROUND(I220*H220,2)</f>
        <v>0</v>
      </c>
      <c r="BL220" s="17" t="s">
        <v>191</v>
      </c>
      <c r="BM220" s="142" t="s">
        <v>2906</v>
      </c>
    </row>
    <row r="221" spans="2:65" s="1" customFormat="1" ht="7" customHeight="1">
      <c r="B221" s="44"/>
      <c r="C221" s="45"/>
      <c r="D221" s="45"/>
      <c r="E221" s="45"/>
      <c r="F221" s="45"/>
      <c r="G221" s="45"/>
      <c r="H221" s="45"/>
      <c r="I221" s="45"/>
      <c r="J221" s="45"/>
      <c r="K221" s="45"/>
      <c r="L221" s="32"/>
    </row>
  </sheetData>
  <sheetProtection algorithmName="SHA-512" hashValue="zCb8AkwfB0bs1xVpvdNpezhqW02MmEl3YzCwyvs5X8TaaYJLx5273lD079iLWVoWcBWqLmC4YbXTBuayLmjUTw==" saltValue="WjYfukaM1ft/Pe/mNSWi0g==" spinCount="100000" sheet="1" objects="1" scenarios="1"/>
  <autoFilter ref="C129:K220" xr:uid="{00000000-0009-0000-0000-00000E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B2:BM132"/>
  <sheetViews>
    <sheetView showGridLines="0" topLeftCell="A108" workbookViewId="0">
      <selection activeCell="F119" sqref="F119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2245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2907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">
        <v>2735</v>
      </c>
      <c r="L22" s="32"/>
    </row>
    <row r="23" spans="2:12" s="1" customFormat="1" ht="18" customHeight="1">
      <c r="B23" s="32"/>
      <c r="E23" s="25" t="s">
        <v>2736</v>
      </c>
      <c r="I23" s="27" t="s">
        <v>27</v>
      </c>
      <c r="J23" s="25" t="s">
        <v>2737</v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">
        <v>2738</v>
      </c>
      <c r="L25" s="32"/>
    </row>
    <row r="26" spans="2:12" s="1" customFormat="1" ht="18" customHeight="1">
      <c r="B26" s="32"/>
      <c r="E26" s="25" t="s">
        <v>2739</v>
      </c>
      <c r="I26" s="27" t="s">
        <v>27</v>
      </c>
      <c r="J26" s="25" t="s">
        <v>2740</v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ROUND(J122,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ROUND((SUM(BE122:BE131)),  2)</f>
        <v>0</v>
      </c>
      <c r="I35" s="96">
        <v>0.21</v>
      </c>
      <c r="J35" s="86">
        <f>ROUND(((SUM(BE122:BE131))*I35),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ROUND((SUM(BF122:BF131)),  2)</f>
        <v>0</v>
      </c>
      <c r="I36" s="96">
        <v>0.12</v>
      </c>
      <c r="J36" s="86">
        <f>ROUND(((SUM(BF122:BF131))*I36),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ROUND((SUM(BG122:BG131)),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ROUND((SUM(BH122:BH131)),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ROUND((SUM(BI122:BI131)),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2245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ON - Ostatní náklady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40.2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>RH-ARCHITEKTI s.r.o.,Vltavská 207/20,15000,Praha 5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TMI Building s.r.o.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J122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165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9" customFormat="1" ht="19.899999999999999" customHeight="1">
      <c r="B100" s="112"/>
      <c r="D100" s="113" t="s">
        <v>166</v>
      </c>
      <c r="E100" s="114"/>
      <c r="F100" s="114"/>
      <c r="G100" s="114"/>
      <c r="H100" s="114"/>
      <c r="I100" s="114"/>
      <c r="J100" s="115">
        <f>J124</f>
        <v>0</v>
      </c>
      <c r="L100" s="112"/>
    </row>
    <row r="101" spans="2:47" s="1" customFormat="1" ht="21.75" customHeight="1">
      <c r="B101" s="32"/>
      <c r="L101" s="32"/>
    </row>
    <row r="102" spans="2:47" s="1" customFormat="1" ht="7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7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5" customHeight="1">
      <c r="B107" s="32"/>
      <c r="C107" s="21" t="s">
        <v>169</v>
      </c>
      <c r="L107" s="32"/>
    </row>
    <row r="108" spans="2:47" s="1" customFormat="1" ht="7" customHeight="1">
      <c r="B108" s="32"/>
      <c r="L108" s="32"/>
    </row>
    <row r="109" spans="2:47" s="1" customFormat="1" ht="12.1" customHeight="1">
      <c r="B109" s="32"/>
      <c r="C109" s="27" t="s">
        <v>16</v>
      </c>
      <c r="L109" s="32"/>
    </row>
    <row r="110" spans="2:47" s="1" customFormat="1" ht="16.5" customHeight="1">
      <c r="B110" s="32"/>
      <c r="E110" s="254" t="str">
        <f>E7</f>
        <v>ČZU akce - sloučení</v>
      </c>
      <c r="F110" s="255"/>
      <c r="G110" s="255"/>
      <c r="H110" s="255"/>
      <c r="L110" s="32"/>
    </row>
    <row r="111" spans="2:47" ht="12.1" customHeight="1">
      <c r="B111" s="20"/>
      <c r="C111" s="27" t="s">
        <v>144</v>
      </c>
      <c r="L111" s="20"/>
    </row>
    <row r="112" spans="2:47" s="1" customFormat="1" ht="16.5" customHeight="1">
      <c r="B112" s="32"/>
      <c r="E112" s="254" t="s">
        <v>2245</v>
      </c>
      <c r="F112" s="253"/>
      <c r="G112" s="253"/>
      <c r="H112" s="253"/>
      <c r="L112" s="32"/>
    </row>
    <row r="113" spans="2:65" s="1" customFormat="1" ht="12.1" customHeight="1">
      <c r="B113" s="32"/>
      <c r="C113" s="27" t="s">
        <v>146</v>
      </c>
      <c r="L113" s="32"/>
    </row>
    <row r="114" spans="2:65" s="1" customFormat="1" ht="16.5" customHeight="1">
      <c r="B114" s="32"/>
      <c r="E114" s="243" t="str">
        <f>E11</f>
        <v>ON - Ostatní náklady</v>
      </c>
      <c r="F114" s="253"/>
      <c r="G114" s="253"/>
      <c r="H114" s="253"/>
      <c r="L114" s="32"/>
    </row>
    <row r="115" spans="2:65" s="1" customFormat="1" ht="7" customHeight="1">
      <c r="B115" s="32"/>
      <c r="L115" s="32"/>
    </row>
    <row r="116" spans="2:65" s="1" customFormat="1" ht="12.1" customHeight="1">
      <c r="B116" s="32"/>
      <c r="C116" s="27" t="s">
        <v>20</v>
      </c>
      <c r="F116" s="25" t="str">
        <f>F14</f>
        <v>areál ČZU v Praze</v>
      </c>
      <c r="I116" s="27" t="s">
        <v>22</v>
      </c>
      <c r="J116" s="52">
        <f>IF(J14="","",J14)</f>
        <v>0</v>
      </c>
      <c r="L116" s="32"/>
    </row>
    <row r="117" spans="2:65" s="1" customFormat="1" ht="7" customHeight="1">
      <c r="B117" s="32"/>
      <c r="L117" s="32"/>
    </row>
    <row r="118" spans="2:65" s="1" customFormat="1" ht="40.25" customHeight="1">
      <c r="B118" s="32"/>
      <c r="C118" s="27" t="s">
        <v>23</v>
      </c>
      <c r="F118" s="25" t="str">
        <f>E17</f>
        <v>ČZU v Praze, Kamýcká 129, 165 00 Praha 6 - Suchdol</v>
      </c>
      <c r="I118" s="27" t="s">
        <v>30</v>
      </c>
      <c r="J118" s="30" t="str">
        <f>E23</f>
        <v>RH-ARCHITEKTI s.r.o.,Vltavská 207/20,15000,Praha 5</v>
      </c>
      <c r="L118" s="32"/>
    </row>
    <row r="119" spans="2:65" s="1" customFormat="1" ht="15.15" customHeight="1">
      <c r="B119" s="32"/>
      <c r="C119" s="27" t="s">
        <v>28</v>
      </c>
      <c r="F119" s="25" t="str">
        <f>IF(E20="","",E20)</f>
        <v>Vyplň údaj</v>
      </c>
      <c r="I119" s="27" t="s">
        <v>33</v>
      </c>
      <c r="J119" s="30" t="str">
        <f>E26</f>
        <v>TMI Building s.r.o.</v>
      </c>
      <c r="L119" s="32"/>
    </row>
    <row r="120" spans="2:65" s="1" customFormat="1" ht="10.4" customHeight="1">
      <c r="B120" s="32"/>
      <c r="L120" s="32"/>
    </row>
    <row r="121" spans="2:65" s="10" customFormat="1" ht="29.25" customHeight="1">
      <c r="B121" s="116"/>
      <c r="C121" s="117" t="s">
        <v>170</v>
      </c>
      <c r="D121" s="118" t="s">
        <v>60</v>
      </c>
      <c r="E121" s="118" t="s">
        <v>56</v>
      </c>
      <c r="F121" s="118" t="s">
        <v>57</v>
      </c>
      <c r="G121" s="118" t="s">
        <v>171</v>
      </c>
      <c r="H121" s="118" t="s">
        <v>172</v>
      </c>
      <c r="I121" s="118" t="s">
        <v>173</v>
      </c>
      <c r="J121" s="118" t="s">
        <v>150</v>
      </c>
      <c r="K121" s="119" t="s">
        <v>174</v>
      </c>
      <c r="L121" s="116"/>
      <c r="M121" s="59" t="s">
        <v>1</v>
      </c>
      <c r="N121" s="60" t="s">
        <v>39</v>
      </c>
      <c r="O121" s="60" t="s">
        <v>175</v>
      </c>
      <c r="P121" s="60" t="s">
        <v>176</v>
      </c>
      <c r="Q121" s="60" t="s">
        <v>177</v>
      </c>
      <c r="R121" s="60" t="s">
        <v>178</v>
      </c>
      <c r="S121" s="60" t="s">
        <v>179</v>
      </c>
      <c r="T121" s="61" t="s">
        <v>180</v>
      </c>
    </row>
    <row r="122" spans="2:65" s="1" customFormat="1" ht="22.95" customHeight="1">
      <c r="B122" s="32"/>
      <c r="C122" s="64" t="s">
        <v>181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0</v>
      </c>
      <c r="S122" s="53"/>
      <c r="T122" s="122">
        <f>T123</f>
        <v>0</v>
      </c>
      <c r="AT122" s="17" t="s">
        <v>74</v>
      </c>
      <c r="AU122" s="17" t="s">
        <v>152</v>
      </c>
      <c r="BK122" s="123">
        <f>BK123</f>
        <v>0</v>
      </c>
    </row>
    <row r="123" spans="2:65" s="11" customFormat="1" ht="26" customHeight="1">
      <c r="B123" s="124"/>
      <c r="D123" s="125" t="s">
        <v>74</v>
      </c>
      <c r="E123" s="126" t="s">
        <v>140</v>
      </c>
      <c r="F123" s="126" t="s">
        <v>141</v>
      </c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204</v>
      </c>
      <c r="AT123" s="132" t="s">
        <v>74</v>
      </c>
      <c r="AU123" s="132" t="s">
        <v>75</v>
      </c>
      <c r="AY123" s="125" t="s">
        <v>184</v>
      </c>
      <c r="BK123" s="133">
        <f>BK124</f>
        <v>0</v>
      </c>
    </row>
    <row r="124" spans="2:65" s="11" customFormat="1" ht="22.95" customHeight="1">
      <c r="B124" s="124"/>
      <c r="D124" s="125" t="s">
        <v>74</v>
      </c>
      <c r="E124" s="134" t="s">
        <v>522</v>
      </c>
      <c r="F124" s="134" t="s">
        <v>523</v>
      </c>
      <c r="J124" s="135">
        <f>BK124</f>
        <v>0</v>
      </c>
      <c r="L124" s="124"/>
      <c r="M124" s="129"/>
      <c r="P124" s="130">
        <f>SUM(P125:P131)</f>
        <v>0</v>
      </c>
      <c r="R124" s="130">
        <f>SUM(R125:R131)</f>
        <v>0</v>
      </c>
      <c r="T124" s="131">
        <f>SUM(T125:T131)</f>
        <v>0</v>
      </c>
      <c r="AR124" s="125" t="s">
        <v>204</v>
      </c>
      <c r="AT124" s="132" t="s">
        <v>74</v>
      </c>
      <c r="AU124" s="132" t="s">
        <v>82</v>
      </c>
      <c r="AY124" s="125" t="s">
        <v>184</v>
      </c>
      <c r="BK124" s="133">
        <f>SUM(BK125:BK131)</f>
        <v>0</v>
      </c>
    </row>
    <row r="125" spans="2:65" s="1" customFormat="1" ht="16.5" customHeight="1">
      <c r="B125" s="136"/>
      <c r="C125" s="191" t="s">
        <v>82</v>
      </c>
      <c r="D125" s="191" t="s">
        <v>187</v>
      </c>
      <c r="E125" s="192" t="s">
        <v>2908</v>
      </c>
      <c r="F125" s="193" t="s">
        <v>2909</v>
      </c>
      <c r="G125" s="194" t="s">
        <v>1602</v>
      </c>
      <c r="H125" s="195">
        <v>1</v>
      </c>
      <c r="I125" s="137"/>
      <c r="J125" s="196">
        <f t="shared" ref="J125:J131" si="0">ROUND(I125*H125,2)</f>
        <v>0</v>
      </c>
      <c r="K125" s="193" t="s">
        <v>2576</v>
      </c>
      <c r="L125" s="32"/>
      <c r="M125" s="138" t="s">
        <v>1</v>
      </c>
      <c r="N125" s="139" t="s">
        <v>40</v>
      </c>
      <c r="P125" s="140">
        <f t="shared" ref="P125:P131" si="1">O125*H125</f>
        <v>0</v>
      </c>
      <c r="Q125" s="140">
        <v>0</v>
      </c>
      <c r="R125" s="140">
        <f t="shared" ref="R125:R131" si="2">Q125*H125</f>
        <v>0</v>
      </c>
      <c r="S125" s="140">
        <v>0</v>
      </c>
      <c r="T125" s="141">
        <f t="shared" ref="T125:T131" si="3">S125*H125</f>
        <v>0</v>
      </c>
      <c r="AR125" s="142" t="s">
        <v>1320</v>
      </c>
      <c r="AT125" s="142" t="s">
        <v>187</v>
      </c>
      <c r="AU125" s="142" t="s">
        <v>84</v>
      </c>
      <c r="AY125" s="17" t="s">
        <v>184</v>
      </c>
      <c r="BE125" s="143">
        <f t="shared" ref="BE125:BE131" si="4">IF(N125="základní",J125,0)</f>
        <v>0</v>
      </c>
      <c r="BF125" s="143">
        <f t="shared" ref="BF125:BF131" si="5">IF(N125="snížená",J125,0)</f>
        <v>0</v>
      </c>
      <c r="BG125" s="143">
        <f t="shared" ref="BG125:BG131" si="6">IF(N125="zákl. přenesená",J125,0)</f>
        <v>0</v>
      </c>
      <c r="BH125" s="143">
        <f t="shared" ref="BH125:BH131" si="7">IF(N125="sníž. přenesená",J125,0)</f>
        <v>0</v>
      </c>
      <c r="BI125" s="143">
        <f t="shared" ref="BI125:BI131" si="8">IF(N125="nulová",J125,0)</f>
        <v>0</v>
      </c>
      <c r="BJ125" s="17" t="s">
        <v>82</v>
      </c>
      <c r="BK125" s="143">
        <f t="shared" ref="BK125:BK131" si="9">ROUND(I125*H125,2)</f>
        <v>0</v>
      </c>
      <c r="BL125" s="17" t="s">
        <v>1320</v>
      </c>
      <c r="BM125" s="142" t="s">
        <v>2910</v>
      </c>
    </row>
    <row r="126" spans="2:65" s="1" customFormat="1" ht="16.5" customHeight="1">
      <c r="B126" s="136"/>
      <c r="C126" s="191" t="s">
        <v>84</v>
      </c>
      <c r="D126" s="191" t="s">
        <v>187</v>
      </c>
      <c r="E126" s="192" t="s">
        <v>2911</v>
      </c>
      <c r="F126" s="193" t="s">
        <v>2912</v>
      </c>
      <c r="G126" s="194" t="s">
        <v>1602</v>
      </c>
      <c r="H126" s="195">
        <v>1</v>
      </c>
      <c r="I126" s="137"/>
      <c r="J126" s="196">
        <f t="shared" si="0"/>
        <v>0</v>
      </c>
      <c r="K126" s="193" t="s">
        <v>2576</v>
      </c>
      <c r="L126" s="32"/>
      <c r="M126" s="138" t="s">
        <v>1</v>
      </c>
      <c r="N126" s="139" t="s">
        <v>40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1320</v>
      </c>
      <c r="AT126" s="142" t="s">
        <v>187</v>
      </c>
      <c r="AU126" s="142" t="s">
        <v>84</v>
      </c>
      <c r="AY126" s="17" t="s">
        <v>184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7" t="s">
        <v>82</v>
      </c>
      <c r="BK126" s="143">
        <f t="shared" si="9"/>
        <v>0</v>
      </c>
      <c r="BL126" s="17" t="s">
        <v>1320</v>
      </c>
      <c r="BM126" s="142" t="s">
        <v>2913</v>
      </c>
    </row>
    <row r="127" spans="2:65" s="1" customFormat="1" ht="16.5" customHeight="1">
      <c r="B127" s="136"/>
      <c r="C127" s="191" t="s">
        <v>99</v>
      </c>
      <c r="D127" s="191" t="s">
        <v>187</v>
      </c>
      <c r="E127" s="192" t="s">
        <v>2914</v>
      </c>
      <c r="F127" s="193" t="s">
        <v>2915</v>
      </c>
      <c r="G127" s="194" t="s">
        <v>1602</v>
      </c>
      <c r="H127" s="195">
        <v>1</v>
      </c>
      <c r="I127" s="137"/>
      <c r="J127" s="196">
        <f t="shared" si="0"/>
        <v>0</v>
      </c>
      <c r="K127" s="193" t="s">
        <v>2576</v>
      </c>
      <c r="L127" s="32"/>
      <c r="M127" s="138" t="s">
        <v>1</v>
      </c>
      <c r="N127" s="139" t="s">
        <v>40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1320</v>
      </c>
      <c r="AT127" s="142" t="s">
        <v>187</v>
      </c>
      <c r="AU127" s="142" t="s">
        <v>84</v>
      </c>
      <c r="AY127" s="17" t="s">
        <v>184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7" t="s">
        <v>82</v>
      </c>
      <c r="BK127" s="143">
        <f t="shared" si="9"/>
        <v>0</v>
      </c>
      <c r="BL127" s="17" t="s">
        <v>1320</v>
      </c>
      <c r="BM127" s="142" t="s">
        <v>2916</v>
      </c>
    </row>
    <row r="128" spans="2:65" s="1" customFormat="1" ht="16.5" customHeight="1">
      <c r="B128" s="136"/>
      <c r="C128" s="191" t="s">
        <v>197</v>
      </c>
      <c r="D128" s="191" t="s">
        <v>187</v>
      </c>
      <c r="E128" s="192" t="s">
        <v>2917</v>
      </c>
      <c r="F128" s="193" t="s">
        <v>2918</v>
      </c>
      <c r="G128" s="194" t="s">
        <v>1602</v>
      </c>
      <c r="H128" s="195">
        <v>1</v>
      </c>
      <c r="I128" s="137"/>
      <c r="J128" s="196">
        <f t="shared" si="0"/>
        <v>0</v>
      </c>
      <c r="K128" s="193" t="s">
        <v>2576</v>
      </c>
      <c r="L128" s="32"/>
      <c r="M128" s="138" t="s">
        <v>1</v>
      </c>
      <c r="N128" s="139" t="s">
        <v>40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1320</v>
      </c>
      <c r="AT128" s="142" t="s">
        <v>187</v>
      </c>
      <c r="AU128" s="142" t="s">
        <v>84</v>
      </c>
      <c r="AY128" s="17" t="s">
        <v>184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7" t="s">
        <v>82</v>
      </c>
      <c r="BK128" s="143">
        <f t="shared" si="9"/>
        <v>0</v>
      </c>
      <c r="BL128" s="17" t="s">
        <v>1320</v>
      </c>
      <c r="BM128" s="142" t="s">
        <v>2919</v>
      </c>
    </row>
    <row r="129" spans="2:65" s="1" customFormat="1" ht="16.5" customHeight="1">
      <c r="B129" s="136"/>
      <c r="C129" s="191" t="s">
        <v>204</v>
      </c>
      <c r="D129" s="191" t="s">
        <v>187</v>
      </c>
      <c r="E129" s="192" t="s">
        <v>525</v>
      </c>
      <c r="F129" s="193" t="s">
        <v>526</v>
      </c>
      <c r="G129" s="194" t="s">
        <v>1602</v>
      </c>
      <c r="H129" s="195">
        <v>1</v>
      </c>
      <c r="I129" s="137"/>
      <c r="J129" s="196">
        <f t="shared" si="0"/>
        <v>0</v>
      </c>
      <c r="K129" s="193" t="s">
        <v>2576</v>
      </c>
      <c r="L129" s="32"/>
      <c r="M129" s="138" t="s">
        <v>1</v>
      </c>
      <c r="N129" s="139" t="s">
        <v>40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1320</v>
      </c>
      <c r="AT129" s="142" t="s">
        <v>187</v>
      </c>
      <c r="AU129" s="142" t="s">
        <v>84</v>
      </c>
      <c r="AY129" s="17" t="s">
        <v>184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7" t="s">
        <v>82</v>
      </c>
      <c r="BK129" s="143">
        <f t="shared" si="9"/>
        <v>0</v>
      </c>
      <c r="BL129" s="17" t="s">
        <v>1320</v>
      </c>
      <c r="BM129" s="142" t="s">
        <v>2920</v>
      </c>
    </row>
    <row r="130" spans="2:65" s="1" customFormat="1" ht="16.5" customHeight="1">
      <c r="B130" s="136"/>
      <c r="C130" s="191" t="s">
        <v>200</v>
      </c>
      <c r="D130" s="191" t="s">
        <v>187</v>
      </c>
      <c r="E130" s="192" t="s">
        <v>2921</v>
      </c>
      <c r="F130" s="193" t="s">
        <v>2922</v>
      </c>
      <c r="G130" s="194" t="s">
        <v>1602</v>
      </c>
      <c r="H130" s="195">
        <v>1</v>
      </c>
      <c r="I130" s="137"/>
      <c r="J130" s="196">
        <f t="shared" si="0"/>
        <v>0</v>
      </c>
      <c r="K130" s="193" t="s">
        <v>2576</v>
      </c>
      <c r="L130" s="32"/>
      <c r="M130" s="138" t="s">
        <v>1</v>
      </c>
      <c r="N130" s="139" t="s">
        <v>40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1320</v>
      </c>
      <c r="AT130" s="142" t="s">
        <v>187</v>
      </c>
      <c r="AU130" s="142" t="s">
        <v>84</v>
      </c>
      <c r="AY130" s="17" t="s">
        <v>184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7" t="s">
        <v>82</v>
      </c>
      <c r="BK130" s="143">
        <f t="shared" si="9"/>
        <v>0</v>
      </c>
      <c r="BL130" s="17" t="s">
        <v>1320</v>
      </c>
      <c r="BM130" s="142" t="s">
        <v>2923</v>
      </c>
    </row>
    <row r="131" spans="2:65" s="1" customFormat="1" ht="16.5" customHeight="1">
      <c r="B131" s="136"/>
      <c r="C131" s="191" t="s">
        <v>210</v>
      </c>
      <c r="D131" s="191" t="s">
        <v>187</v>
      </c>
      <c r="E131" s="192" t="s">
        <v>2924</v>
      </c>
      <c r="F131" s="193" t="s">
        <v>2925</v>
      </c>
      <c r="G131" s="194" t="s">
        <v>1602</v>
      </c>
      <c r="H131" s="195">
        <v>1</v>
      </c>
      <c r="I131" s="137"/>
      <c r="J131" s="196">
        <f t="shared" si="0"/>
        <v>0</v>
      </c>
      <c r="K131" s="193" t="s">
        <v>2576</v>
      </c>
      <c r="L131" s="32"/>
      <c r="M131" s="149" t="s">
        <v>1</v>
      </c>
      <c r="N131" s="150" t="s">
        <v>40</v>
      </c>
      <c r="O131" s="151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AR131" s="142" t="s">
        <v>1320</v>
      </c>
      <c r="AT131" s="142" t="s">
        <v>187</v>
      </c>
      <c r="AU131" s="142" t="s">
        <v>84</v>
      </c>
      <c r="AY131" s="17" t="s">
        <v>184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7" t="s">
        <v>82</v>
      </c>
      <c r="BK131" s="143">
        <f t="shared" si="9"/>
        <v>0</v>
      </c>
      <c r="BL131" s="17" t="s">
        <v>1320</v>
      </c>
      <c r="BM131" s="142" t="s">
        <v>2926</v>
      </c>
    </row>
    <row r="132" spans="2:65" s="1" customFormat="1" ht="7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q3nNInb+NYI982lBmN+aw4gpYh7s6MY/O3ISBPRGkVOpGXr9+30Zk4ovKRil6awsFnnE+jkBsyj+OzcstZc37Q==" saltValue="N+gnUiDqkxt1/I8hA7gZNg==" spinCount="100000" sheet="1" objects="1" scenarios="1"/>
  <autoFilter ref="C121:K131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fitToPage="1"/>
  </sheetPr>
  <dimension ref="B2:BM132"/>
  <sheetViews>
    <sheetView showGridLines="0" topLeftCell="A112" workbookViewId="0">
      <selection activeCell="H129" sqref="H129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142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2245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165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">
        <v>2735</v>
      </c>
      <c r="L22" s="32"/>
    </row>
    <row r="23" spans="2:12" s="1" customFormat="1" ht="18" customHeight="1">
      <c r="B23" s="32"/>
      <c r="E23" s="25" t="s">
        <v>2736</v>
      </c>
      <c r="I23" s="27" t="s">
        <v>27</v>
      </c>
      <c r="J23" s="25" t="s">
        <v>2737</v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">
        <v>2738</v>
      </c>
      <c r="L25" s="32"/>
    </row>
    <row r="26" spans="2:12" s="1" customFormat="1" ht="18" customHeight="1">
      <c r="B26" s="32"/>
      <c r="E26" s="25" t="s">
        <v>2739</v>
      </c>
      <c r="I26" s="27" t="s">
        <v>27</v>
      </c>
      <c r="J26" s="25" t="s">
        <v>2740</v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ROUND(J124,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ROUND((SUM(BE124:BE131)),  2)</f>
        <v>0</v>
      </c>
      <c r="I35" s="96">
        <v>0.21</v>
      </c>
      <c r="J35" s="86">
        <f>ROUND(((SUM(BE124:BE131))*I35),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ROUND((SUM(BF124:BF131)),  2)</f>
        <v>0</v>
      </c>
      <c r="I36" s="96">
        <v>0.12</v>
      </c>
      <c r="J36" s="86">
        <f>ROUND(((SUM(BF124:BF131))*I36),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ROUND((SUM(BG124:BG131)),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ROUND((SUM(BH124:BH131)),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ROUND((SUM(BI124:BI131)),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2245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VRN - Vedlejší rozpočtové náklady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40.2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>RH-ARCHITEKTI s.r.o.,Vltavská 207/20,15000,Praha 5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TMI Building s.r.o.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J124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165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9" customFormat="1" ht="19.899999999999999" customHeight="1">
      <c r="B100" s="112"/>
      <c r="D100" s="113" t="s">
        <v>2927</v>
      </c>
      <c r="E100" s="114"/>
      <c r="F100" s="114"/>
      <c r="G100" s="114"/>
      <c r="H100" s="114"/>
      <c r="I100" s="114"/>
      <c r="J100" s="115">
        <f>J126</f>
        <v>0</v>
      </c>
      <c r="L100" s="112"/>
    </row>
    <row r="101" spans="2:47" s="9" customFormat="1" ht="19.899999999999999" customHeight="1">
      <c r="B101" s="112"/>
      <c r="D101" s="113" t="s">
        <v>2928</v>
      </c>
      <c r="E101" s="114"/>
      <c r="F101" s="114"/>
      <c r="G101" s="114"/>
      <c r="H101" s="114"/>
      <c r="I101" s="114"/>
      <c r="J101" s="115">
        <f>J128</f>
        <v>0</v>
      </c>
      <c r="L101" s="112"/>
    </row>
    <row r="102" spans="2:47" s="9" customFormat="1" ht="19.899999999999999" customHeight="1">
      <c r="B102" s="112"/>
      <c r="D102" s="113" t="s">
        <v>2929</v>
      </c>
      <c r="E102" s="114"/>
      <c r="F102" s="114"/>
      <c r="G102" s="114"/>
      <c r="H102" s="114"/>
      <c r="I102" s="114"/>
      <c r="J102" s="115">
        <f>J130</f>
        <v>0</v>
      </c>
      <c r="L102" s="112"/>
    </row>
    <row r="103" spans="2:47" s="1" customFormat="1" ht="21.75" customHeight="1">
      <c r="B103" s="32"/>
      <c r="L103" s="32"/>
    </row>
    <row r="104" spans="2:47" s="1" customFormat="1" ht="7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7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5" customHeight="1">
      <c r="B109" s="32"/>
      <c r="C109" s="21" t="s">
        <v>169</v>
      </c>
      <c r="L109" s="32"/>
    </row>
    <row r="110" spans="2:47" s="1" customFormat="1" ht="7" customHeight="1">
      <c r="B110" s="32"/>
      <c r="L110" s="32"/>
    </row>
    <row r="111" spans="2:47" s="1" customFormat="1" ht="12.1" customHeight="1">
      <c r="B111" s="32"/>
      <c r="C111" s="27" t="s">
        <v>16</v>
      </c>
      <c r="L111" s="32"/>
    </row>
    <row r="112" spans="2:47" s="1" customFormat="1" ht="16.5" customHeight="1">
      <c r="B112" s="32"/>
      <c r="E112" s="254" t="str">
        <f>E7</f>
        <v>ČZU akce - sloučení</v>
      </c>
      <c r="F112" s="255"/>
      <c r="G112" s="255"/>
      <c r="H112" s="255"/>
      <c r="L112" s="32"/>
    </row>
    <row r="113" spans="2:65" ht="12.1" customHeight="1">
      <c r="B113" s="20"/>
      <c r="C113" s="27" t="s">
        <v>144</v>
      </c>
      <c r="L113" s="20"/>
    </row>
    <row r="114" spans="2:65" s="1" customFormat="1" ht="16.5" customHeight="1">
      <c r="B114" s="32"/>
      <c r="E114" s="254" t="s">
        <v>2245</v>
      </c>
      <c r="F114" s="253"/>
      <c r="G114" s="253"/>
      <c r="H114" s="253"/>
      <c r="L114" s="32"/>
    </row>
    <row r="115" spans="2:65" s="1" customFormat="1" ht="12.1" customHeight="1">
      <c r="B115" s="32"/>
      <c r="C115" s="27" t="s">
        <v>146</v>
      </c>
      <c r="L115" s="32"/>
    </row>
    <row r="116" spans="2:65" s="1" customFormat="1" ht="16.5" customHeight="1">
      <c r="B116" s="32"/>
      <c r="E116" s="243" t="str">
        <f>E11</f>
        <v>VRN - Vedlejší rozpočtové náklady</v>
      </c>
      <c r="F116" s="253"/>
      <c r="G116" s="253"/>
      <c r="H116" s="253"/>
      <c r="L116" s="32"/>
    </row>
    <row r="117" spans="2:65" s="1" customFormat="1" ht="7" customHeight="1">
      <c r="B117" s="32"/>
      <c r="L117" s="32"/>
    </row>
    <row r="118" spans="2:65" s="1" customFormat="1" ht="12.1" customHeight="1">
      <c r="B118" s="32"/>
      <c r="C118" s="27" t="s">
        <v>20</v>
      </c>
      <c r="F118" s="25" t="str">
        <f>F14</f>
        <v>areál ČZU v Praze</v>
      </c>
      <c r="I118" s="27" t="s">
        <v>22</v>
      </c>
      <c r="J118" s="52">
        <f>IF(J14="","",J14)</f>
        <v>0</v>
      </c>
      <c r="L118" s="32"/>
    </row>
    <row r="119" spans="2:65" s="1" customFormat="1" ht="7" customHeight="1">
      <c r="B119" s="32"/>
      <c r="L119" s="32"/>
    </row>
    <row r="120" spans="2:65" s="1" customFormat="1" ht="40.25" customHeight="1">
      <c r="B120" s="32"/>
      <c r="C120" s="27" t="s">
        <v>23</v>
      </c>
      <c r="F120" s="25" t="str">
        <f>E17</f>
        <v>ČZU v Praze, Kamýcká 129, 165 00 Praha 6 - Suchdol</v>
      </c>
      <c r="I120" s="27" t="s">
        <v>30</v>
      </c>
      <c r="J120" s="30" t="str">
        <f>E23</f>
        <v>RH-ARCHITEKTI s.r.o.,Vltavská 207/20,15000,Praha 5</v>
      </c>
      <c r="L120" s="32"/>
    </row>
    <row r="121" spans="2:65" s="1" customFormat="1" ht="15.15" customHeight="1">
      <c r="B121" s="32"/>
      <c r="C121" s="27" t="s">
        <v>28</v>
      </c>
      <c r="F121" s="25" t="str">
        <f>IF(E20="","",E20)</f>
        <v>Vyplň údaj</v>
      </c>
      <c r="I121" s="27" t="s">
        <v>33</v>
      </c>
      <c r="J121" s="30" t="str">
        <f>E26</f>
        <v>TMI Building s.r.o.</v>
      </c>
      <c r="L121" s="32"/>
    </row>
    <row r="122" spans="2:65" s="1" customFormat="1" ht="10.4" customHeight="1">
      <c r="B122" s="32"/>
      <c r="L122" s="32"/>
    </row>
    <row r="123" spans="2:65" s="10" customFormat="1" ht="29.25" customHeight="1">
      <c r="B123" s="116"/>
      <c r="C123" s="117" t="s">
        <v>170</v>
      </c>
      <c r="D123" s="118" t="s">
        <v>60</v>
      </c>
      <c r="E123" s="118" t="s">
        <v>56</v>
      </c>
      <c r="F123" s="118" t="s">
        <v>57</v>
      </c>
      <c r="G123" s="118" t="s">
        <v>171</v>
      </c>
      <c r="H123" s="118" t="s">
        <v>172</v>
      </c>
      <c r="I123" s="118" t="s">
        <v>173</v>
      </c>
      <c r="J123" s="118" t="s">
        <v>150</v>
      </c>
      <c r="K123" s="119" t="s">
        <v>174</v>
      </c>
      <c r="L123" s="116"/>
      <c r="M123" s="59" t="s">
        <v>1</v>
      </c>
      <c r="N123" s="60" t="s">
        <v>39</v>
      </c>
      <c r="O123" s="60" t="s">
        <v>175</v>
      </c>
      <c r="P123" s="60" t="s">
        <v>176</v>
      </c>
      <c r="Q123" s="60" t="s">
        <v>177</v>
      </c>
      <c r="R123" s="60" t="s">
        <v>178</v>
      </c>
      <c r="S123" s="60" t="s">
        <v>179</v>
      </c>
      <c r="T123" s="61" t="s">
        <v>180</v>
      </c>
    </row>
    <row r="124" spans="2:65" s="1" customFormat="1" ht="22.95" customHeight="1">
      <c r="B124" s="32"/>
      <c r="C124" s="64" t="s">
        <v>181</v>
      </c>
      <c r="J124" s="120">
        <f>BK124</f>
        <v>0</v>
      </c>
      <c r="L124" s="32"/>
      <c r="M124" s="62"/>
      <c r="N124" s="53"/>
      <c r="O124" s="53"/>
      <c r="P124" s="121">
        <f>P125</f>
        <v>0</v>
      </c>
      <c r="Q124" s="53"/>
      <c r="R124" s="121">
        <f>R125</f>
        <v>0</v>
      </c>
      <c r="S124" s="53"/>
      <c r="T124" s="122">
        <f>T125</f>
        <v>0</v>
      </c>
      <c r="AT124" s="17" t="s">
        <v>74</v>
      </c>
      <c r="AU124" s="17" t="s">
        <v>152</v>
      </c>
      <c r="BK124" s="123">
        <f>BK125</f>
        <v>0</v>
      </c>
    </row>
    <row r="125" spans="2:65" s="11" customFormat="1" ht="26" customHeight="1">
      <c r="B125" s="124"/>
      <c r="D125" s="125" t="s">
        <v>74</v>
      </c>
      <c r="E125" s="126" t="s">
        <v>140</v>
      </c>
      <c r="F125" s="126" t="s">
        <v>141</v>
      </c>
      <c r="J125" s="128">
        <f>BK125</f>
        <v>0</v>
      </c>
      <c r="L125" s="124"/>
      <c r="M125" s="129"/>
      <c r="P125" s="130">
        <f>P126+P128+P130</f>
        <v>0</v>
      </c>
      <c r="R125" s="130">
        <f>R126+R128+R130</f>
        <v>0</v>
      </c>
      <c r="T125" s="131">
        <f>T126+T128+T130</f>
        <v>0</v>
      </c>
      <c r="AR125" s="125" t="s">
        <v>204</v>
      </c>
      <c r="AT125" s="132" t="s">
        <v>74</v>
      </c>
      <c r="AU125" s="132" t="s">
        <v>75</v>
      </c>
      <c r="AY125" s="125" t="s">
        <v>184</v>
      </c>
      <c r="BK125" s="133">
        <f>BK126+BK128+BK130</f>
        <v>0</v>
      </c>
    </row>
    <row r="126" spans="2:65" s="11" customFormat="1" ht="22.95" customHeight="1">
      <c r="B126" s="124"/>
      <c r="D126" s="125" t="s">
        <v>74</v>
      </c>
      <c r="E126" s="134" t="s">
        <v>2930</v>
      </c>
      <c r="F126" s="134" t="s">
        <v>2931</v>
      </c>
      <c r="J126" s="135">
        <f>BK126</f>
        <v>0</v>
      </c>
      <c r="L126" s="124"/>
      <c r="M126" s="129"/>
      <c r="P126" s="130">
        <f>P127</f>
        <v>0</v>
      </c>
      <c r="R126" s="130">
        <f>R127</f>
        <v>0</v>
      </c>
      <c r="T126" s="131">
        <f>T127</f>
        <v>0</v>
      </c>
      <c r="AR126" s="125" t="s">
        <v>204</v>
      </c>
      <c r="AT126" s="132" t="s">
        <v>74</v>
      </c>
      <c r="AU126" s="132" t="s">
        <v>82</v>
      </c>
      <c r="AY126" s="125" t="s">
        <v>184</v>
      </c>
      <c r="BK126" s="133">
        <f>BK127</f>
        <v>0</v>
      </c>
    </row>
    <row r="127" spans="2:65" s="1" customFormat="1" ht="16.5" customHeight="1">
      <c r="B127" s="136"/>
      <c r="C127" s="191" t="s">
        <v>82</v>
      </c>
      <c r="D127" s="191" t="s">
        <v>187</v>
      </c>
      <c r="E127" s="192" t="s">
        <v>1322</v>
      </c>
      <c r="F127" s="193" t="s">
        <v>2931</v>
      </c>
      <c r="G127" s="194" t="s">
        <v>1602</v>
      </c>
      <c r="H127" s="195">
        <v>1</v>
      </c>
      <c r="I127" s="137"/>
      <c r="J127" s="196">
        <f>ROUND(I127*H127,2)</f>
        <v>0</v>
      </c>
      <c r="K127" s="193" t="s">
        <v>2576</v>
      </c>
      <c r="L127" s="32"/>
      <c r="M127" s="138" t="s">
        <v>1</v>
      </c>
      <c r="N127" s="139" t="s">
        <v>40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1320</v>
      </c>
      <c r="AT127" s="142" t="s">
        <v>187</v>
      </c>
      <c r="AU127" s="142" t="s">
        <v>84</v>
      </c>
      <c r="AY127" s="17" t="s">
        <v>184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82</v>
      </c>
      <c r="BK127" s="143">
        <f>ROUND(I127*H127,2)</f>
        <v>0</v>
      </c>
      <c r="BL127" s="17" t="s">
        <v>1320</v>
      </c>
      <c r="BM127" s="142" t="s">
        <v>2932</v>
      </c>
    </row>
    <row r="128" spans="2:65" s="11" customFormat="1" ht="22.95" customHeight="1">
      <c r="B128" s="124"/>
      <c r="D128" s="125" t="s">
        <v>74</v>
      </c>
      <c r="E128" s="134" t="s">
        <v>2933</v>
      </c>
      <c r="F128" s="134" t="s">
        <v>2934</v>
      </c>
      <c r="J128" s="135">
        <f>BK128</f>
        <v>0</v>
      </c>
      <c r="L128" s="124"/>
      <c r="M128" s="129"/>
      <c r="P128" s="130">
        <f>P129</f>
        <v>0</v>
      </c>
      <c r="R128" s="130">
        <f>R129</f>
        <v>0</v>
      </c>
      <c r="T128" s="131">
        <f>T129</f>
        <v>0</v>
      </c>
      <c r="AR128" s="125" t="s">
        <v>204</v>
      </c>
      <c r="AT128" s="132" t="s">
        <v>74</v>
      </c>
      <c r="AU128" s="132" t="s">
        <v>82</v>
      </c>
      <c r="AY128" s="125" t="s">
        <v>184</v>
      </c>
      <c r="BK128" s="133">
        <f>BK129</f>
        <v>0</v>
      </c>
    </row>
    <row r="129" spans="2:65" s="1" customFormat="1" ht="16.5" customHeight="1">
      <c r="B129" s="136"/>
      <c r="C129" s="191" t="s">
        <v>84</v>
      </c>
      <c r="D129" s="191" t="s">
        <v>187</v>
      </c>
      <c r="E129" s="192" t="s">
        <v>2935</v>
      </c>
      <c r="F129" s="193" t="s">
        <v>2934</v>
      </c>
      <c r="G129" s="194" t="s">
        <v>1602</v>
      </c>
      <c r="H129" s="195">
        <v>1</v>
      </c>
      <c r="I129" s="137"/>
      <c r="J129" s="196">
        <f>ROUND(I129*H129,2)</f>
        <v>0</v>
      </c>
      <c r="K129" s="193" t="s">
        <v>2576</v>
      </c>
      <c r="L129" s="32"/>
      <c r="M129" s="138" t="s">
        <v>1</v>
      </c>
      <c r="N129" s="139" t="s">
        <v>40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1320</v>
      </c>
      <c r="AT129" s="142" t="s">
        <v>187</v>
      </c>
      <c r="AU129" s="142" t="s">
        <v>84</v>
      </c>
      <c r="AY129" s="17" t="s">
        <v>184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82</v>
      </c>
      <c r="BK129" s="143">
        <f>ROUND(I129*H129,2)</f>
        <v>0</v>
      </c>
      <c r="BL129" s="17" t="s">
        <v>1320</v>
      </c>
      <c r="BM129" s="142" t="s">
        <v>2936</v>
      </c>
    </row>
    <row r="130" spans="2:65" s="11" customFormat="1" ht="22.95" customHeight="1">
      <c r="B130" s="124"/>
      <c r="D130" s="125" t="s">
        <v>74</v>
      </c>
      <c r="E130" s="134" t="s">
        <v>2937</v>
      </c>
      <c r="F130" s="134" t="s">
        <v>2938</v>
      </c>
      <c r="J130" s="135">
        <f>BK130</f>
        <v>0</v>
      </c>
      <c r="L130" s="124"/>
      <c r="M130" s="129"/>
      <c r="P130" s="130">
        <f>P131</f>
        <v>0</v>
      </c>
      <c r="R130" s="130">
        <f>R131</f>
        <v>0</v>
      </c>
      <c r="T130" s="131">
        <f>T131</f>
        <v>0</v>
      </c>
      <c r="AR130" s="125" t="s">
        <v>204</v>
      </c>
      <c r="AT130" s="132" t="s">
        <v>74</v>
      </c>
      <c r="AU130" s="132" t="s">
        <v>82</v>
      </c>
      <c r="AY130" s="125" t="s">
        <v>184</v>
      </c>
      <c r="BK130" s="133">
        <f>BK131</f>
        <v>0</v>
      </c>
    </row>
    <row r="131" spans="2:65" s="1" customFormat="1" ht="16.5" customHeight="1">
      <c r="B131" s="136"/>
      <c r="C131" s="191" t="s">
        <v>99</v>
      </c>
      <c r="D131" s="191" t="s">
        <v>187</v>
      </c>
      <c r="E131" s="192" t="s">
        <v>2939</v>
      </c>
      <c r="F131" s="193" t="s">
        <v>2938</v>
      </c>
      <c r="G131" s="194" t="s">
        <v>1602</v>
      </c>
      <c r="H131" s="195">
        <v>1</v>
      </c>
      <c r="I131" s="137"/>
      <c r="J131" s="196">
        <f>ROUND(I131*H131,2)</f>
        <v>0</v>
      </c>
      <c r="K131" s="193" t="s">
        <v>2576</v>
      </c>
      <c r="L131" s="32"/>
      <c r="M131" s="149" t="s">
        <v>1</v>
      </c>
      <c r="N131" s="150" t="s">
        <v>40</v>
      </c>
      <c r="O131" s="151"/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AR131" s="142" t="s">
        <v>1320</v>
      </c>
      <c r="AT131" s="142" t="s">
        <v>187</v>
      </c>
      <c r="AU131" s="142" t="s">
        <v>84</v>
      </c>
      <c r="AY131" s="17" t="s">
        <v>184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82</v>
      </c>
      <c r="BK131" s="143">
        <f>ROUND(I131*H131,2)</f>
        <v>0</v>
      </c>
      <c r="BL131" s="17" t="s">
        <v>1320</v>
      </c>
      <c r="BM131" s="142" t="s">
        <v>2940</v>
      </c>
    </row>
    <row r="132" spans="2:65" s="1" customFormat="1" ht="7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QlLB6zG5F1EPHElPDMAO8P0REQMlzGbagduQ8IniBUu/YeLVnrUA6sN59UOPQvUpqDpHP2Jhfc6lOkD5HVk0Bw==" saltValue="dCKd1rqyu8BvpsD4aznCIg==" spinCount="100000" sheet="1" objects="1" scenarios="1"/>
  <autoFilter ref="C123:K131" xr:uid="{00000000-0009-0000-0000-000010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pageSetUpPr fitToPage="1"/>
  </sheetPr>
  <dimension ref="B1:H233"/>
  <sheetViews>
    <sheetView showGridLines="0" workbookViewId="0">
      <selection activeCell="F231" sqref="F231"/>
    </sheetView>
  </sheetViews>
  <sheetFormatPr defaultRowHeight="10.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85" customHeight="1"/>
    <row r="3" spans="2:8" ht="7" customHeight="1">
      <c r="B3" s="18"/>
      <c r="C3" s="19"/>
      <c r="D3" s="19"/>
      <c r="E3" s="19"/>
      <c r="F3" s="19"/>
      <c r="G3" s="19"/>
      <c r="H3" s="20"/>
    </row>
    <row r="4" spans="2:8" ht="25" customHeight="1">
      <c r="B4" s="20"/>
      <c r="C4" s="21" t="s">
        <v>2941</v>
      </c>
      <c r="H4" s="20"/>
    </row>
    <row r="5" spans="2:8" ht="12.1" customHeight="1">
      <c r="B5" s="20"/>
      <c r="C5" s="24" t="s">
        <v>13</v>
      </c>
      <c r="D5" s="230" t="s">
        <v>14</v>
      </c>
      <c r="E5" s="222"/>
      <c r="F5" s="222"/>
      <c r="H5" s="20"/>
    </row>
    <row r="6" spans="2:8" ht="36.85" customHeight="1">
      <c r="B6" s="20"/>
      <c r="C6" s="26" t="s">
        <v>16</v>
      </c>
      <c r="D6" s="227" t="s">
        <v>17</v>
      </c>
      <c r="E6" s="222"/>
      <c r="F6" s="222"/>
      <c r="H6" s="20"/>
    </row>
    <row r="7" spans="2:8" ht="16.5" customHeight="1">
      <c r="B7" s="20"/>
      <c r="C7" s="27" t="s">
        <v>22</v>
      </c>
      <c r="D7" s="52">
        <f>'Rekapitulace stavby'!AN8</f>
        <v>0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6"/>
      <c r="C9" s="117" t="s">
        <v>56</v>
      </c>
      <c r="D9" s="118" t="s">
        <v>57</v>
      </c>
      <c r="E9" s="118" t="s">
        <v>171</v>
      </c>
      <c r="F9" s="119" t="s">
        <v>2942</v>
      </c>
      <c r="H9" s="116"/>
    </row>
    <row r="10" spans="2:8" s="1" customFormat="1" ht="26.35" customHeight="1">
      <c r="B10" s="32"/>
      <c r="C10" s="183" t="s">
        <v>2943</v>
      </c>
      <c r="D10" s="183" t="s">
        <v>129</v>
      </c>
      <c r="H10" s="32"/>
    </row>
    <row r="11" spans="2:8" s="1" customFormat="1" ht="17" customHeight="1">
      <c r="B11" s="32"/>
      <c r="C11" s="184" t="s">
        <v>2224</v>
      </c>
      <c r="D11" s="185" t="s">
        <v>2225</v>
      </c>
      <c r="E11" s="186" t="s">
        <v>959</v>
      </c>
      <c r="F11" s="187">
        <v>730.13099999999997</v>
      </c>
      <c r="H11" s="32"/>
    </row>
    <row r="12" spans="2:8" s="1" customFormat="1" ht="17" customHeight="1">
      <c r="B12" s="32"/>
      <c r="C12" s="188" t="s">
        <v>1</v>
      </c>
      <c r="D12" s="188" t="s">
        <v>2326</v>
      </c>
      <c r="E12" s="17" t="s">
        <v>1</v>
      </c>
      <c r="F12" s="189">
        <v>212.60599999999999</v>
      </c>
      <c r="H12" s="32"/>
    </row>
    <row r="13" spans="2:8" s="1" customFormat="1" ht="17" customHeight="1">
      <c r="B13" s="32"/>
      <c r="C13" s="188" t="s">
        <v>1</v>
      </c>
      <c r="D13" s="188" t="s">
        <v>2327</v>
      </c>
      <c r="E13" s="17" t="s">
        <v>1</v>
      </c>
      <c r="F13" s="189">
        <v>314.39999999999998</v>
      </c>
      <c r="H13" s="32"/>
    </row>
    <row r="14" spans="2:8" s="1" customFormat="1" ht="17" customHeight="1">
      <c r="B14" s="32"/>
      <c r="C14" s="188" t="s">
        <v>1</v>
      </c>
      <c r="D14" s="188" t="s">
        <v>2328</v>
      </c>
      <c r="E14" s="17" t="s">
        <v>1</v>
      </c>
      <c r="F14" s="189">
        <v>203.125</v>
      </c>
      <c r="H14" s="32"/>
    </row>
    <row r="15" spans="2:8" s="1" customFormat="1" ht="17" customHeight="1">
      <c r="B15" s="32"/>
      <c r="C15" s="188" t="s">
        <v>2224</v>
      </c>
      <c r="D15" s="188" t="s">
        <v>921</v>
      </c>
      <c r="E15" s="17" t="s">
        <v>1</v>
      </c>
      <c r="F15" s="189">
        <v>730.13099999999997</v>
      </c>
      <c r="H15" s="32"/>
    </row>
    <row r="16" spans="2:8" s="1" customFormat="1" ht="17" customHeight="1">
      <c r="B16" s="32"/>
      <c r="C16" s="190" t="s">
        <v>2944</v>
      </c>
      <c r="H16" s="32"/>
    </row>
    <row r="17" spans="2:8" s="1" customFormat="1" ht="17" customHeight="1">
      <c r="B17" s="32"/>
      <c r="C17" s="188" t="s">
        <v>2323</v>
      </c>
      <c r="D17" s="188" t="s">
        <v>2945</v>
      </c>
      <c r="E17" s="17" t="s">
        <v>959</v>
      </c>
      <c r="F17" s="189">
        <v>146.02600000000001</v>
      </c>
      <c r="H17" s="32"/>
    </row>
    <row r="18" spans="2:8" s="1" customFormat="1" ht="21.75">
      <c r="B18" s="32"/>
      <c r="C18" s="188" t="s">
        <v>2344</v>
      </c>
      <c r="D18" s="188" t="s">
        <v>2946</v>
      </c>
      <c r="E18" s="17" t="s">
        <v>959</v>
      </c>
      <c r="F18" s="189">
        <v>730.13099999999997</v>
      </c>
      <c r="H18" s="32"/>
    </row>
    <row r="19" spans="2:8" s="1" customFormat="1" ht="21.75">
      <c r="B19" s="32"/>
      <c r="C19" s="188" t="s">
        <v>2352</v>
      </c>
      <c r="D19" s="188" t="s">
        <v>2947</v>
      </c>
      <c r="E19" s="17" t="s">
        <v>351</v>
      </c>
      <c r="F19" s="189">
        <v>1314.2360000000001</v>
      </c>
      <c r="H19" s="32"/>
    </row>
    <row r="20" spans="2:8" s="1" customFormat="1" ht="17" customHeight="1">
      <c r="B20" s="32"/>
      <c r="C20" s="188" t="s">
        <v>2356</v>
      </c>
      <c r="D20" s="188" t="s">
        <v>2948</v>
      </c>
      <c r="E20" s="17" t="s">
        <v>959</v>
      </c>
      <c r="F20" s="189">
        <v>730.13099999999997</v>
      </c>
      <c r="H20" s="32"/>
    </row>
    <row r="21" spans="2:8" s="1" customFormat="1" ht="17" customHeight="1">
      <c r="B21" s="32"/>
      <c r="C21" s="188" t="s">
        <v>2369</v>
      </c>
      <c r="D21" s="188" t="s">
        <v>2949</v>
      </c>
      <c r="E21" s="17" t="s">
        <v>959</v>
      </c>
      <c r="F21" s="189">
        <v>433.91399999999999</v>
      </c>
      <c r="H21" s="32"/>
    </row>
    <row r="22" spans="2:8" s="1" customFormat="1" ht="17" customHeight="1">
      <c r="B22" s="32"/>
      <c r="C22" s="184" t="s">
        <v>2227</v>
      </c>
      <c r="D22" s="185" t="s">
        <v>2228</v>
      </c>
      <c r="E22" s="186" t="s">
        <v>959</v>
      </c>
      <c r="F22" s="187">
        <v>146.02600000000001</v>
      </c>
      <c r="H22" s="32"/>
    </row>
    <row r="23" spans="2:8" s="1" customFormat="1" ht="17" customHeight="1">
      <c r="B23" s="32"/>
      <c r="C23" s="188" t="s">
        <v>2227</v>
      </c>
      <c r="D23" s="188" t="s">
        <v>2330</v>
      </c>
      <c r="E23" s="17" t="s">
        <v>1</v>
      </c>
      <c r="F23" s="189">
        <v>146.02600000000001</v>
      </c>
      <c r="H23" s="32"/>
    </row>
    <row r="24" spans="2:8" s="1" customFormat="1" ht="17" customHeight="1">
      <c r="B24" s="32"/>
      <c r="C24" s="190" t="s">
        <v>2944</v>
      </c>
      <c r="H24" s="32"/>
    </row>
    <row r="25" spans="2:8" s="1" customFormat="1" ht="17" customHeight="1">
      <c r="B25" s="32"/>
      <c r="C25" s="188" t="s">
        <v>2323</v>
      </c>
      <c r="D25" s="188" t="s">
        <v>2945</v>
      </c>
      <c r="E25" s="17" t="s">
        <v>959</v>
      </c>
      <c r="F25" s="189">
        <v>146.02600000000001</v>
      </c>
      <c r="H25" s="32"/>
    </row>
    <row r="26" spans="2:8" s="1" customFormat="1" ht="21.75">
      <c r="B26" s="32"/>
      <c r="C26" s="188" t="s">
        <v>2317</v>
      </c>
      <c r="D26" s="188" t="s">
        <v>2950</v>
      </c>
      <c r="E26" s="17" t="s">
        <v>959</v>
      </c>
      <c r="F26" s="189">
        <v>146.02600000000001</v>
      </c>
      <c r="H26" s="32"/>
    </row>
    <row r="27" spans="2:8" s="1" customFormat="1" ht="17" customHeight="1">
      <c r="B27" s="32"/>
      <c r="C27" s="184" t="s">
        <v>2230</v>
      </c>
      <c r="D27" s="185" t="s">
        <v>2231</v>
      </c>
      <c r="E27" s="186" t="s">
        <v>959</v>
      </c>
      <c r="F27" s="187">
        <v>584.10500000000002</v>
      </c>
      <c r="H27" s="32"/>
    </row>
    <row r="28" spans="2:8" s="1" customFormat="1" ht="17" customHeight="1">
      <c r="B28" s="32"/>
      <c r="C28" s="188" t="s">
        <v>2230</v>
      </c>
      <c r="D28" s="188" t="s">
        <v>2329</v>
      </c>
      <c r="E28" s="17" t="s">
        <v>1</v>
      </c>
      <c r="F28" s="189">
        <v>584.10500000000002</v>
      </c>
      <c r="H28" s="32"/>
    </row>
    <row r="29" spans="2:8" s="1" customFormat="1" ht="17" customHeight="1">
      <c r="B29" s="32"/>
      <c r="C29" s="190" t="s">
        <v>2944</v>
      </c>
      <c r="H29" s="32"/>
    </row>
    <row r="30" spans="2:8" s="1" customFormat="1" ht="17" customHeight="1">
      <c r="B30" s="32"/>
      <c r="C30" s="188" t="s">
        <v>2323</v>
      </c>
      <c r="D30" s="188" t="s">
        <v>2945</v>
      </c>
      <c r="E30" s="17" t="s">
        <v>959</v>
      </c>
      <c r="F30" s="189">
        <v>146.02600000000001</v>
      </c>
      <c r="H30" s="32"/>
    </row>
    <row r="31" spans="2:8" s="1" customFormat="1" ht="21.75">
      <c r="B31" s="32"/>
      <c r="C31" s="188" t="s">
        <v>2320</v>
      </c>
      <c r="D31" s="188" t="s">
        <v>2951</v>
      </c>
      <c r="E31" s="17" t="s">
        <v>959</v>
      </c>
      <c r="F31" s="189">
        <v>584.10500000000002</v>
      </c>
      <c r="H31" s="32"/>
    </row>
    <row r="32" spans="2:8" s="1" customFormat="1" ht="17" customHeight="1">
      <c r="B32" s="32"/>
      <c r="C32" s="184" t="s">
        <v>2233</v>
      </c>
      <c r="D32" s="185" t="s">
        <v>2234</v>
      </c>
      <c r="E32" s="186" t="s">
        <v>959</v>
      </c>
      <c r="F32" s="187">
        <v>29.204999999999998</v>
      </c>
      <c r="H32" s="32"/>
    </row>
    <row r="33" spans="2:8" s="1" customFormat="1" ht="17" customHeight="1">
      <c r="B33" s="32"/>
      <c r="C33" s="188" t="s">
        <v>1</v>
      </c>
      <c r="D33" s="188" t="s">
        <v>2457</v>
      </c>
      <c r="E33" s="17" t="s">
        <v>1</v>
      </c>
      <c r="F33" s="189">
        <v>8.5039999999999996</v>
      </c>
      <c r="H33" s="32"/>
    </row>
    <row r="34" spans="2:8" s="1" customFormat="1" ht="17" customHeight="1">
      <c r="B34" s="32"/>
      <c r="C34" s="188" t="s">
        <v>1</v>
      </c>
      <c r="D34" s="188" t="s">
        <v>2458</v>
      </c>
      <c r="E34" s="17" t="s">
        <v>1</v>
      </c>
      <c r="F34" s="189">
        <v>12.576000000000001</v>
      </c>
      <c r="H34" s="32"/>
    </row>
    <row r="35" spans="2:8" s="1" customFormat="1" ht="17" customHeight="1">
      <c r="B35" s="32"/>
      <c r="C35" s="188" t="s">
        <v>1</v>
      </c>
      <c r="D35" s="188" t="s">
        <v>2459</v>
      </c>
      <c r="E35" s="17" t="s">
        <v>1</v>
      </c>
      <c r="F35" s="189">
        <v>8.125</v>
      </c>
      <c r="H35" s="32"/>
    </row>
    <row r="36" spans="2:8" s="1" customFormat="1" ht="17" customHeight="1">
      <c r="B36" s="32"/>
      <c r="C36" s="188" t="s">
        <v>2233</v>
      </c>
      <c r="D36" s="188" t="s">
        <v>921</v>
      </c>
      <c r="E36" s="17" t="s">
        <v>1</v>
      </c>
      <c r="F36" s="189">
        <v>29.204999999999998</v>
      </c>
      <c r="H36" s="32"/>
    </row>
    <row r="37" spans="2:8" s="1" customFormat="1" ht="17" customHeight="1">
      <c r="B37" s="32"/>
      <c r="C37" s="190" t="s">
        <v>2944</v>
      </c>
      <c r="H37" s="32"/>
    </row>
    <row r="38" spans="2:8" s="1" customFormat="1" ht="17" customHeight="1">
      <c r="B38" s="32"/>
      <c r="C38" s="188" t="s">
        <v>2454</v>
      </c>
      <c r="D38" s="188" t="s">
        <v>2952</v>
      </c>
      <c r="E38" s="17" t="s">
        <v>959</v>
      </c>
      <c r="F38" s="189">
        <v>29.204999999999998</v>
      </c>
      <c r="H38" s="32"/>
    </row>
    <row r="39" spans="2:8" s="1" customFormat="1" ht="17" customHeight="1">
      <c r="B39" s="32"/>
      <c r="C39" s="188" t="s">
        <v>2369</v>
      </c>
      <c r="D39" s="188" t="s">
        <v>2949</v>
      </c>
      <c r="E39" s="17" t="s">
        <v>959</v>
      </c>
      <c r="F39" s="189">
        <v>433.91399999999999</v>
      </c>
      <c r="H39" s="32"/>
    </row>
    <row r="40" spans="2:8" s="1" customFormat="1" ht="17" customHeight="1">
      <c r="B40" s="32"/>
      <c r="C40" s="184" t="s">
        <v>2236</v>
      </c>
      <c r="D40" s="185" t="s">
        <v>2237</v>
      </c>
      <c r="E40" s="186" t="s">
        <v>959</v>
      </c>
      <c r="F40" s="187">
        <v>140.886</v>
      </c>
      <c r="H40" s="32"/>
    </row>
    <row r="41" spans="2:8" s="1" customFormat="1" ht="17" customHeight="1">
      <c r="B41" s="32"/>
      <c r="C41" s="188" t="s">
        <v>1</v>
      </c>
      <c r="D41" s="188" t="s">
        <v>2396</v>
      </c>
      <c r="E41" s="17" t="s">
        <v>1</v>
      </c>
      <c r="F41" s="189">
        <v>36.963000000000001</v>
      </c>
      <c r="H41" s="32"/>
    </row>
    <row r="42" spans="2:8" s="1" customFormat="1" ht="17" customHeight="1">
      <c r="B42" s="32"/>
      <c r="C42" s="188" t="s">
        <v>1</v>
      </c>
      <c r="D42" s="188" t="s">
        <v>2397</v>
      </c>
      <c r="E42" s="17" t="s">
        <v>1</v>
      </c>
      <c r="F42" s="189">
        <v>59.588999999999999</v>
      </c>
      <c r="H42" s="32"/>
    </row>
    <row r="43" spans="2:8" s="1" customFormat="1" ht="17" customHeight="1">
      <c r="B43" s="32"/>
      <c r="C43" s="188" t="s">
        <v>1</v>
      </c>
      <c r="D43" s="188" t="s">
        <v>2398</v>
      </c>
      <c r="E43" s="17" t="s">
        <v>1</v>
      </c>
      <c r="F43" s="189">
        <v>44.334000000000003</v>
      </c>
      <c r="H43" s="32"/>
    </row>
    <row r="44" spans="2:8" s="1" customFormat="1" ht="17" customHeight="1">
      <c r="B44" s="32"/>
      <c r="C44" s="188" t="s">
        <v>2236</v>
      </c>
      <c r="D44" s="188" t="s">
        <v>921</v>
      </c>
      <c r="E44" s="17" t="s">
        <v>1</v>
      </c>
      <c r="F44" s="189">
        <v>140.886</v>
      </c>
      <c r="H44" s="32"/>
    </row>
    <row r="45" spans="2:8" s="1" customFormat="1" ht="17" customHeight="1">
      <c r="B45" s="32"/>
      <c r="C45" s="190" t="s">
        <v>2944</v>
      </c>
      <c r="H45" s="32"/>
    </row>
    <row r="46" spans="2:8" s="1" customFormat="1" ht="17" customHeight="1">
      <c r="B46" s="32"/>
      <c r="C46" s="188" t="s">
        <v>2393</v>
      </c>
      <c r="D46" s="188" t="s">
        <v>2953</v>
      </c>
      <c r="E46" s="17" t="s">
        <v>959</v>
      </c>
      <c r="F46" s="189">
        <v>112.709</v>
      </c>
      <c r="H46" s="32"/>
    </row>
    <row r="47" spans="2:8" s="1" customFormat="1" ht="17" customHeight="1">
      <c r="B47" s="32"/>
      <c r="C47" s="188" t="s">
        <v>2369</v>
      </c>
      <c r="D47" s="188" t="s">
        <v>2949</v>
      </c>
      <c r="E47" s="17" t="s">
        <v>959</v>
      </c>
      <c r="F47" s="189">
        <v>433.91399999999999</v>
      </c>
      <c r="H47" s="32"/>
    </row>
    <row r="48" spans="2:8" s="1" customFormat="1" ht="17" customHeight="1">
      <c r="B48" s="32"/>
      <c r="C48" s="188" t="s">
        <v>2389</v>
      </c>
      <c r="D48" s="188" t="s">
        <v>2390</v>
      </c>
      <c r="E48" s="17" t="s">
        <v>351</v>
      </c>
      <c r="F48" s="189">
        <v>288.87400000000002</v>
      </c>
      <c r="H48" s="32"/>
    </row>
    <row r="49" spans="2:8" s="1" customFormat="1" ht="17" customHeight="1">
      <c r="B49" s="32"/>
      <c r="C49" s="184" t="s">
        <v>2239</v>
      </c>
      <c r="D49" s="185" t="s">
        <v>2240</v>
      </c>
      <c r="E49" s="186" t="s">
        <v>959</v>
      </c>
      <c r="F49" s="187">
        <v>28.177</v>
      </c>
      <c r="H49" s="32"/>
    </row>
    <row r="50" spans="2:8" s="1" customFormat="1" ht="17" customHeight="1">
      <c r="B50" s="32"/>
      <c r="C50" s="188" t="s">
        <v>2239</v>
      </c>
      <c r="D50" s="188" t="s">
        <v>2401</v>
      </c>
      <c r="E50" s="17" t="s">
        <v>1</v>
      </c>
      <c r="F50" s="189">
        <v>28.177</v>
      </c>
      <c r="H50" s="32"/>
    </row>
    <row r="51" spans="2:8" s="1" customFormat="1" ht="17" customHeight="1">
      <c r="B51" s="32"/>
      <c r="C51" s="190" t="s">
        <v>2944</v>
      </c>
      <c r="H51" s="32"/>
    </row>
    <row r="52" spans="2:8" s="1" customFormat="1" ht="17" customHeight="1">
      <c r="B52" s="32"/>
      <c r="C52" s="188" t="s">
        <v>2393</v>
      </c>
      <c r="D52" s="188" t="s">
        <v>2953</v>
      </c>
      <c r="E52" s="17" t="s">
        <v>959</v>
      </c>
      <c r="F52" s="189">
        <v>112.709</v>
      </c>
      <c r="H52" s="32"/>
    </row>
    <row r="53" spans="2:8" s="1" customFormat="1" ht="17" customHeight="1">
      <c r="B53" s="32"/>
      <c r="C53" s="188" t="s">
        <v>2386</v>
      </c>
      <c r="D53" s="188" t="s">
        <v>2954</v>
      </c>
      <c r="E53" s="17" t="s">
        <v>959</v>
      </c>
      <c r="F53" s="189">
        <v>28.177</v>
      </c>
      <c r="H53" s="32"/>
    </row>
    <row r="54" spans="2:8" s="1" customFormat="1" ht="17" customHeight="1">
      <c r="B54" s="32"/>
      <c r="C54" s="184" t="s">
        <v>2399</v>
      </c>
      <c r="D54" s="185" t="s">
        <v>2955</v>
      </c>
      <c r="E54" s="186" t="s">
        <v>959</v>
      </c>
      <c r="F54" s="187">
        <v>112.709</v>
      </c>
      <c r="H54" s="32"/>
    </row>
    <row r="55" spans="2:8" s="1" customFormat="1" ht="17" customHeight="1">
      <c r="B55" s="32"/>
      <c r="C55" s="188" t="s">
        <v>2399</v>
      </c>
      <c r="D55" s="188" t="s">
        <v>2400</v>
      </c>
      <c r="E55" s="17" t="s">
        <v>1</v>
      </c>
      <c r="F55" s="189">
        <v>112.709</v>
      </c>
      <c r="H55" s="32"/>
    </row>
    <row r="56" spans="2:8" s="1" customFormat="1" ht="17" customHeight="1">
      <c r="B56" s="32"/>
      <c r="C56" s="184" t="s">
        <v>2242</v>
      </c>
      <c r="D56" s="185" t="s">
        <v>2243</v>
      </c>
      <c r="E56" s="186" t="s">
        <v>470</v>
      </c>
      <c r="F56" s="187">
        <v>1206.25</v>
      </c>
      <c r="H56" s="32"/>
    </row>
    <row r="57" spans="2:8" s="1" customFormat="1" ht="17" customHeight="1">
      <c r="B57" s="32"/>
      <c r="C57" s="188" t="s">
        <v>1</v>
      </c>
      <c r="D57" s="188" t="s">
        <v>2335</v>
      </c>
      <c r="E57" s="17" t="s">
        <v>1</v>
      </c>
      <c r="F57" s="189">
        <v>1206.25</v>
      </c>
      <c r="H57" s="32"/>
    </row>
    <row r="58" spans="2:8" s="1" customFormat="1" ht="17" customHeight="1">
      <c r="B58" s="32"/>
      <c r="C58" s="188" t="s">
        <v>2242</v>
      </c>
      <c r="D58" s="188" t="s">
        <v>921</v>
      </c>
      <c r="E58" s="17" t="s">
        <v>1</v>
      </c>
      <c r="F58" s="189">
        <v>1206.25</v>
      </c>
      <c r="H58" s="32"/>
    </row>
    <row r="59" spans="2:8" s="1" customFormat="1" ht="17" customHeight="1">
      <c r="B59" s="32"/>
      <c r="C59" s="190" t="s">
        <v>2944</v>
      </c>
      <c r="H59" s="32"/>
    </row>
    <row r="60" spans="2:8" s="1" customFormat="1" ht="17" customHeight="1">
      <c r="B60" s="32"/>
      <c r="C60" s="188" t="s">
        <v>2332</v>
      </c>
      <c r="D60" s="188" t="s">
        <v>2956</v>
      </c>
      <c r="E60" s="17" t="s">
        <v>470</v>
      </c>
      <c r="F60" s="189">
        <v>1206.25</v>
      </c>
      <c r="H60" s="32"/>
    </row>
    <row r="61" spans="2:8" s="1" customFormat="1" ht="17" customHeight="1">
      <c r="B61" s="32"/>
      <c r="C61" s="188" t="s">
        <v>2336</v>
      </c>
      <c r="D61" s="188" t="s">
        <v>2957</v>
      </c>
      <c r="E61" s="17" t="s">
        <v>470</v>
      </c>
      <c r="F61" s="189">
        <v>1206.25</v>
      </c>
      <c r="H61" s="32"/>
    </row>
    <row r="62" spans="2:8" s="1" customFormat="1" ht="17" customHeight="1">
      <c r="B62" s="32"/>
      <c r="C62" s="184" t="s">
        <v>2246</v>
      </c>
      <c r="D62" s="185" t="s">
        <v>2247</v>
      </c>
      <c r="E62" s="186" t="s">
        <v>190</v>
      </c>
      <c r="F62" s="187">
        <v>73.95</v>
      </c>
      <c r="H62" s="32"/>
    </row>
    <row r="63" spans="2:8" s="1" customFormat="1" ht="17" customHeight="1">
      <c r="B63" s="32"/>
      <c r="C63" s="188" t="s">
        <v>1</v>
      </c>
      <c r="D63" s="188" t="s">
        <v>2489</v>
      </c>
      <c r="E63" s="17" t="s">
        <v>1</v>
      </c>
      <c r="F63" s="189">
        <v>0</v>
      </c>
      <c r="H63" s="32"/>
    </row>
    <row r="64" spans="2:8" s="1" customFormat="1" ht="17" customHeight="1">
      <c r="B64" s="32"/>
      <c r="C64" s="188" t="s">
        <v>1</v>
      </c>
      <c r="D64" s="188" t="s">
        <v>2490</v>
      </c>
      <c r="E64" s="17" t="s">
        <v>1</v>
      </c>
      <c r="F64" s="189">
        <v>0.75</v>
      </c>
      <c r="H64" s="32"/>
    </row>
    <row r="65" spans="2:8" s="1" customFormat="1" ht="17" customHeight="1">
      <c r="B65" s="32"/>
      <c r="C65" s="188" t="s">
        <v>1</v>
      </c>
      <c r="D65" s="188" t="s">
        <v>2491</v>
      </c>
      <c r="E65" s="17" t="s">
        <v>1</v>
      </c>
      <c r="F65" s="189">
        <v>4</v>
      </c>
      <c r="H65" s="32"/>
    </row>
    <row r="66" spans="2:8" s="1" customFormat="1" ht="17" customHeight="1">
      <c r="B66" s="32"/>
      <c r="C66" s="188" t="s">
        <v>1</v>
      </c>
      <c r="D66" s="188" t="s">
        <v>2492</v>
      </c>
      <c r="E66" s="17" t="s">
        <v>1</v>
      </c>
      <c r="F66" s="189">
        <v>2</v>
      </c>
      <c r="H66" s="32"/>
    </row>
    <row r="67" spans="2:8" s="1" customFormat="1" ht="17" customHeight="1">
      <c r="B67" s="32"/>
      <c r="C67" s="188" t="s">
        <v>1</v>
      </c>
      <c r="D67" s="188" t="s">
        <v>2493</v>
      </c>
      <c r="E67" s="17" t="s">
        <v>1</v>
      </c>
      <c r="F67" s="189">
        <v>4.8</v>
      </c>
      <c r="H67" s="32"/>
    </row>
    <row r="68" spans="2:8" s="1" customFormat="1" ht="17" customHeight="1">
      <c r="B68" s="32"/>
      <c r="C68" s="188" t="s">
        <v>1</v>
      </c>
      <c r="D68" s="188" t="s">
        <v>2494</v>
      </c>
      <c r="E68" s="17" t="s">
        <v>1</v>
      </c>
      <c r="F68" s="189">
        <v>7.2</v>
      </c>
      <c r="H68" s="32"/>
    </row>
    <row r="69" spans="2:8" s="1" customFormat="1" ht="17" customHeight="1">
      <c r="B69" s="32"/>
      <c r="C69" s="188" t="s">
        <v>1</v>
      </c>
      <c r="D69" s="188" t="s">
        <v>2495</v>
      </c>
      <c r="E69" s="17" t="s">
        <v>1</v>
      </c>
      <c r="F69" s="189">
        <v>0</v>
      </c>
      <c r="H69" s="32"/>
    </row>
    <row r="70" spans="2:8" s="1" customFormat="1" ht="17" customHeight="1">
      <c r="B70" s="32"/>
      <c r="C70" s="188" t="s">
        <v>1</v>
      </c>
      <c r="D70" s="188" t="s">
        <v>2496</v>
      </c>
      <c r="E70" s="17" t="s">
        <v>1</v>
      </c>
      <c r="F70" s="189">
        <v>1.7</v>
      </c>
      <c r="H70" s="32"/>
    </row>
    <row r="71" spans="2:8" s="1" customFormat="1" ht="17" customHeight="1">
      <c r="B71" s="32"/>
      <c r="C71" s="188" t="s">
        <v>1</v>
      </c>
      <c r="D71" s="188" t="s">
        <v>2497</v>
      </c>
      <c r="E71" s="17" t="s">
        <v>1</v>
      </c>
      <c r="F71" s="189">
        <v>7.9</v>
      </c>
      <c r="H71" s="32"/>
    </row>
    <row r="72" spans="2:8" s="1" customFormat="1" ht="17" customHeight="1">
      <c r="B72" s="32"/>
      <c r="C72" s="188" t="s">
        <v>1</v>
      </c>
      <c r="D72" s="188" t="s">
        <v>2498</v>
      </c>
      <c r="E72" s="17" t="s">
        <v>1</v>
      </c>
      <c r="F72" s="189">
        <v>7.9</v>
      </c>
      <c r="H72" s="32"/>
    </row>
    <row r="73" spans="2:8" s="1" customFormat="1" ht="17" customHeight="1">
      <c r="B73" s="32"/>
      <c r="C73" s="188" t="s">
        <v>1</v>
      </c>
      <c r="D73" s="188" t="s">
        <v>2499</v>
      </c>
      <c r="E73" s="17" t="s">
        <v>1</v>
      </c>
      <c r="F73" s="189">
        <v>5.8</v>
      </c>
      <c r="H73" s="32"/>
    </row>
    <row r="74" spans="2:8" s="1" customFormat="1" ht="17" customHeight="1">
      <c r="B74" s="32"/>
      <c r="C74" s="188" t="s">
        <v>1</v>
      </c>
      <c r="D74" s="188" t="s">
        <v>2500</v>
      </c>
      <c r="E74" s="17" t="s">
        <v>1</v>
      </c>
      <c r="F74" s="189">
        <v>3.4</v>
      </c>
      <c r="H74" s="32"/>
    </row>
    <row r="75" spans="2:8" s="1" customFormat="1" ht="17" customHeight="1">
      <c r="B75" s="32"/>
      <c r="C75" s="188" t="s">
        <v>1</v>
      </c>
      <c r="D75" s="188" t="s">
        <v>2501</v>
      </c>
      <c r="E75" s="17" t="s">
        <v>1</v>
      </c>
      <c r="F75" s="189">
        <v>3.5</v>
      </c>
      <c r="H75" s="32"/>
    </row>
    <row r="76" spans="2:8" s="1" customFormat="1" ht="17" customHeight="1">
      <c r="B76" s="32"/>
      <c r="C76" s="188" t="s">
        <v>1</v>
      </c>
      <c r="D76" s="188" t="s">
        <v>2502</v>
      </c>
      <c r="E76" s="17" t="s">
        <v>1</v>
      </c>
      <c r="F76" s="189">
        <v>0.9</v>
      </c>
      <c r="H76" s="32"/>
    </row>
    <row r="77" spans="2:8" s="1" customFormat="1" ht="17" customHeight="1">
      <c r="B77" s="32"/>
      <c r="C77" s="188" t="s">
        <v>1</v>
      </c>
      <c r="D77" s="188" t="s">
        <v>2503</v>
      </c>
      <c r="E77" s="17" t="s">
        <v>1</v>
      </c>
      <c r="F77" s="189">
        <v>0</v>
      </c>
      <c r="H77" s="32"/>
    </row>
    <row r="78" spans="2:8" s="1" customFormat="1" ht="17" customHeight="1">
      <c r="B78" s="32"/>
      <c r="C78" s="188" t="s">
        <v>1</v>
      </c>
      <c r="D78" s="188" t="s">
        <v>2504</v>
      </c>
      <c r="E78" s="17" t="s">
        <v>1</v>
      </c>
      <c r="F78" s="189">
        <v>8.3000000000000007</v>
      </c>
      <c r="H78" s="32"/>
    </row>
    <row r="79" spans="2:8" s="1" customFormat="1" ht="17" customHeight="1">
      <c r="B79" s="32"/>
      <c r="C79" s="188" t="s">
        <v>1</v>
      </c>
      <c r="D79" s="188" t="s">
        <v>2505</v>
      </c>
      <c r="E79" s="17" t="s">
        <v>1</v>
      </c>
      <c r="F79" s="189">
        <v>7.9</v>
      </c>
      <c r="H79" s="32"/>
    </row>
    <row r="80" spans="2:8" s="1" customFormat="1" ht="17" customHeight="1">
      <c r="B80" s="32"/>
      <c r="C80" s="188" t="s">
        <v>1</v>
      </c>
      <c r="D80" s="188" t="s">
        <v>2506</v>
      </c>
      <c r="E80" s="17" t="s">
        <v>1</v>
      </c>
      <c r="F80" s="189">
        <v>7.9</v>
      </c>
      <c r="H80" s="32"/>
    </row>
    <row r="81" spans="2:8" s="1" customFormat="1" ht="17" customHeight="1">
      <c r="B81" s="32"/>
      <c r="C81" s="188" t="s">
        <v>2246</v>
      </c>
      <c r="D81" s="188" t="s">
        <v>921</v>
      </c>
      <c r="E81" s="17" t="s">
        <v>1</v>
      </c>
      <c r="F81" s="189">
        <v>73.95</v>
      </c>
      <c r="H81" s="32"/>
    </row>
    <row r="82" spans="2:8" s="1" customFormat="1" ht="17" customHeight="1">
      <c r="B82" s="32"/>
      <c r="C82" s="190" t="s">
        <v>2944</v>
      </c>
      <c r="H82" s="32"/>
    </row>
    <row r="83" spans="2:8" s="1" customFormat="1" ht="17" customHeight="1">
      <c r="B83" s="32"/>
      <c r="C83" s="188" t="s">
        <v>2486</v>
      </c>
      <c r="D83" s="188" t="s">
        <v>2958</v>
      </c>
      <c r="E83" s="17" t="s">
        <v>190</v>
      </c>
      <c r="F83" s="189">
        <v>73.95</v>
      </c>
      <c r="H83" s="32"/>
    </row>
    <row r="84" spans="2:8" s="1" customFormat="1" ht="17" customHeight="1">
      <c r="B84" s="32"/>
      <c r="C84" s="188" t="s">
        <v>2323</v>
      </c>
      <c r="D84" s="188" t="s">
        <v>2945</v>
      </c>
      <c r="E84" s="17" t="s">
        <v>959</v>
      </c>
      <c r="F84" s="189">
        <v>146.02600000000001</v>
      </c>
      <c r="H84" s="32"/>
    </row>
    <row r="85" spans="2:8" s="1" customFormat="1" ht="17" customHeight="1">
      <c r="B85" s="32"/>
      <c r="C85" s="188" t="s">
        <v>2332</v>
      </c>
      <c r="D85" s="188" t="s">
        <v>2956</v>
      </c>
      <c r="E85" s="17" t="s">
        <v>470</v>
      </c>
      <c r="F85" s="189">
        <v>1206.25</v>
      </c>
      <c r="H85" s="32"/>
    </row>
    <row r="86" spans="2:8" s="1" customFormat="1" ht="17" customHeight="1">
      <c r="B86" s="32"/>
      <c r="C86" s="188" t="s">
        <v>2369</v>
      </c>
      <c r="D86" s="188" t="s">
        <v>2949</v>
      </c>
      <c r="E86" s="17" t="s">
        <v>959</v>
      </c>
      <c r="F86" s="189">
        <v>433.91399999999999</v>
      </c>
      <c r="H86" s="32"/>
    </row>
    <row r="87" spans="2:8" s="1" customFormat="1" ht="17" customHeight="1">
      <c r="B87" s="32"/>
      <c r="C87" s="188" t="s">
        <v>2393</v>
      </c>
      <c r="D87" s="188" t="s">
        <v>2953</v>
      </c>
      <c r="E87" s="17" t="s">
        <v>959</v>
      </c>
      <c r="F87" s="189">
        <v>112.709</v>
      </c>
      <c r="H87" s="32"/>
    </row>
    <row r="88" spans="2:8" s="1" customFormat="1" ht="17" customHeight="1">
      <c r="B88" s="32"/>
      <c r="C88" s="188" t="s">
        <v>2449</v>
      </c>
      <c r="D88" s="188" t="s">
        <v>2959</v>
      </c>
      <c r="E88" s="17" t="s">
        <v>190</v>
      </c>
      <c r="F88" s="189">
        <v>241.25</v>
      </c>
      <c r="H88" s="32"/>
    </row>
    <row r="89" spans="2:8" s="1" customFormat="1" ht="17" customHeight="1">
      <c r="B89" s="32"/>
      <c r="C89" s="188" t="s">
        <v>2454</v>
      </c>
      <c r="D89" s="188" t="s">
        <v>2952</v>
      </c>
      <c r="E89" s="17" t="s">
        <v>959</v>
      </c>
      <c r="F89" s="189">
        <v>29.204999999999998</v>
      </c>
      <c r="H89" s="32"/>
    </row>
    <row r="90" spans="2:8" s="1" customFormat="1" ht="17" customHeight="1">
      <c r="B90" s="32"/>
      <c r="C90" s="188" t="s">
        <v>2483</v>
      </c>
      <c r="D90" s="188" t="s">
        <v>2960</v>
      </c>
      <c r="E90" s="17" t="s">
        <v>190</v>
      </c>
      <c r="F90" s="189">
        <v>73.95</v>
      </c>
      <c r="H90" s="32"/>
    </row>
    <row r="91" spans="2:8" s="1" customFormat="1" ht="17" customHeight="1">
      <c r="B91" s="32"/>
      <c r="C91" s="188" t="s">
        <v>2665</v>
      </c>
      <c r="D91" s="188" t="s">
        <v>2961</v>
      </c>
      <c r="E91" s="17" t="s">
        <v>190</v>
      </c>
      <c r="F91" s="189">
        <v>73.95</v>
      </c>
      <c r="H91" s="32"/>
    </row>
    <row r="92" spans="2:8" s="1" customFormat="1" ht="17" customHeight="1">
      <c r="B92" s="32"/>
      <c r="C92" s="188" t="s">
        <v>2672</v>
      </c>
      <c r="D92" s="188" t="s">
        <v>2962</v>
      </c>
      <c r="E92" s="17" t="s">
        <v>190</v>
      </c>
      <c r="F92" s="189">
        <v>73.95</v>
      </c>
      <c r="H92" s="32"/>
    </row>
    <row r="93" spans="2:8" s="1" customFormat="1" ht="17" customHeight="1">
      <c r="B93" s="32"/>
      <c r="C93" s="184" t="s">
        <v>2249</v>
      </c>
      <c r="D93" s="185" t="s">
        <v>2250</v>
      </c>
      <c r="E93" s="186" t="s">
        <v>190</v>
      </c>
      <c r="F93" s="187">
        <v>104.8</v>
      </c>
      <c r="H93" s="32"/>
    </row>
    <row r="94" spans="2:8" s="1" customFormat="1" ht="17" customHeight="1">
      <c r="B94" s="32"/>
      <c r="C94" s="188" t="s">
        <v>1</v>
      </c>
      <c r="D94" s="188" t="s">
        <v>2518</v>
      </c>
      <c r="E94" s="17" t="s">
        <v>1</v>
      </c>
      <c r="F94" s="189">
        <v>13</v>
      </c>
      <c r="H94" s="32"/>
    </row>
    <row r="95" spans="2:8" s="1" customFormat="1" ht="17" customHeight="1">
      <c r="B95" s="32"/>
      <c r="C95" s="188" t="s">
        <v>1</v>
      </c>
      <c r="D95" s="188" t="s">
        <v>2519</v>
      </c>
      <c r="E95" s="17" t="s">
        <v>1</v>
      </c>
      <c r="F95" s="189">
        <v>24</v>
      </c>
      <c r="H95" s="32"/>
    </row>
    <row r="96" spans="2:8" s="1" customFormat="1" ht="17" customHeight="1">
      <c r="B96" s="32"/>
      <c r="C96" s="188" t="s">
        <v>1</v>
      </c>
      <c r="D96" s="188" t="s">
        <v>2520</v>
      </c>
      <c r="E96" s="17" t="s">
        <v>1</v>
      </c>
      <c r="F96" s="189">
        <v>15</v>
      </c>
      <c r="H96" s="32"/>
    </row>
    <row r="97" spans="2:8" s="1" customFormat="1" ht="17" customHeight="1">
      <c r="B97" s="32"/>
      <c r="C97" s="188" t="s">
        <v>1</v>
      </c>
      <c r="D97" s="188" t="s">
        <v>2521</v>
      </c>
      <c r="E97" s="17" t="s">
        <v>1</v>
      </c>
      <c r="F97" s="189">
        <v>13.8</v>
      </c>
      <c r="H97" s="32"/>
    </row>
    <row r="98" spans="2:8" s="1" customFormat="1" ht="17" customHeight="1">
      <c r="B98" s="32"/>
      <c r="C98" s="188" t="s">
        <v>1</v>
      </c>
      <c r="D98" s="188" t="s">
        <v>2522</v>
      </c>
      <c r="E98" s="17" t="s">
        <v>1</v>
      </c>
      <c r="F98" s="189">
        <v>24</v>
      </c>
      <c r="H98" s="32"/>
    </row>
    <row r="99" spans="2:8" s="1" customFormat="1" ht="17" customHeight="1">
      <c r="B99" s="32"/>
      <c r="C99" s="188" t="s">
        <v>1</v>
      </c>
      <c r="D99" s="188" t="s">
        <v>2523</v>
      </c>
      <c r="E99" s="17" t="s">
        <v>1</v>
      </c>
      <c r="F99" s="189">
        <v>15</v>
      </c>
      <c r="H99" s="32"/>
    </row>
    <row r="100" spans="2:8" s="1" customFormat="1" ht="17" customHeight="1">
      <c r="B100" s="32"/>
      <c r="C100" s="188" t="s">
        <v>2249</v>
      </c>
      <c r="D100" s="188" t="s">
        <v>921</v>
      </c>
      <c r="E100" s="17" t="s">
        <v>1</v>
      </c>
      <c r="F100" s="189">
        <v>104.8</v>
      </c>
      <c r="H100" s="32"/>
    </row>
    <row r="101" spans="2:8" s="1" customFormat="1" ht="17" customHeight="1">
      <c r="B101" s="32"/>
      <c r="C101" s="190" t="s">
        <v>2944</v>
      </c>
      <c r="H101" s="32"/>
    </row>
    <row r="102" spans="2:8" s="1" customFormat="1" ht="17" customHeight="1">
      <c r="B102" s="32"/>
      <c r="C102" s="188" t="s">
        <v>2515</v>
      </c>
      <c r="D102" s="188" t="s">
        <v>2963</v>
      </c>
      <c r="E102" s="17" t="s">
        <v>190</v>
      </c>
      <c r="F102" s="189">
        <v>104.8</v>
      </c>
      <c r="H102" s="32"/>
    </row>
    <row r="103" spans="2:8" s="1" customFormat="1" ht="17" customHeight="1">
      <c r="B103" s="32"/>
      <c r="C103" s="188" t="s">
        <v>2323</v>
      </c>
      <c r="D103" s="188" t="s">
        <v>2945</v>
      </c>
      <c r="E103" s="17" t="s">
        <v>959</v>
      </c>
      <c r="F103" s="189">
        <v>146.02600000000001</v>
      </c>
      <c r="H103" s="32"/>
    </row>
    <row r="104" spans="2:8" s="1" customFormat="1" ht="17" customHeight="1">
      <c r="B104" s="32"/>
      <c r="C104" s="188" t="s">
        <v>2332</v>
      </c>
      <c r="D104" s="188" t="s">
        <v>2956</v>
      </c>
      <c r="E104" s="17" t="s">
        <v>470</v>
      </c>
      <c r="F104" s="189">
        <v>1206.25</v>
      </c>
      <c r="H104" s="32"/>
    </row>
    <row r="105" spans="2:8" s="1" customFormat="1" ht="17" customHeight="1">
      <c r="B105" s="32"/>
      <c r="C105" s="188" t="s">
        <v>2369</v>
      </c>
      <c r="D105" s="188" t="s">
        <v>2949</v>
      </c>
      <c r="E105" s="17" t="s">
        <v>959</v>
      </c>
      <c r="F105" s="189">
        <v>433.91399999999999</v>
      </c>
      <c r="H105" s="32"/>
    </row>
    <row r="106" spans="2:8" s="1" customFormat="1" ht="17" customHeight="1">
      <c r="B106" s="32"/>
      <c r="C106" s="188" t="s">
        <v>2393</v>
      </c>
      <c r="D106" s="188" t="s">
        <v>2953</v>
      </c>
      <c r="E106" s="17" t="s">
        <v>959</v>
      </c>
      <c r="F106" s="189">
        <v>112.709</v>
      </c>
      <c r="H106" s="32"/>
    </row>
    <row r="107" spans="2:8" s="1" customFormat="1" ht="17" customHeight="1">
      <c r="B107" s="32"/>
      <c r="C107" s="188" t="s">
        <v>2449</v>
      </c>
      <c r="D107" s="188" t="s">
        <v>2959</v>
      </c>
      <c r="E107" s="17" t="s">
        <v>190</v>
      </c>
      <c r="F107" s="189">
        <v>241.25</v>
      </c>
      <c r="H107" s="32"/>
    </row>
    <row r="108" spans="2:8" s="1" customFormat="1" ht="17" customHeight="1">
      <c r="B108" s="32"/>
      <c r="C108" s="188" t="s">
        <v>2454</v>
      </c>
      <c r="D108" s="188" t="s">
        <v>2952</v>
      </c>
      <c r="E108" s="17" t="s">
        <v>959</v>
      </c>
      <c r="F108" s="189">
        <v>29.204999999999998</v>
      </c>
      <c r="H108" s="32"/>
    </row>
    <row r="109" spans="2:8" s="1" customFormat="1" ht="17" customHeight="1">
      <c r="B109" s="32"/>
      <c r="C109" s="188" t="s">
        <v>2532</v>
      </c>
      <c r="D109" s="188" t="s">
        <v>2964</v>
      </c>
      <c r="E109" s="17" t="s">
        <v>190</v>
      </c>
      <c r="F109" s="189">
        <v>104.8</v>
      </c>
      <c r="H109" s="32"/>
    </row>
    <row r="110" spans="2:8" s="1" customFormat="1" ht="17" customHeight="1">
      <c r="B110" s="32"/>
      <c r="C110" s="188" t="s">
        <v>2668</v>
      </c>
      <c r="D110" s="188" t="s">
        <v>2965</v>
      </c>
      <c r="E110" s="17" t="s">
        <v>190</v>
      </c>
      <c r="F110" s="189">
        <v>167.3</v>
      </c>
      <c r="H110" s="32"/>
    </row>
    <row r="111" spans="2:8" s="1" customFormat="1" ht="17" customHeight="1">
      <c r="B111" s="32"/>
      <c r="C111" s="188" t="s">
        <v>2675</v>
      </c>
      <c r="D111" s="188" t="s">
        <v>2966</v>
      </c>
      <c r="E111" s="17" t="s">
        <v>190</v>
      </c>
      <c r="F111" s="189">
        <v>104.8</v>
      </c>
      <c r="H111" s="32"/>
    </row>
    <row r="112" spans="2:8" s="1" customFormat="1" ht="17" customHeight="1">
      <c r="B112" s="32"/>
      <c r="C112" s="184" t="s">
        <v>2253</v>
      </c>
      <c r="D112" s="185" t="s">
        <v>2254</v>
      </c>
      <c r="E112" s="186" t="s">
        <v>190</v>
      </c>
      <c r="F112" s="187">
        <v>62.5</v>
      </c>
      <c r="H112" s="32"/>
    </row>
    <row r="113" spans="2:8" s="1" customFormat="1" ht="17" customHeight="1">
      <c r="B113" s="32"/>
      <c r="C113" s="188" t="s">
        <v>1</v>
      </c>
      <c r="D113" s="188" t="s">
        <v>2538</v>
      </c>
      <c r="E113" s="17" t="s">
        <v>1</v>
      </c>
      <c r="F113" s="189">
        <v>31.5</v>
      </c>
      <c r="H113" s="32"/>
    </row>
    <row r="114" spans="2:8" s="1" customFormat="1" ht="17" customHeight="1">
      <c r="B114" s="32"/>
      <c r="C114" s="188" t="s">
        <v>1</v>
      </c>
      <c r="D114" s="188" t="s">
        <v>2539</v>
      </c>
      <c r="E114" s="17" t="s">
        <v>1</v>
      </c>
      <c r="F114" s="189">
        <v>31</v>
      </c>
      <c r="H114" s="32"/>
    </row>
    <row r="115" spans="2:8" s="1" customFormat="1" ht="17" customHeight="1">
      <c r="B115" s="32"/>
      <c r="C115" s="188" t="s">
        <v>2253</v>
      </c>
      <c r="D115" s="188" t="s">
        <v>921</v>
      </c>
      <c r="E115" s="17" t="s">
        <v>1</v>
      </c>
      <c r="F115" s="189">
        <v>62.5</v>
      </c>
      <c r="H115" s="32"/>
    </row>
    <row r="116" spans="2:8" s="1" customFormat="1" ht="17" customHeight="1">
      <c r="B116" s="32"/>
      <c r="C116" s="190" t="s">
        <v>2944</v>
      </c>
      <c r="H116" s="32"/>
    </row>
    <row r="117" spans="2:8" s="1" customFormat="1" ht="17" customHeight="1">
      <c r="B117" s="32"/>
      <c r="C117" s="188" t="s">
        <v>2535</v>
      </c>
      <c r="D117" s="188" t="s">
        <v>2967</v>
      </c>
      <c r="E117" s="17" t="s">
        <v>190</v>
      </c>
      <c r="F117" s="189">
        <v>62.5</v>
      </c>
      <c r="H117" s="32"/>
    </row>
    <row r="118" spans="2:8" s="1" customFormat="1" ht="17" customHeight="1">
      <c r="B118" s="32"/>
      <c r="C118" s="188" t="s">
        <v>2323</v>
      </c>
      <c r="D118" s="188" t="s">
        <v>2945</v>
      </c>
      <c r="E118" s="17" t="s">
        <v>959</v>
      </c>
      <c r="F118" s="189">
        <v>146.02600000000001</v>
      </c>
      <c r="H118" s="32"/>
    </row>
    <row r="119" spans="2:8" s="1" customFormat="1" ht="17" customHeight="1">
      <c r="B119" s="32"/>
      <c r="C119" s="188" t="s">
        <v>2332</v>
      </c>
      <c r="D119" s="188" t="s">
        <v>2956</v>
      </c>
      <c r="E119" s="17" t="s">
        <v>470</v>
      </c>
      <c r="F119" s="189">
        <v>1206.25</v>
      </c>
      <c r="H119" s="32"/>
    </row>
    <row r="120" spans="2:8" s="1" customFormat="1" ht="17" customHeight="1">
      <c r="B120" s="32"/>
      <c r="C120" s="188" t="s">
        <v>2369</v>
      </c>
      <c r="D120" s="188" t="s">
        <v>2949</v>
      </c>
      <c r="E120" s="17" t="s">
        <v>959</v>
      </c>
      <c r="F120" s="189">
        <v>433.91399999999999</v>
      </c>
      <c r="H120" s="32"/>
    </row>
    <row r="121" spans="2:8" s="1" customFormat="1" ht="17" customHeight="1">
      <c r="B121" s="32"/>
      <c r="C121" s="188" t="s">
        <v>2393</v>
      </c>
      <c r="D121" s="188" t="s">
        <v>2953</v>
      </c>
      <c r="E121" s="17" t="s">
        <v>959</v>
      </c>
      <c r="F121" s="189">
        <v>112.709</v>
      </c>
      <c r="H121" s="32"/>
    </row>
    <row r="122" spans="2:8" s="1" customFormat="1" ht="17" customHeight="1">
      <c r="B122" s="32"/>
      <c r="C122" s="188" t="s">
        <v>2449</v>
      </c>
      <c r="D122" s="188" t="s">
        <v>2959</v>
      </c>
      <c r="E122" s="17" t="s">
        <v>190</v>
      </c>
      <c r="F122" s="189">
        <v>241.25</v>
      </c>
      <c r="H122" s="32"/>
    </row>
    <row r="123" spans="2:8" s="1" customFormat="1" ht="17" customHeight="1">
      <c r="B123" s="32"/>
      <c r="C123" s="188" t="s">
        <v>2454</v>
      </c>
      <c r="D123" s="188" t="s">
        <v>2952</v>
      </c>
      <c r="E123" s="17" t="s">
        <v>959</v>
      </c>
      <c r="F123" s="189">
        <v>29.204999999999998</v>
      </c>
      <c r="H123" s="32"/>
    </row>
    <row r="124" spans="2:8" s="1" customFormat="1" ht="17" customHeight="1">
      <c r="B124" s="32"/>
      <c r="C124" s="188" t="s">
        <v>2548</v>
      </c>
      <c r="D124" s="188" t="s">
        <v>2968</v>
      </c>
      <c r="E124" s="17" t="s">
        <v>190</v>
      </c>
      <c r="F124" s="189">
        <v>62.5</v>
      </c>
      <c r="H124" s="32"/>
    </row>
    <row r="125" spans="2:8" s="1" customFormat="1" ht="17" customHeight="1">
      <c r="B125" s="32"/>
      <c r="C125" s="188" t="s">
        <v>2668</v>
      </c>
      <c r="D125" s="188" t="s">
        <v>2965</v>
      </c>
      <c r="E125" s="17" t="s">
        <v>190</v>
      </c>
      <c r="F125" s="189">
        <v>167.3</v>
      </c>
      <c r="H125" s="32"/>
    </row>
    <row r="126" spans="2:8" s="1" customFormat="1" ht="17" customHeight="1">
      <c r="B126" s="32"/>
      <c r="C126" s="188" t="s">
        <v>2678</v>
      </c>
      <c r="D126" s="188" t="s">
        <v>2969</v>
      </c>
      <c r="E126" s="17" t="s">
        <v>190</v>
      </c>
      <c r="F126" s="189">
        <v>62.5</v>
      </c>
      <c r="H126" s="32"/>
    </row>
    <row r="127" spans="2:8" s="1" customFormat="1" ht="17" customHeight="1">
      <c r="B127" s="32"/>
      <c r="C127" s="184" t="s">
        <v>2256</v>
      </c>
      <c r="D127" s="185" t="s">
        <v>2257</v>
      </c>
      <c r="E127" s="186" t="s">
        <v>351</v>
      </c>
      <c r="F127" s="187">
        <v>29.344000000000001</v>
      </c>
      <c r="H127" s="32"/>
    </row>
    <row r="128" spans="2:8" s="1" customFormat="1" ht="17" customHeight="1">
      <c r="B128" s="32"/>
      <c r="C128" s="188" t="s">
        <v>2256</v>
      </c>
      <c r="D128" s="188" t="s">
        <v>2707</v>
      </c>
      <c r="E128" s="17" t="s">
        <v>1</v>
      </c>
      <c r="F128" s="189">
        <v>29.344000000000001</v>
      </c>
      <c r="H128" s="32"/>
    </row>
    <row r="129" spans="2:8" s="1" customFormat="1" ht="17" customHeight="1">
      <c r="B129" s="32"/>
      <c r="C129" s="190" t="s">
        <v>2944</v>
      </c>
      <c r="H129" s="32"/>
    </row>
    <row r="130" spans="2:8" s="1" customFormat="1" ht="17" customHeight="1">
      <c r="B130" s="32"/>
      <c r="C130" s="188" t="s">
        <v>2703</v>
      </c>
      <c r="D130" s="188" t="s">
        <v>2970</v>
      </c>
      <c r="E130" s="17" t="s">
        <v>351</v>
      </c>
      <c r="F130" s="189">
        <v>116.697</v>
      </c>
      <c r="H130" s="32"/>
    </row>
    <row r="131" spans="2:8" s="1" customFormat="1" ht="21.75">
      <c r="B131" s="32"/>
      <c r="C131" s="188" t="s">
        <v>2711</v>
      </c>
      <c r="D131" s="188" t="s">
        <v>2971</v>
      </c>
      <c r="E131" s="17" t="s">
        <v>351</v>
      </c>
      <c r="F131" s="189">
        <v>29.344000000000001</v>
      </c>
      <c r="H131" s="32"/>
    </row>
    <row r="132" spans="2:8" s="1" customFormat="1" ht="17" customHeight="1">
      <c r="B132" s="32"/>
      <c r="C132" s="184" t="s">
        <v>2259</v>
      </c>
      <c r="D132" s="185" t="s">
        <v>2260</v>
      </c>
      <c r="E132" s="186" t="s">
        <v>351</v>
      </c>
      <c r="F132" s="187">
        <v>116.697</v>
      </c>
      <c r="H132" s="32"/>
    </row>
    <row r="133" spans="2:8" s="1" customFormat="1" ht="17" customHeight="1">
      <c r="B133" s="32"/>
      <c r="C133" s="188" t="s">
        <v>2268</v>
      </c>
      <c r="D133" s="188" t="s">
        <v>2706</v>
      </c>
      <c r="E133" s="17" t="s">
        <v>1</v>
      </c>
      <c r="F133" s="189">
        <v>11.981999999999999</v>
      </c>
      <c r="H133" s="32"/>
    </row>
    <row r="134" spans="2:8" s="1" customFormat="1" ht="17" customHeight="1">
      <c r="B134" s="32"/>
      <c r="C134" s="188" t="s">
        <v>2256</v>
      </c>
      <c r="D134" s="188" t="s">
        <v>2707</v>
      </c>
      <c r="E134" s="17" t="s">
        <v>1</v>
      </c>
      <c r="F134" s="189">
        <v>29.344000000000001</v>
      </c>
      <c r="H134" s="32"/>
    </row>
    <row r="135" spans="2:8" s="1" customFormat="1" ht="17" customHeight="1">
      <c r="B135" s="32"/>
      <c r="C135" s="188" t="s">
        <v>2262</v>
      </c>
      <c r="D135" s="188" t="s">
        <v>2708</v>
      </c>
      <c r="E135" s="17" t="s">
        <v>1</v>
      </c>
      <c r="F135" s="189">
        <v>69.894000000000005</v>
      </c>
      <c r="H135" s="32"/>
    </row>
    <row r="136" spans="2:8" s="1" customFormat="1" ht="17" customHeight="1">
      <c r="B136" s="32"/>
      <c r="C136" s="188" t="s">
        <v>2265</v>
      </c>
      <c r="D136" s="188" t="s">
        <v>2709</v>
      </c>
      <c r="E136" s="17" t="s">
        <v>1</v>
      </c>
      <c r="F136" s="189">
        <v>5.4770000000000003</v>
      </c>
      <c r="H136" s="32"/>
    </row>
    <row r="137" spans="2:8" s="1" customFormat="1" ht="17" customHeight="1">
      <c r="B137" s="32"/>
      <c r="C137" s="188" t="s">
        <v>2259</v>
      </c>
      <c r="D137" s="188" t="s">
        <v>921</v>
      </c>
      <c r="E137" s="17" t="s">
        <v>1</v>
      </c>
      <c r="F137" s="189">
        <v>116.697</v>
      </c>
      <c r="H137" s="32"/>
    </row>
    <row r="138" spans="2:8" s="1" customFormat="1" ht="17" customHeight="1">
      <c r="B138" s="32"/>
      <c r="C138" s="190" t="s">
        <v>2944</v>
      </c>
      <c r="H138" s="32"/>
    </row>
    <row r="139" spans="2:8" s="1" customFormat="1" ht="17" customHeight="1">
      <c r="B139" s="32"/>
      <c r="C139" s="188" t="s">
        <v>2703</v>
      </c>
      <c r="D139" s="188" t="s">
        <v>2970</v>
      </c>
      <c r="E139" s="17" t="s">
        <v>351</v>
      </c>
      <c r="F139" s="189">
        <v>116.697</v>
      </c>
      <c r="H139" s="32"/>
    </row>
    <row r="140" spans="2:8" s="1" customFormat="1" ht="21.75">
      <c r="B140" s="32"/>
      <c r="C140" s="188" t="s">
        <v>2696</v>
      </c>
      <c r="D140" s="188" t="s">
        <v>2972</v>
      </c>
      <c r="E140" s="17" t="s">
        <v>351</v>
      </c>
      <c r="F140" s="189">
        <v>116.697</v>
      </c>
      <c r="H140" s="32"/>
    </row>
    <row r="141" spans="2:8" s="1" customFormat="1" ht="17" customHeight="1">
      <c r="B141" s="32"/>
      <c r="C141" s="188" t="s">
        <v>2699</v>
      </c>
      <c r="D141" s="188" t="s">
        <v>2973</v>
      </c>
      <c r="E141" s="17" t="s">
        <v>351</v>
      </c>
      <c r="F141" s="189">
        <v>466.78800000000001</v>
      </c>
      <c r="H141" s="32"/>
    </row>
    <row r="142" spans="2:8" s="1" customFormat="1" ht="17" customHeight="1">
      <c r="B142" s="32"/>
      <c r="C142" s="184" t="s">
        <v>2262</v>
      </c>
      <c r="D142" s="185" t="s">
        <v>2263</v>
      </c>
      <c r="E142" s="186" t="s">
        <v>351</v>
      </c>
      <c r="F142" s="187">
        <v>69.894000000000005</v>
      </c>
      <c r="H142" s="32"/>
    </row>
    <row r="143" spans="2:8" s="1" customFormat="1" ht="17" customHeight="1">
      <c r="B143" s="32"/>
      <c r="C143" s="188" t="s">
        <v>2262</v>
      </c>
      <c r="D143" s="188" t="s">
        <v>2708</v>
      </c>
      <c r="E143" s="17" t="s">
        <v>1</v>
      </c>
      <c r="F143" s="189">
        <v>69.894000000000005</v>
      </c>
      <c r="H143" s="32"/>
    </row>
    <row r="144" spans="2:8" s="1" customFormat="1" ht="17" customHeight="1">
      <c r="B144" s="32"/>
      <c r="C144" s="190" t="s">
        <v>2944</v>
      </c>
      <c r="H144" s="32"/>
    </row>
    <row r="145" spans="2:8" s="1" customFormat="1" ht="17" customHeight="1">
      <c r="B145" s="32"/>
      <c r="C145" s="188" t="s">
        <v>2703</v>
      </c>
      <c r="D145" s="188" t="s">
        <v>2970</v>
      </c>
      <c r="E145" s="17" t="s">
        <v>351</v>
      </c>
      <c r="F145" s="189">
        <v>116.697</v>
      </c>
      <c r="H145" s="32"/>
    </row>
    <row r="146" spans="2:8" s="1" customFormat="1" ht="21.75">
      <c r="B146" s="32"/>
      <c r="C146" s="188" t="s">
        <v>2714</v>
      </c>
      <c r="D146" s="188" t="s">
        <v>2353</v>
      </c>
      <c r="E146" s="17" t="s">
        <v>351</v>
      </c>
      <c r="F146" s="189">
        <v>69.894000000000005</v>
      </c>
      <c r="H146" s="32"/>
    </row>
    <row r="147" spans="2:8" s="1" customFormat="1" ht="17" customHeight="1">
      <c r="B147" s="32"/>
      <c r="C147" s="184" t="s">
        <v>2265</v>
      </c>
      <c r="D147" s="185" t="s">
        <v>2266</v>
      </c>
      <c r="E147" s="186" t="s">
        <v>351</v>
      </c>
      <c r="F147" s="187">
        <v>5.4770000000000003</v>
      </c>
      <c r="H147" s="32"/>
    </row>
    <row r="148" spans="2:8" s="1" customFormat="1" ht="17" customHeight="1">
      <c r="B148" s="32"/>
      <c r="C148" s="188" t="s">
        <v>2265</v>
      </c>
      <c r="D148" s="188" t="s">
        <v>2709</v>
      </c>
      <c r="E148" s="17" t="s">
        <v>1</v>
      </c>
      <c r="F148" s="189">
        <v>5.4770000000000003</v>
      </c>
      <c r="H148" s="32"/>
    </row>
    <row r="149" spans="2:8" s="1" customFormat="1" ht="17" customHeight="1">
      <c r="B149" s="32"/>
      <c r="C149" s="190" t="s">
        <v>2944</v>
      </c>
      <c r="H149" s="32"/>
    </row>
    <row r="150" spans="2:8" s="1" customFormat="1" ht="17" customHeight="1">
      <c r="B150" s="32"/>
      <c r="C150" s="188" t="s">
        <v>2703</v>
      </c>
      <c r="D150" s="188" t="s">
        <v>2970</v>
      </c>
      <c r="E150" s="17" t="s">
        <v>351</v>
      </c>
      <c r="F150" s="189">
        <v>116.697</v>
      </c>
      <c r="H150" s="32"/>
    </row>
    <row r="151" spans="2:8" s="1" customFormat="1" ht="21.75">
      <c r="B151" s="32"/>
      <c r="C151" s="188" t="s">
        <v>1367</v>
      </c>
      <c r="D151" s="188" t="s">
        <v>2974</v>
      </c>
      <c r="E151" s="17" t="s">
        <v>351</v>
      </c>
      <c r="F151" s="189">
        <v>5.4770000000000003</v>
      </c>
      <c r="H151" s="32"/>
    </row>
    <row r="152" spans="2:8" s="1" customFormat="1" ht="17" customHeight="1">
      <c r="B152" s="32"/>
      <c r="C152" s="184" t="s">
        <v>2268</v>
      </c>
      <c r="D152" s="185" t="s">
        <v>2269</v>
      </c>
      <c r="E152" s="186" t="s">
        <v>351</v>
      </c>
      <c r="F152" s="187">
        <v>11.981999999999999</v>
      </c>
      <c r="H152" s="32"/>
    </row>
    <row r="153" spans="2:8" s="1" customFormat="1" ht="17" customHeight="1">
      <c r="B153" s="32"/>
      <c r="C153" s="188" t="s">
        <v>2268</v>
      </c>
      <c r="D153" s="188" t="s">
        <v>2706</v>
      </c>
      <c r="E153" s="17" t="s">
        <v>1</v>
      </c>
      <c r="F153" s="189">
        <v>11.981999999999999</v>
      </c>
      <c r="H153" s="32"/>
    </row>
    <row r="154" spans="2:8" s="1" customFormat="1" ht="17" customHeight="1">
      <c r="B154" s="32"/>
      <c r="C154" s="190" t="s">
        <v>2944</v>
      </c>
      <c r="H154" s="32"/>
    </row>
    <row r="155" spans="2:8" s="1" customFormat="1" ht="17" customHeight="1">
      <c r="B155" s="32"/>
      <c r="C155" s="188" t="s">
        <v>2703</v>
      </c>
      <c r="D155" s="188" t="s">
        <v>2970</v>
      </c>
      <c r="E155" s="17" t="s">
        <v>351</v>
      </c>
      <c r="F155" s="189">
        <v>116.697</v>
      </c>
      <c r="H155" s="32"/>
    </row>
    <row r="156" spans="2:8" s="1" customFormat="1" ht="21.75">
      <c r="B156" s="32"/>
      <c r="C156" s="188" t="s">
        <v>2716</v>
      </c>
      <c r="D156" s="188" t="s">
        <v>2717</v>
      </c>
      <c r="E156" s="17" t="s">
        <v>351</v>
      </c>
      <c r="F156" s="189">
        <v>11.981999999999999</v>
      </c>
      <c r="H156" s="32"/>
    </row>
    <row r="157" spans="2:8" s="1" customFormat="1" ht="17" customHeight="1">
      <c r="B157" s="32"/>
      <c r="C157" s="184" t="s">
        <v>2271</v>
      </c>
      <c r="D157" s="185" t="s">
        <v>2272</v>
      </c>
      <c r="E157" s="186" t="s">
        <v>470</v>
      </c>
      <c r="F157" s="187">
        <v>122.265</v>
      </c>
      <c r="H157" s="32"/>
    </row>
    <row r="158" spans="2:8" s="1" customFormat="1" ht="17" customHeight="1">
      <c r="B158" s="32"/>
      <c r="C158" s="188" t="s">
        <v>1</v>
      </c>
      <c r="D158" s="188" t="s">
        <v>2437</v>
      </c>
      <c r="E158" s="17" t="s">
        <v>1</v>
      </c>
      <c r="F158" s="189">
        <v>43.2</v>
      </c>
      <c r="H158" s="32"/>
    </row>
    <row r="159" spans="2:8" s="1" customFormat="1" ht="17" customHeight="1">
      <c r="B159" s="32"/>
      <c r="C159" s="188" t="s">
        <v>1</v>
      </c>
      <c r="D159" s="188" t="s">
        <v>2438</v>
      </c>
      <c r="E159" s="17" t="s">
        <v>1</v>
      </c>
      <c r="F159" s="189">
        <v>43.2</v>
      </c>
      <c r="H159" s="32"/>
    </row>
    <row r="160" spans="2:8" s="1" customFormat="1" ht="17" customHeight="1">
      <c r="B160" s="32"/>
      <c r="C160" s="188" t="s">
        <v>1</v>
      </c>
      <c r="D160" s="188" t="s">
        <v>2439</v>
      </c>
      <c r="E160" s="17" t="s">
        <v>1</v>
      </c>
      <c r="F160" s="189">
        <v>13.824999999999999</v>
      </c>
      <c r="H160" s="32"/>
    </row>
    <row r="161" spans="2:8" s="1" customFormat="1" ht="17" customHeight="1">
      <c r="B161" s="32"/>
      <c r="C161" s="188" t="s">
        <v>1</v>
      </c>
      <c r="D161" s="188" t="s">
        <v>2440</v>
      </c>
      <c r="E161" s="17" t="s">
        <v>1</v>
      </c>
      <c r="F161" s="189">
        <v>13.824999999999999</v>
      </c>
      <c r="H161" s="32"/>
    </row>
    <row r="162" spans="2:8" s="1" customFormat="1" ht="21.75">
      <c r="B162" s="32"/>
      <c r="C162" s="188" t="s">
        <v>1</v>
      </c>
      <c r="D162" s="188" t="s">
        <v>2441</v>
      </c>
      <c r="E162" s="17" t="s">
        <v>1</v>
      </c>
      <c r="F162" s="189">
        <v>8.2149999999999999</v>
      </c>
      <c r="H162" s="32"/>
    </row>
    <row r="163" spans="2:8" s="1" customFormat="1" ht="17" customHeight="1">
      <c r="B163" s="32"/>
      <c r="C163" s="188" t="s">
        <v>2271</v>
      </c>
      <c r="D163" s="188" t="s">
        <v>921</v>
      </c>
      <c r="E163" s="17" t="s">
        <v>1</v>
      </c>
      <c r="F163" s="189">
        <v>122.265</v>
      </c>
      <c r="H163" s="32"/>
    </row>
    <row r="164" spans="2:8" s="1" customFormat="1" ht="17" customHeight="1">
      <c r="B164" s="32"/>
      <c r="C164" s="190" t="s">
        <v>2944</v>
      </c>
      <c r="H164" s="32"/>
    </row>
    <row r="165" spans="2:8" s="1" customFormat="1" ht="17" customHeight="1">
      <c r="B165" s="32"/>
      <c r="C165" s="188" t="s">
        <v>2432</v>
      </c>
      <c r="D165" s="188" t="s">
        <v>2975</v>
      </c>
      <c r="E165" s="17" t="s">
        <v>470</v>
      </c>
      <c r="F165" s="189">
        <v>241.01499999999999</v>
      </c>
      <c r="H165" s="32"/>
    </row>
    <row r="166" spans="2:8" s="1" customFormat="1" ht="17" customHeight="1">
      <c r="B166" s="32"/>
      <c r="C166" s="188" t="s">
        <v>2292</v>
      </c>
      <c r="D166" s="188" t="s">
        <v>2976</v>
      </c>
      <c r="E166" s="17" t="s">
        <v>470</v>
      </c>
      <c r="F166" s="189">
        <v>241.01499999999999</v>
      </c>
      <c r="H166" s="32"/>
    </row>
    <row r="167" spans="2:8" s="1" customFormat="1" ht="17" customHeight="1">
      <c r="B167" s="32"/>
      <c r="C167" s="188" t="s">
        <v>2295</v>
      </c>
      <c r="D167" s="188" t="s">
        <v>2977</v>
      </c>
      <c r="E167" s="17" t="s">
        <v>470</v>
      </c>
      <c r="F167" s="189">
        <v>122.265</v>
      </c>
      <c r="H167" s="32"/>
    </row>
    <row r="168" spans="2:8" s="1" customFormat="1" ht="17" customHeight="1">
      <c r="B168" s="32"/>
      <c r="C168" s="188" t="s">
        <v>2298</v>
      </c>
      <c r="D168" s="188" t="s">
        <v>2978</v>
      </c>
      <c r="E168" s="17" t="s">
        <v>470</v>
      </c>
      <c r="F168" s="189">
        <v>122.265</v>
      </c>
      <c r="H168" s="32"/>
    </row>
    <row r="169" spans="2:8" s="1" customFormat="1" ht="17" customHeight="1">
      <c r="B169" s="32"/>
      <c r="C169" s="188" t="s">
        <v>2464</v>
      </c>
      <c r="D169" s="188" t="s">
        <v>2979</v>
      </c>
      <c r="E169" s="17" t="s">
        <v>470</v>
      </c>
      <c r="F169" s="189">
        <v>122.265</v>
      </c>
      <c r="H169" s="32"/>
    </row>
    <row r="170" spans="2:8" s="1" customFormat="1" ht="17" customHeight="1">
      <c r="B170" s="32"/>
      <c r="C170" s="188" t="s">
        <v>2467</v>
      </c>
      <c r="D170" s="188" t="s">
        <v>2980</v>
      </c>
      <c r="E170" s="17" t="s">
        <v>470</v>
      </c>
      <c r="F170" s="189">
        <v>122.265</v>
      </c>
      <c r="H170" s="32"/>
    </row>
    <row r="171" spans="2:8" s="1" customFormat="1" ht="17" customHeight="1">
      <c r="B171" s="32"/>
      <c r="C171" s="188" t="s">
        <v>2470</v>
      </c>
      <c r="D171" s="188" t="s">
        <v>2981</v>
      </c>
      <c r="E171" s="17" t="s">
        <v>470</v>
      </c>
      <c r="F171" s="189">
        <v>122.265</v>
      </c>
      <c r="H171" s="32"/>
    </row>
    <row r="172" spans="2:8" s="1" customFormat="1" ht="17" customHeight="1">
      <c r="B172" s="32"/>
      <c r="C172" s="188" t="s">
        <v>2473</v>
      </c>
      <c r="D172" s="188" t="s">
        <v>2982</v>
      </c>
      <c r="E172" s="17" t="s">
        <v>470</v>
      </c>
      <c r="F172" s="189">
        <v>122.265</v>
      </c>
      <c r="H172" s="32"/>
    </row>
    <row r="173" spans="2:8" s="1" customFormat="1" ht="21.75">
      <c r="B173" s="32"/>
      <c r="C173" s="188" t="s">
        <v>2476</v>
      </c>
      <c r="D173" s="188" t="s">
        <v>2983</v>
      </c>
      <c r="E173" s="17" t="s">
        <v>470</v>
      </c>
      <c r="F173" s="189">
        <v>122.265</v>
      </c>
      <c r="H173" s="32"/>
    </row>
    <row r="174" spans="2:8" s="1" customFormat="1" ht="17" customHeight="1">
      <c r="B174" s="32"/>
      <c r="C174" s="184" t="s">
        <v>2274</v>
      </c>
      <c r="D174" s="185" t="s">
        <v>2275</v>
      </c>
      <c r="E174" s="186" t="s">
        <v>470</v>
      </c>
      <c r="F174" s="187">
        <v>118.75</v>
      </c>
      <c r="H174" s="32"/>
    </row>
    <row r="175" spans="2:8" s="1" customFormat="1" ht="17" customHeight="1">
      <c r="B175" s="32"/>
      <c r="C175" s="188" t="s">
        <v>1</v>
      </c>
      <c r="D175" s="188" t="s">
        <v>2435</v>
      </c>
      <c r="E175" s="17" t="s">
        <v>1</v>
      </c>
      <c r="F175" s="189">
        <v>59.85</v>
      </c>
      <c r="H175" s="32"/>
    </row>
    <row r="176" spans="2:8" s="1" customFormat="1" ht="17" customHeight="1">
      <c r="B176" s="32"/>
      <c r="C176" s="188" t="s">
        <v>1</v>
      </c>
      <c r="D176" s="188" t="s">
        <v>2436</v>
      </c>
      <c r="E176" s="17" t="s">
        <v>1</v>
      </c>
      <c r="F176" s="189">
        <v>58.9</v>
      </c>
      <c r="H176" s="32"/>
    </row>
    <row r="177" spans="2:8" s="1" customFormat="1" ht="17" customHeight="1">
      <c r="B177" s="32"/>
      <c r="C177" s="188" t="s">
        <v>2274</v>
      </c>
      <c r="D177" s="188" t="s">
        <v>921</v>
      </c>
      <c r="E177" s="17" t="s">
        <v>1</v>
      </c>
      <c r="F177" s="189">
        <v>118.75</v>
      </c>
      <c r="H177" s="32"/>
    </row>
    <row r="178" spans="2:8" s="1" customFormat="1" ht="17" customHeight="1">
      <c r="B178" s="32"/>
      <c r="C178" s="190" t="s">
        <v>2944</v>
      </c>
      <c r="H178" s="32"/>
    </row>
    <row r="179" spans="2:8" s="1" customFormat="1" ht="17" customHeight="1">
      <c r="B179" s="32"/>
      <c r="C179" s="188" t="s">
        <v>2432</v>
      </c>
      <c r="D179" s="188" t="s">
        <v>2975</v>
      </c>
      <c r="E179" s="17" t="s">
        <v>470</v>
      </c>
      <c r="F179" s="189">
        <v>241.01499999999999</v>
      </c>
      <c r="H179" s="32"/>
    </row>
    <row r="180" spans="2:8" s="1" customFormat="1" ht="17" customHeight="1">
      <c r="B180" s="32"/>
      <c r="C180" s="188" t="s">
        <v>2289</v>
      </c>
      <c r="D180" s="188" t="s">
        <v>2984</v>
      </c>
      <c r="E180" s="17" t="s">
        <v>470</v>
      </c>
      <c r="F180" s="189">
        <v>118.75</v>
      </c>
      <c r="H180" s="32"/>
    </row>
    <row r="181" spans="2:8" s="1" customFormat="1" ht="17" customHeight="1">
      <c r="B181" s="32"/>
      <c r="C181" s="188" t="s">
        <v>2292</v>
      </c>
      <c r="D181" s="188" t="s">
        <v>2976</v>
      </c>
      <c r="E181" s="17" t="s">
        <v>470</v>
      </c>
      <c r="F181" s="189">
        <v>241.01499999999999</v>
      </c>
      <c r="H181" s="32"/>
    </row>
    <row r="182" spans="2:8" s="1" customFormat="1" ht="17" customHeight="1">
      <c r="B182" s="32"/>
      <c r="C182" s="188" t="s">
        <v>2461</v>
      </c>
      <c r="D182" s="188" t="s">
        <v>2985</v>
      </c>
      <c r="E182" s="17" t="s">
        <v>470</v>
      </c>
      <c r="F182" s="189">
        <v>118.75</v>
      </c>
      <c r="H182" s="32"/>
    </row>
    <row r="183" spans="2:8" s="1" customFormat="1" ht="17" customHeight="1">
      <c r="B183" s="32"/>
      <c r="C183" s="188" t="s">
        <v>2479</v>
      </c>
      <c r="D183" s="188" t="s">
        <v>2986</v>
      </c>
      <c r="E183" s="17" t="s">
        <v>470</v>
      </c>
      <c r="F183" s="189">
        <v>118.75</v>
      </c>
      <c r="H183" s="32"/>
    </row>
    <row r="184" spans="2:8" s="1" customFormat="1" ht="21.75">
      <c r="B184" s="32"/>
      <c r="C184" s="188" t="s">
        <v>2693</v>
      </c>
      <c r="D184" s="188" t="s">
        <v>2987</v>
      </c>
      <c r="E184" s="17" t="s">
        <v>470</v>
      </c>
      <c r="F184" s="189">
        <v>118.75</v>
      </c>
      <c r="H184" s="32"/>
    </row>
    <row r="185" spans="2:8" s="1" customFormat="1" ht="17" customHeight="1">
      <c r="B185" s="32"/>
      <c r="C185" s="184" t="s">
        <v>2277</v>
      </c>
      <c r="D185" s="185" t="s">
        <v>2277</v>
      </c>
      <c r="E185" s="186" t="s">
        <v>959</v>
      </c>
      <c r="F185" s="187">
        <v>542.39200000000005</v>
      </c>
      <c r="H185" s="32"/>
    </row>
    <row r="186" spans="2:8" s="1" customFormat="1" ht="17" customHeight="1">
      <c r="B186" s="32"/>
      <c r="C186" s="188" t="s">
        <v>1</v>
      </c>
      <c r="D186" s="188" t="s">
        <v>2224</v>
      </c>
      <c r="E186" s="17" t="s">
        <v>1</v>
      </c>
      <c r="F186" s="189">
        <v>730.13099999999997</v>
      </c>
      <c r="H186" s="32"/>
    </row>
    <row r="187" spans="2:8" s="1" customFormat="1" ht="17" customHeight="1">
      <c r="B187" s="32"/>
      <c r="C187" s="188" t="s">
        <v>1</v>
      </c>
      <c r="D187" s="188" t="s">
        <v>2372</v>
      </c>
      <c r="E187" s="17" t="s">
        <v>1</v>
      </c>
      <c r="F187" s="189">
        <v>-29.204999999999998</v>
      </c>
      <c r="H187" s="32"/>
    </row>
    <row r="188" spans="2:8" s="1" customFormat="1" ht="17" customHeight="1">
      <c r="B188" s="32"/>
      <c r="C188" s="188" t="s">
        <v>1</v>
      </c>
      <c r="D188" s="188" t="s">
        <v>2373</v>
      </c>
      <c r="E188" s="17" t="s">
        <v>1</v>
      </c>
      <c r="F188" s="189">
        <v>-140.886</v>
      </c>
      <c r="H188" s="32"/>
    </row>
    <row r="189" spans="2:8" s="1" customFormat="1" ht="17" customHeight="1">
      <c r="B189" s="32"/>
      <c r="C189" s="188" t="s">
        <v>1</v>
      </c>
      <c r="D189" s="188" t="s">
        <v>2374</v>
      </c>
      <c r="E189" s="17" t="s">
        <v>1</v>
      </c>
      <c r="F189" s="189">
        <v>-1.306</v>
      </c>
      <c r="H189" s="32"/>
    </row>
    <row r="190" spans="2:8" s="1" customFormat="1" ht="17" customHeight="1">
      <c r="B190" s="32"/>
      <c r="C190" s="188" t="s">
        <v>1</v>
      </c>
      <c r="D190" s="188" t="s">
        <v>2375</v>
      </c>
      <c r="E190" s="17" t="s">
        <v>1</v>
      </c>
      <c r="F190" s="189">
        <v>-3.2909999999999999</v>
      </c>
      <c r="H190" s="32"/>
    </row>
    <row r="191" spans="2:8" s="1" customFormat="1" ht="17" customHeight="1">
      <c r="B191" s="32"/>
      <c r="C191" s="188" t="s">
        <v>1</v>
      </c>
      <c r="D191" s="188" t="s">
        <v>2376</v>
      </c>
      <c r="E191" s="17" t="s">
        <v>1</v>
      </c>
      <c r="F191" s="189">
        <v>-4.4160000000000004</v>
      </c>
      <c r="H191" s="32"/>
    </row>
    <row r="192" spans="2:8" s="1" customFormat="1" ht="17" customHeight="1">
      <c r="B192" s="32"/>
      <c r="C192" s="188" t="s">
        <v>1</v>
      </c>
      <c r="D192" s="188" t="s">
        <v>2377</v>
      </c>
      <c r="E192" s="17" t="s">
        <v>1</v>
      </c>
      <c r="F192" s="189">
        <v>-0.78500000000000003</v>
      </c>
      <c r="H192" s="32"/>
    </row>
    <row r="193" spans="2:8" s="1" customFormat="1" ht="17" customHeight="1">
      <c r="B193" s="32"/>
      <c r="C193" s="188" t="s">
        <v>1</v>
      </c>
      <c r="D193" s="188" t="s">
        <v>2378</v>
      </c>
      <c r="E193" s="17" t="s">
        <v>1</v>
      </c>
      <c r="F193" s="189">
        <v>-7.85</v>
      </c>
      <c r="H193" s="32"/>
    </row>
    <row r="194" spans="2:8" s="1" customFormat="1" ht="17" customHeight="1">
      <c r="B194" s="32"/>
      <c r="C194" s="188" t="s">
        <v>2277</v>
      </c>
      <c r="D194" s="188" t="s">
        <v>921</v>
      </c>
      <c r="E194" s="17" t="s">
        <v>1</v>
      </c>
      <c r="F194" s="189">
        <v>542.39200000000005</v>
      </c>
      <c r="H194" s="32"/>
    </row>
    <row r="195" spans="2:8" s="1" customFormat="1" ht="17" customHeight="1">
      <c r="B195" s="32"/>
      <c r="C195" s="190" t="s">
        <v>2944</v>
      </c>
      <c r="H195" s="32"/>
    </row>
    <row r="196" spans="2:8" s="1" customFormat="1" ht="17" customHeight="1">
      <c r="B196" s="32"/>
      <c r="C196" s="188" t="s">
        <v>2369</v>
      </c>
      <c r="D196" s="188" t="s">
        <v>2949</v>
      </c>
      <c r="E196" s="17" t="s">
        <v>959</v>
      </c>
      <c r="F196" s="189">
        <v>433.91399999999999</v>
      </c>
      <c r="H196" s="32"/>
    </row>
    <row r="197" spans="2:8" s="1" customFormat="1" ht="17" customHeight="1">
      <c r="B197" s="32"/>
      <c r="C197" s="188" t="s">
        <v>2382</v>
      </c>
      <c r="D197" s="188" t="s">
        <v>2383</v>
      </c>
      <c r="E197" s="17" t="s">
        <v>351</v>
      </c>
      <c r="F197" s="189">
        <v>1112.126</v>
      </c>
      <c r="H197" s="32"/>
    </row>
    <row r="198" spans="2:8" s="1" customFormat="1" ht="17" customHeight="1">
      <c r="B198" s="32"/>
      <c r="C198" s="184" t="s">
        <v>2279</v>
      </c>
      <c r="D198" s="185" t="s">
        <v>2280</v>
      </c>
      <c r="E198" s="186" t="s">
        <v>959</v>
      </c>
      <c r="F198" s="187">
        <v>108.47799999999999</v>
      </c>
      <c r="H198" s="32"/>
    </row>
    <row r="199" spans="2:8" s="1" customFormat="1" ht="17" customHeight="1">
      <c r="B199" s="32"/>
      <c r="C199" s="188" t="s">
        <v>2279</v>
      </c>
      <c r="D199" s="188" t="s">
        <v>2381</v>
      </c>
      <c r="E199" s="17" t="s">
        <v>1</v>
      </c>
      <c r="F199" s="189">
        <v>108.47799999999999</v>
      </c>
      <c r="H199" s="32"/>
    </row>
    <row r="200" spans="2:8" s="1" customFormat="1" ht="17" customHeight="1">
      <c r="B200" s="32"/>
      <c r="C200" s="190" t="s">
        <v>2944</v>
      </c>
      <c r="H200" s="32"/>
    </row>
    <row r="201" spans="2:8" s="1" customFormat="1" ht="17" customHeight="1">
      <c r="B201" s="32"/>
      <c r="C201" s="188" t="s">
        <v>2369</v>
      </c>
      <c r="D201" s="188" t="s">
        <v>2949</v>
      </c>
      <c r="E201" s="17" t="s">
        <v>959</v>
      </c>
      <c r="F201" s="189">
        <v>433.91399999999999</v>
      </c>
      <c r="H201" s="32"/>
    </row>
    <row r="202" spans="2:8" s="1" customFormat="1" ht="17" customHeight="1">
      <c r="B202" s="32"/>
      <c r="C202" s="188" t="s">
        <v>2366</v>
      </c>
      <c r="D202" s="188" t="s">
        <v>2988</v>
      </c>
      <c r="E202" s="17" t="s">
        <v>959</v>
      </c>
      <c r="F202" s="189">
        <v>108.47799999999999</v>
      </c>
      <c r="H202" s="32"/>
    </row>
    <row r="203" spans="2:8" s="1" customFormat="1" ht="17" customHeight="1">
      <c r="B203" s="32"/>
      <c r="C203" s="184" t="s">
        <v>2379</v>
      </c>
      <c r="D203" s="185" t="s">
        <v>2989</v>
      </c>
      <c r="E203" s="186" t="s">
        <v>959</v>
      </c>
      <c r="F203" s="187">
        <v>433.91399999999999</v>
      </c>
      <c r="H203" s="32"/>
    </row>
    <row r="204" spans="2:8" s="1" customFormat="1" ht="17" customHeight="1">
      <c r="B204" s="32"/>
      <c r="C204" s="188" t="s">
        <v>2379</v>
      </c>
      <c r="D204" s="188" t="s">
        <v>2380</v>
      </c>
      <c r="E204" s="17" t="s">
        <v>1</v>
      </c>
      <c r="F204" s="189">
        <v>433.91399999999999</v>
      </c>
      <c r="H204" s="32"/>
    </row>
    <row r="205" spans="2:8" s="1" customFormat="1" ht="17" customHeight="1">
      <c r="B205" s="32"/>
      <c r="C205" s="184" t="s">
        <v>2282</v>
      </c>
      <c r="D205" s="185" t="s">
        <v>2282</v>
      </c>
      <c r="E205" s="186" t="s">
        <v>470</v>
      </c>
      <c r="F205" s="187">
        <v>249.983</v>
      </c>
      <c r="H205" s="32"/>
    </row>
    <row r="206" spans="2:8" s="1" customFormat="1" ht="17" customHeight="1">
      <c r="B206" s="32"/>
      <c r="C206" s="188" t="s">
        <v>1</v>
      </c>
      <c r="D206" s="188" t="s">
        <v>2415</v>
      </c>
      <c r="E206" s="17" t="s">
        <v>1</v>
      </c>
      <c r="F206" s="189">
        <v>28.6</v>
      </c>
      <c r="H206" s="32"/>
    </row>
    <row r="207" spans="2:8" s="1" customFormat="1" ht="17" customHeight="1">
      <c r="B207" s="32"/>
      <c r="C207" s="188" t="s">
        <v>1</v>
      </c>
      <c r="D207" s="188" t="s">
        <v>2416</v>
      </c>
      <c r="E207" s="17" t="s">
        <v>1</v>
      </c>
      <c r="F207" s="189">
        <v>33</v>
      </c>
      <c r="H207" s="32"/>
    </row>
    <row r="208" spans="2:8" s="1" customFormat="1" ht="17" customHeight="1">
      <c r="B208" s="32"/>
      <c r="C208" s="188" t="s">
        <v>1</v>
      </c>
      <c r="D208" s="188" t="s">
        <v>2417</v>
      </c>
      <c r="E208" s="17" t="s">
        <v>1</v>
      </c>
      <c r="F208" s="189">
        <v>30.36</v>
      </c>
      <c r="H208" s="32"/>
    </row>
    <row r="209" spans="2:8" s="1" customFormat="1" ht="17" customHeight="1">
      <c r="B209" s="32"/>
      <c r="C209" s="188" t="s">
        <v>1</v>
      </c>
      <c r="D209" s="188" t="s">
        <v>2418</v>
      </c>
      <c r="E209" s="17" t="s">
        <v>1</v>
      </c>
      <c r="F209" s="189">
        <v>33</v>
      </c>
      <c r="H209" s="32"/>
    </row>
    <row r="210" spans="2:8" s="1" customFormat="1" ht="17" customHeight="1">
      <c r="B210" s="32"/>
      <c r="C210" s="188" t="s">
        <v>1</v>
      </c>
      <c r="D210" s="188" t="s">
        <v>2419</v>
      </c>
      <c r="E210" s="17" t="s">
        <v>1</v>
      </c>
      <c r="F210" s="189">
        <v>1.613</v>
      </c>
      <c r="H210" s="32"/>
    </row>
    <row r="211" spans="2:8" s="1" customFormat="1" ht="17" customHeight="1">
      <c r="B211" s="32"/>
      <c r="C211" s="188" t="s">
        <v>1</v>
      </c>
      <c r="D211" s="188" t="s">
        <v>2420</v>
      </c>
      <c r="E211" s="17" t="s">
        <v>1</v>
      </c>
      <c r="F211" s="189">
        <v>8.6</v>
      </c>
      <c r="H211" s="32"/>
    </row>
    <row r="212" spans="2:8" s="1" customFormat="1" ht="17" customHeight="1">
      <c r="B212" s="32"/>
      <c r="C212" s="188" t="s">
        <v>1</v>
      </c>
      <c r="D212" s="188" t="s">
        <v>2421</v>
      </c>
      <c r="E212" s="17" t="s">
        <v>1</v>
      </c>
      <c r="F212" s="189">
        <v>4.3</v>
      </c>
      <c r="H212" s="32"/>
    </row>
    <row r="213" spans="2:8" s="1" customFormat="1" ht="17" customHeight="1">
      <c r="B213" s="32"/>
      <c r="C213" s="188" t="s">
        <v>1</v>
      </c>
      <c r="D213" s="188" t="s">
        <v>2422</v>
      </c>
      <c r="E213" s="17" t="s">
        <v>1</v>
      </c>
      <c r="F213" s="189">
        <v>10.32</v>
      </c>
      <c r="H213" s="32"/>
    </row>
    <row r="214" spans="2:8" s="1" customFormat="1" ht="17" customHeight="1">
      <c r="B214" s="32"/>
      <c r="C214" s="188" t="s">
        <v>1</v>
      </c>
      <c r="D214" s="188" t="s">
        <v>2423</v>
      </c>
      <c r="E214" s="17" t="s">
        <v>1</v>
      </c>
      <c r="F214" s="189">
        <v>15.48</v>
      </c>
      <c r="H214" s="32"/>
    </row>
    <row r="215" spans="2:8" s="1" customFormat="1" ht="17" customHeight="1">
      <c r="B215" s="32"/>
      <c r="C215" s="188" t="s">
        <v>1</v>
      </c>
      <c r="D215" s="188" t="s">
        <v>2424</v>
      </c>
      <c r="E215" s="17" t="s">
        <v>1</v>
      </c>
      <c r="F215" s="189">
        <v>3.6549999999999998</v>
      </c>
      <c r="H215" s="32"/>
    </row>
    <row r="216" spans="2:8" s="1" customFormat="1" ht="17" customHeight="1">
      <c r="B216" s="32"/>
      <c r="C216" s="188" t="s">
        <v>1</v>
      </c>
      <c r="D216" s="188" t="s">
        <v>2425</v>
      </c>
      <c r="E216" s="17" t="s">
        <v>1</v>
      </c>
      <c r="F216" s="189">
        <v>16.984999999999999</v>
      </c>
      <c r="H216" s="32"/>
    </row>
    <row r="217" spans="2:8" s="1" customFormat="1" ht="17" customHeight="1">
      <c r="B217" s="32"/>
      <c r="C217" s="188" t="s">
        <v>1</v>
      </c>
      <c r="D217" s="188" t="s">
        <v>2426</v>
      </c>
      <c r="E217" s="17" t="s">
        <v>1</v>
      </c>
      <c r="F217" s="189">
        <v>12.47</v>
      </c>
      <c r="H217" s="32"/>
    </row>
    <row r="218" spans="2:8" s="1" customFormat="1" ht="17" customHeight="1">
      <c r="B218" s="32"/>
      <c r="C218" s="188" t="s">
        <v>1</v>
      </c>
      <c r="D218" s="188" t="s">
        <v>2427</v>
      </c>
      <c r="E218" s="17" t="s">
        <v>1</v>
      </c>
      <c r="F218" s="189">
        <v>7.31</v>
      </c>
      <c r="H218" s="32"/>
    </row>
    <row r="219" spans="2:8" s="1" customFormat="1" ht="17" customHeight="1">
      <c r="B219" s="32"/>
      <c r="C219" s="188" t="s">
        <v>1</v>
      </c>
      <c r="D219" s="188" t="s">
        <v>2428</v>
      </c>
      <c r="E219" s="17" t="s">
        <v>1</v>
      </c>
      <c r="F219" s="189">
        <v>7.5250000000000004</v>
      </c>
      <c r="H219" s="32"/>
    </row>
    <row r="220" spans="2:8" s="1" customFormat="1" ht="17" customHeight="1">
      <c r="B220" s="32"/>
      <c r="C220" s="188" t="s">
        <v>1</v>
      </c>
      <c r="D220" s="188" t="s">
        <v>2429</v>
      </c>
      <c r="E220" s="17" t="s">
        <v>1</v>
      </c>
      <c r="F220" s="189">
        <v>1.9350000000000001</v>
      </c>
      <c r="H220" s="32"/>
    </row>
    <row r="221" spans="2:8" s="1" customFormat="1" ht="17" customHeight="1">
      <c r="B221" s="32"/>
      <c r="C221" s="188" t="s">
        <v>1</v>
      </c>
      <c r="D221" s="188" t="s">
        <v>2430</v>
      </c>
      <c r="E221" s="17" t="s">
        <v>1</v>
      </c>
      <c r="F221" s="189">
        <v>17.844999999999999</v>
      </c>
      <c r="H221" s="32"/>
    </row>
    <row r="222" spans="2:8" s="1" customFormat="1" ht="17" customHeight="1">
      <c r="B222" s="32"/>
      <c r="C222" s="188" t="s">
        <v>1</v>
      </c>
      <c r="D222" s="188" t="s">
        <v>2431</v>
      </c>
      <c r="E222" s="17" t="s">
        <v>1</v>
      </c>
      <c r="F222" s="189">
        <v>16.984999999999999</v>
      </c>
      <c r="H222" s="32"/>
    </row>
    <row r="223" spans="2:8" s="1" customFormat="1" ht="17" customHeight="1">
      <c r="B223" s="32"/>
      <c r="C223" s="188" t="s">
        <v>2282</v>
      </c>
      <c r="D223" s="188" t="s">
        <v>921</v>
      </c>
      <c r="E223" s="17" t="s">
        <v>1</v>
      </c>
      <c r="F223" s="189">
        <v>249.983</v>
      </c>
      <c r="H223" s="32"/>
    </row>
    <row r="224" spans="2:8" s="1" customFormat="1" ht="17" customHeight="1">
      <c r="B224" s="32"/>
      <c r="C224" s="190" t="s">
        <v>2944</v>
      </c>
      <c r="H224" s="32"/>
    </row>
    <row r="225" spans="2:8" s="1" customFormat="1" ht="17" customHeight="1">
      <c r="B225" s="32"/>
      <c r="C225" s="188" t="s">
        <v>2412</v>
      </c>
      <c r="D225" s="188" t="s">
        <v>2990</v>
      </c>
      <c r="E225" s="17" t="s">
        <v>470</v>
      </c>
      <c r="F225" s="189">
        <v>249.983</v>
      </c>
      <c r="H225" s="32"/>
    </row>
    <row r="226" spans="2:8" s="1" customFormat="1" ht="21.75">
      <c r="B226" s="32"/>
      <c r="C226" s="188" t="s">
        <v>2339</v>
      </c>
      <c r="D226" s="188" t="s">
        <v>2991</v>
      </c>
      <c r="E226" s="17" t="s">
        <v>959</v>
      </c>
      <c r="F226" s="189">
        <v>99.992999999999995</v>
      </c>
      <c r="H226" s="32"/>
    </row>
    <row r="227" spans="2:8" s="1" customFormat="1" ht="17" customHeight="1">
      <c r="B227" s="32"/>
      <c r="C227" s="188" t="s">
        <v>2347</v>
      </c>
      <c r="D227" s="188" t="s">
        <v>2992</v>
      </c>
      <c r="E227" s="17" t="s">
        <v>959</v>
      </c>
      <c r="F227" s="189">
        <v>49.997</v>
      </c>
      <c r="H227" s="32"/>
    </row>
    <row r="228" spans="2:8" s="1" customFormat="1" ht="17" customHeight="1">
      <c r="B228" s="32"/>
      <c r="C228" s="188" t="s">
        <v>2402</v>
      </c>
      <c r="D228" s="188" t="s">
        <v>2993</v>
      </c>
      <c r="E228" s="17" t="s">
        <v>470</v>
      </c>
      <c r="F228" s="189">
        <v>249.983</v>
      </c>
      <c r="H228" s="32"/>
    </row>
    <row r="229" spans="2:8" s="1" customFormat="1" ht="17" customHeight="1">
      <c r="B229" s="32"/>
      <c r="C229" s="188" t="s">
        <v>2405</v>
      </c>
      <c r="D229" s="188" t="s">
        <v>2994</v>
      </c>
      <c r="E229" s="17" t="s">
        <v>470</v>
      </c>
      <c r="F229" s="189">
        <v>249.983</v>
      </c>
      <c r="H229" s="32"/>
    </row>
    <row r="230" spans="2:8" s="1" customFormat="1" ht="21.75">
      <c r="B230" s="32"/>
      <c r="C230" s="188" t="s">
        <v>2443</v>
      </c>
      <c r="D230" s="188" t="s">
        <v>2995</v>
      </c>
      <c r="E230" s="17" t="s">
        <v>470</v>
      </c>
      <c r="F230" s="189">
        <v>249.983</v>
      </c>
      <c r="H230" s="32"/>
    </row>
    <row r="231" spans="2:8" s="1" customFormat="1" ht="21.75">
      <c r="B231" s="32"/>
      <c r="C231" s="188" t="s">
        <v>2446</v>
      </c>
      <c r="D231" s="188" t="s">
        <v>2996</v>
      </c>
      <c r="E231" s="17" t="s">
        <v>470</v>
      </c>
      <c r="F231" s="189">
        <v>249.983</v>
      </c>
      <c r="H231" s="32"/>
    </row>
    <row r="232" spans="2:8" s="1" customFormat="1" ht="7.3" customHeight="1">
      <c r="B232" s="44"/>
      <c r="C232" s="45"/>
      <c r="D232" s="45"/>
      <c r="E232" s="45"/>
      <c r="F232" s="45"/>
      <c r="G232" s="45"/>
      <c r="H232" s="32"/>
    </row>
    <row r="233" spans="2:8" s="1" customFormat="1"/>
  </sheetData>
  <sheetProtection algorithmName="SHA-512" hashValue="Lnz5sWIRksiorA+gjyAxirt4Dom4JqRG2ySQXSvH3xqXoN4XC+NRmutK5/AN8GnwUWcdsybmQpfmsFIrACtgHA==" saltValue="KkFhMlUG44tLIXKcySUAvQ==" spinCount="100000" sheet="1" objects="1" scenarios="1"/>
  <mergeCells count="2">
    <mergeCell ref="D5:F5"/>
    <mergeCell ref="D6:F6"/>
  </mergeCells>
  <pageMargins left="0" right="0" top="0" bottom="0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M248"/>
  <sheetViews>
    <sheetView showGridLines="0" topLeftCell="A20" workbookViewId="0">
      <selection activeCell="E20" sqref="E20:H20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89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145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147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27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ROUND(J136,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ROUND((SUM(BE136:BE247)),  2)</f>
        <v>0</v>
      </c>
      <c r="I35" s="96">
        <v>0.21</v>
      </c>
      <c r="J35" s="86">
        <f>ROUND(((SUM(BE136:BE247))*I35),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ROUND((SUM(BF136:BF247)),  2)</f>
        <v>0</v>
      </c>
      <c r="I36" s="96">
        <v>0.12</v>
      </c>
      <c r="J36" s="86">
        <f>ROUND(((SUM(BF136:BF247))*I36),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ROUND((SUM(BG136:BG247)),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ROUND((SUM(BH136:BH247)),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ROUND((SUM(BI136:BI247)),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145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D.1.2. - Ústřední vytápění_ES-M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 xml:space="preserve"> 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J136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153</v>
      </c>
      <c r="E99" s="110"/>
      <c r="F99" s="110"/>
      <c r="G99" s="110"/>
      <c r="H99" s="110"/>
      <c r="I99" s="110"/>
      <c r="J99" s="111">
        <f>J137</f>
        <v>0</v>
      </c>
      <c r="L99" s="108"/>
    </row>
    <row r="100" spans="2:47" s="9" customFormat="1" ht="19.899999999999999" customHeight="1">
      <c r="B100" s="112"/>
      <c r="D100" s="113" t="s">
        <v>154</v>
      </c>
      <c r="E100" s="114"/>
      <c r="F100" s="114"/>
      <c r="G100" s="114"/>
      <c r="H100" s="114"/>
      <c r="I100" s="114"/>
      <c r="J100" s="115">
        <f>J138</f>
        <v>0</v>
      </c>
      <c r="L100" s="112"/>
    </row>
    <row r="101" spans="2:47" s="9" customFormat="1" ht="19.899999999999999" customHeight="1">
      <c r="B101" s="112"/>
      <c r="D101" s="113" t="s">
        <v>155</v>
      </c>
      <c r="E101" s="114"/>
      <c r="F101" s="114"/>
      <c r="G101" s="114"/>
      <c r="H101" s="114"/>
      <c r="I101" s="114"/>
      <c r="J101" s="115">
        <f>J152</f>
        <v>0</v>
      </c>
      <c r="L101" s="112"/>
    </row>
    <row r="102" spans="2:47" s="9" customFormat="1" ht="19.899999999999999" customHeight="1">
      <c r="B102" s="112"/>
      <c r="D102" s="113" t="s">
        <v>156</v>
      </c>
      <c r="E102" s="114"/>
      <c r="F102" s="114"/>
      <c r="G102" s="114"/>
      <c r="H102" s="114"/>
      <c r="I102" s="114"/>
      <c r="J102" s="115">
        <f>J160</f>
        <v>0</v>
      </c>
      <c r="L102" s="112"/>
    </row>
    <row r="103" spans="2:47" s="9" customFormat="1" ht="19.899999999999999" customHeight="1">
      <c r="B103" s="112"/>
      <c r="D103" s="113" t="s">
        <v>157</v>
      </c>
      <c r="E103" s="114"/>
      <c r="F103" s="114"/>
      <c r="G103" s="114"/>
      <c r="H103" s="114"/>
      <c r="I103" s="114"/>
      <c r="J103" s="115">
        <f>J187</f>
        <v>0</v>
      </c>
      <c r="L103" s="112"/>
    </row>
    <row r="104" spans="2:47" s="9" customFormat="1" ht="19.899999999999999" customHeight="1">
      <c r="B104" s="112"/>
      <c r="D104" s="113" t="s">
        <v>158</v>
      </c>
      <c r="E104" s="114"/>
      <c r="F104" s="114"/>
      <c r="G104" s="114"/>
      <c r="H104" s="114"/>
      <c r="I104" s="114"/>
      <c r="J104" s="115">
        <f>J204</f>
        <v>0</v>
      </c>
      <c r="L104" s="112"/>
    </row>
    <row r="105" spans="2:47" s="9" customFormat="1" ht="19.899999999999999" customHeight="1">
      <c r="B105" s="112"/>
      <c r="D105" s="113" t="s">
        <v>159</v>
      </c>
      <c r="E105" s="114"/>
      <c r="F105" s="114"/>
      <c r="G105" s="114"/>
      <c r="H105" s="114"/>
      <c r="I105" s="114"/>
      <c r="J105" s="115">
        <f>J219</f>
        <v>0</v>
      </c>
      <c r="L105" s="112"/>
    </row>
    <row r="106" spans="2:47" s="9" customFormat="1" ht="19.899999999999999" customHeight="1">
      <c r="B106" s="112"/>
      <c r="D106" s="113" t="s">
        <v>160</v>
      </c>
      <c r="E106" s="114"/>
      <c r="F106" s="114"/>
      <c r="G106" s="114"/>
      <c r="H106" s="114"/>
      <c r="I106" s="114"/>
      <c r="J106" s="115">
        <f>J225</f>
        <v>0</v>
      </c>
      <c r="L106" s="112"/>
    </row>
    <row r="107" spans="2:47" s="9" customFormat="1" ht="19.899999999999999" customHeight="1">
      <c r="B107" s="112"/>
      <c r="D107" s="113" t="s">
        <v>161</v>
      </c>
      <c r="E107" s="114"/>
      <c r="F107" s="114"/>
      <c r="G107" s="114"/>
      <c r="H107" s="114"/>
      <c r="I107" s="114"/>
      <c r="J107" s="115">
        <f>J229</f>
        <v>0</v>
      </c>
      <c r="L107" s="112"/>
    </row>
    <row r="108" spans="2:47" s="8" customFormat="1" ht="25" customHeight="1">
      <c r="B108" s="108"/>
      <c r="D108" s="109" t="s">
        <v>162</v>
      </c>
      <c r="E108" s="110"/>
      <c r="F108" s="110"/>
      <c r="G108" s="110"/>
      <c r="H108" s="110"/>
      <c r="I108" s="110"/>
      <c r="J108" s="111">
        <f>J232</f>
        <v>0</v>
      </c>
      <c r="L108" s="108"/>
    </row>
    <row r="109" spans="2:47" s="9" customFormat="1" ht="19.899999999999999" customHeight="1">
      <c r="B109" s="112"/>
      <c r="D109" s="113" t="s">
        <v>163</v>
      </c>
      <c r="E109" s="114"/>
      <c r="F109" s="114"/>
      <c r="G109" s="114"/>
      <c r="H109" s="114"/>
      <c r="I109" s="114"/>
      <c r="J109" s="115">
        <f>J233</f>
        <v>0</v>
      </c>
      <c r="L109" s="112"/>
    </row>
    <row r="110" spans="2:47" s="8" customFormat="1" ht="25" customHeight="1">
      <c r="B110" s="108"/>
      <c r="D110" s="109" t="s">
        <v>164</v>
      </c>
      <c r="E110" s="110"/>
      <c r="F110" s="110"/>
      <c r="G110" s="110"/>
      <c r="H110" s="110"/>
      <c r="I110" s="110"/>
      <c r="J110" s="111">
        <f>J235</f>
        <v>0</v>
      </c>
      <c r="L110" s="108"/>
    </row>
    <row r="111" spans="2:47" s="8" customFormat="1" ht="25" customHeight="1">
      <c r="B111" s="108"/>
      <c r="D111" s="109" t="s">
        <v>165</v>
      </c>
      <c r="E111" s="110"/>
      <c r="F111" s="110"/>
      <c r="G111" s="110"/>
      <c r="H111" s="110"/>
      <c r="I111" s="110"/>
      <c r="J111" s="111">
        <f>J237</f>
        <v>0</v>
      </c>
      <c r="L111" s="108"/>
    </row>
    <row r="112" spans="2:47" s="9" customFormat="1" ht="19.899999999999999" customHeight="1">
      <c r="B112" s="112"/>
      <c r="D112" s="113" t="s">
        <v>166</v>
      </c>
      <c r="E112" s="114"/>
      <c r="F112" s="114"/>
      <c r="G112" s="114"/>
      <c r="H112" s="114"/>
      <c r="I112" s="114"/>
      <c r="J112" s="115">
        <f>J238</f>
        <v>0</v>
      </c>
      <c r="L112" s="112"/>
    </row>
    <row r="113" spans="2:12" s="9" customFormat="1" ht="19.899999999999999" customHeight="1">
      <c r="B113" s="112"/>
      <c r="D113" s="113" t="s">
        <v>167</v>
      </c>
      <c r="E113" s="114"/>
      <c r="F113" s="114"/>
      <c r="G113" s="114"/>
      <c r="H113" s="114"/>
      <c r="I113" s="114"/>
      <c r="J113" s="115">
        <f>J240</f>
        <v>0</v>
      </c>
      <c r="L113" s="112"/>
    </row>
    <row r="114" spans="2:12" s="9" customFormat="1" ht="19.899999999999999" customHeight="1">
      <c r="B114" s="112"/>
      <c r="D114" s="113" t="s">
        <v>168</v>
      </c>
      <c r="E114" s="114"/>
      <c r="F114" s="114"/>
      <c r="G114" s="114"/>
      <c r="H114" s="114"/>
      <c r="I114" s="114"/>
      <c r="J114" s="115">
        <f>J245</f>
        <v>0</v>
      </c>
      <c r="L114" s="112"/>
    </row>
    <row r="115" spans="2:12" s="1" customFormat="1" ht="21.75" customHeight="1">
      <c r="B115" s="32"/>
      <c r="L115" s="32"/>
    </row>
    <row r="116" spans="2:12" s="1" customFormat="1" ht="7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2"/>
    </row>
    <row r="120" spans="2:12" s="1" customFormat="1" ht="7" customHeight="1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32"/>
    </row>
    <row r="121" spans="2:12" s="1" customFormat="1" ht="25" customHeight="1">
      <c r="B121" s="32"/>
      <c r="C121" s="21" t="s">
        <v>169</v>
      </c>
      <c r="L121" s="32"/>
    </row>
    <row r="122" spans="2:12" s="1" customFormat="1" ht="7" customHeight="1">
      <c r="B122" s="32"/>
      <c r="L122" s="32"/>
    </row>
    <row r="123" spans="2:12" s="1" customFormat="1" ht="12.1" customHeight="1">
      <c r="B123" s="32"/>
      <c r="C123" s="27" t="s">
        <v>16</v>
      </c>
      <c r="L123" s="32"/>
    </row>
    <row r="124" spans="2:12" s="1" customFormat="1" ht="16.5" customHeight="1">
      <c r="B124" s="32"/>
      <c r="E124" s="254" t="str">
        <f>E7</f>
        <v>ČZU akce - sloučení</v>
      </c>
      <c r="F124" s="255"/>
      <c r="G124" s="255"/>
      <c r="H124" s="255"/>
      <c r="L124" s="32"/>
    </row>
    <row r="125" spans="2:12" ht="12.1" customHeight="1">
      <c r="B125" s="20"/>
      <c r="C125" s="27" t="s">
        <v>144</v>
      </c>
      <c r="L125" s="20"/>
    </row>
    <row r="126" spans="2:12" s="1" customFormat="1" ht="16.5" customHeight="1">
      <c r="B126" s="32"/>
      <c r="E126" s="254" t="s">
        <v>145</v>
      </c>
      <c r="F126" s="253"/>
      <c r="G126" s="253"/>
      <c r="H126" s="253"/>
      <c r="L126" s="32"/>
    </row>
    <row r="127" spans="2:12" s="1" customFormat="1" ht="12.1" customHeight="1">
      <c r="B127" s="32"/>
      <c r="C127" s="27" t="s">
        <v>146</v>
      </c>
      <c r="L127" s="32"/>
    </row>
    <row r="128" spans="2:12" s="1" customFormat="1" ht="16.5" customHeight="1">
      <c r="B128" s="32"/>
      <c r="E128" s="243" t="str">
        <f>E11</f>
        <v>D.1.2. - Ústřední vytápění_ES-M</v>
      </c>
      <c r="F128" s="253"/>
      <c r="G128" s="253"/>
      <c r="H128" s="253"/>
      <c r="L128" s="32"/>
    </row>
    <row r="129" spans="2:65" s="1" customFormat="1" ht="7" customHeight="1">
      <c r="B129" s="32"/>
      <c r="L129" s="32"/>
    </row>
    <row r="130" spans="2:65" s="1" customFormat="1" ht="12.1" customHeight="1">
      <c r="B130" s="32"/>
      <c r="C130" s="27" t="s">
        <v>20</v>
      </c>
      <c r="F130" s="25" t="str">
        <f>F14</f>
        <v>areál ČZU v Praze</v>
      </c>
      <c r="I130" s="27" t="s">
        <v>22</v>
      </c>
      <c r="J130" s="52">
        <f>IF(J14="","",J14)</f>
        <v>0</v>
      </c>
      <c r="L130" s="32"/>
    </row>
    <row r="131" spans="2:65" s="1" customFormat="1" ht="7" customHeight="1">
      <c r="B131" s="32"/>
      <c r="L131" s="32"/>
    </row>
    <row r="132" spans="2:65" s="1" customFormat="1" ht="15.15" customHeight="1">
      <c r="B132" s="32"/>
      <c r="C132" s="27" t="s">
        <v>23</v>
      </c>
      <c r="F132" s="25" t="str">
        <f>E17</f>
        <v>ČZU v Praze, Kamýcká 129, 165 00 Praha 6 - Suchdol</v>
      </c>
      <c r="I132" s="27" t="s">
        <v>30</v>
      </c>
      <c r="J132" s="30" t="str">
        <f>E23</f>
        <v xml:space="preserve"> </v>
      </c>
      <c r="L132" s="32"/>
    </row>
    <row r="133" spans="2:65" s="1" customFormat="1" ht="15.15" customHeight="1">
      <c r="B133" s="32"/>
      <c r="C133" s="27" t="s">
        <v>28</v>
      </c>
      <c r="F133" s="25" t="str">
        <f>IF(E20="","",E20)</f>
        <v>Vyplň údaj</v>
      </c>
      <c r="I133" s="27" t="s">
        <v>33</v>
      </c>
      <c r="J133" s="30" t="str">
        <f>E26</f>
        <v xml:space="preserve">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16"/>
      <c r="C135" s="117" t="s">
        <v>170</v>
      </c>
      <c r="D135" s="118" t="s">
        <v>60</v>
      </c>
      <c r="E135" s="118" t="s">
        <v>56</v>
      </c>
      <c r="F135" s="118" t="s">
        <v>57</v>
      </c>
      <c r="G135" s="118" t="s">
        <v>171</v>
      </c>
      <c r="H135" s="118" t="s">
        <v>172</v>
      </c>
      <c r="I135" s="118" t="s">
        <v>173</v>
      </c>
      <c r="J135" s="118" t="s">
        <v>150</v>
      </c>
      <c r="K135" s="119" t="s">
        <v>174</v>
      </c>
      <c r="L135" s="116"/>
      <c r="M135" s="59" t="s">
        <v>1</v>
      </c>
      <c r="N135" s="60" t="s">
        <v>39</v>
      </c>
      <c r="O135" s="60" t="s">
        <v>175</v>
      </c>
      <c r="P135" s="60" t="s">
        <v>176</v>
      </c>
      <c r="Q135" s="60" t="s">
        <v>177</v>
      </c>
      <c r="R135" s="60" t="s">
        <v>178</v>
      </c>
      <c r="S135" s="60" t="s">
        <v>179</v>
      </c>
      <c r="T135" s="61" t="s">
        <v>180</v>
      </c>
    </row>
    <row r="136" spans="2:65" s="1" customFormat="1" ht="22.95" customHeight="1">
      <c r="B136" s="32"/>
      <c r="C136" s="64" t="s">
        <v>181</v>
      </c>
      <c r="J136" s="120">
        <f>BK136</f>
        <v>0</v>
      </c>
      <c r="L136" s="32"/>
      <c r="M136" s="62"/>
      <c r="N136" s="53"/>
      <c r="O136" s="53"/>
      <c r="P136" s="121">
        <f>P137+P232+P235+P237</f>
        <v>0</v>
      </c>
      <c r="Q136" s="53"/>
      <c r="R136" s="121">
        <f>R137+R232+R235+R237</f>
        <v>14.042620000000001</v>
      </c>
      <c r="S136" s="53"/>
      <c r="T136" s="122">
        <f>T137+T232+T235+T237</f>
        <v>5.6515800000000009</v>
      </c>
      <c r="AT136" s="17" t="s">
        <v>74</v>
      </c>
      <c r="AU136" s="17" t="s">
        <v>152</v>
      </c>
      <c r="BK136" s="123">
        <f>BK137+BK232+BK235+BK237</f>
        <v>0</v>
      </c>
    </row>
    <row r="137" spans="2:65" s="11" customFormat="1" ht="26" customHeight="1">
      <c r="B137" s="124"/>
      <c r="D137" s="125" t="s">
        <v>74</v>
      </c>
      <c r="E137" s="126" t="s">
        <v>182</v>
      </c>
      <c r="F137" s="126" t="s">
        <v>183</v>
      </c>
      <c r="J137" s="128">
        <f>BK137</f>
        <v>0</v>
      </c>
      <c r="L137" s="124"/>
      <c r="M137" s="129"/>
      <c r="P137" s="130">
        <f>P138+P152+P160+P187+P204+P219+P225+P229</f>
        <v>0</v>
      </c>
      <c r="R137" s="130">
        <f>R138+R152+R160+R187+R204+R219+R225+R229</f>
        <v>14.042620000000001</v>
      </c>
      <c r="T137" s="131">
        <f>T138+T152+T160+T187+T204+T219+T225+T229</f>
        <v>5.6515800000000009</v>
      </c>
      <c r="AR137" s="125" t="s">
        <v>84</v>
      </c>
      <c r="AT137" s="132" t="s">
        <v>74</v>
      </c>
      <c r="AU137" s="132" t="s">
        <v>75</v>
      </c>
      <c r="AY137" s="125" t="s">
        <v>184</v>
      </c>
      <c r="BK137" s="133">
        <f>BK138+BK152+BK160+BK187+BK204+BK219+BK225+BK229</f>
        <v>0</v>
      </c>
    </row>
    <row r="138" spans="2:65" s="11" customFormat="1" ht="22.95" customHeight="1">
      <c r="B138" s="124"/>
      <c r="D138" s="125" t="s">
        <v>74</v>
      </c>
      <c r="E138" s="134" t="s">
        <v>185</v>
      </c>
      <c r="F138" s="134" t="s">
        <v>186</v>
      </c>
      <c r="J138" s="135">
        <f>BK138</f>
        <v>0</v>
      </c>
      <c r="L138" s="124"/>
      <c r="M138" s="129"/>
      <c r="P138" s="130">
        <f>SUM(P139:P151)</f>
        <v>0</v>
      </c>
      <c r="R138" s="130">
        <f>SUM(R139:R151)</f>
        <v>9.8100000000000007E-2</v>
      </c>
      <c r="T138" s="131">
        <f>SUM(T139:T151)</f>
        <v>0</v>
      </c>
      <c r="AR138" s="125" t="s">
        <v>84</v>
      </c>
      <c r="AT138" s="132" t="s">
        <v>74</v>
      </c>
      <c r="AU138" s="132" t="s">
        <v>82</v>
      </c>
      <c r="AY138" s="125" t="s">
        <v>184</v>
      </c>
      <c r="BK138" s="133">
        <f>SUM(BK139:BK151)</f>
        <v>0</v>
      </c>
    </row>
    <row r="139" spans="2:65" s="1" customFormat="1" ht="32.950000000000003" customHeight="1">
      <c r="B139" s="32"/>
      <c r="C139" s="191" t="s">
        <v>82</v>
      </c>
      <c r="D139" s="191" t="s">
        <v>187</v>
      </c>
      <c r="E139" s="192" t="s">
        <v>188</v>
      </c>
      <c r="F139" s="193" t="s">
        <v>189</v>
      </c>
      <c r="G139" s="194" t="s">
        <v>190</v>
      </c>
      <c r="H139" s="195">
        <v>890</v>
      </c>
      <c r="I139" s="137"/>
      <c r="J139" s="196">
        <f t="shared" ref="J139:J151" si="0">ROUND(I139*H139,2)</f>
        <v>0</v>
      </c>
      <c r="K139" s="193" t="s">
        <v>1</v>
      </c>
      <c r="L139" s="32"/>
      <c r="M139" s="138" t="s">
        <v>1</v>
      </c>
      <c r="N139" s="139" t="s">
        <v>40</v>
      </c>
      <c r="P139" s="140">
        <f t="shared" ref="P139:P151" si="1">O139*H139</f>
        <v>0</v>
      </c>
      <c r="Q139" s="140">
        <v>6.0000000000000002E-5</v>
      </c>
      <c r="R139" s="140">
        <f t="shared" ref="R139:R151" si="2">Q139*H139</f>
        <v>5.3400000000000003E-2</v>
      </c>
      <c r="S139" s="140">
        <v>0</v>
      </c>
      <c r="T139" s="141">
        <f t="shared" ref="T139:T151" si="3">S139*H139</f>
        <v>0</v>
      </c>
      <c r="AR139" s="142" t="s">
        <v>191</v>
      </c>
      <c r="AT139" s="142" t="s">
        <v>187</v>
      </c>
      <c r="AU139" s="142" t="s">
        <v>84</v>
      </c>
      <c r="AY139" s="17" t="s">
        <v>184</v>
      </c>
      <c r="BE139" s="143">
        <f t="shared" ref="BE139:BE151" si="4">IF(N139="základní",J139,0)</f>
        <v>0</v>
      </c>
      <c r="BF139" s="143">
        <f t="shared" ref="BF139:BF151" si="5">IF(N139="snížená",J139,0)</f>
        <v>0</v>
      </c>
      <c r="BG139" s="143">
        <f t="shared" ref="BG139:BG151" si="6">IF(N139="zákl. přenesená",J139,0)</f>
        <v>0</v>
      </c>
      <c r="BH139" s="143">
        <f t="shared" ref="BH139:BH151" si="7">IF(N139="sníž. přenesená",J139,0)</f>
        <v>0</v>
      </c>
      <c r="BI139" s="143">
        <f t="shared" ref="BI139:BI151" si="8">IF(N139="nulová",J139,0)</f>
        <v>0</v>
      </c>
      <c r="BJ139" s="17" t="s">
        <v>82</v>
      </c>
      <c r="BK139" s="143">
        <f t="shared" ref="BK139:BK151" si="9">ROUND(I139*H139,2)</f>
        <v>0</v>
      </c>
      <c r="BL139" s="17" t="s">
        <v>191</v>
      </c>
      <c r="BM139" s="142" t="s">
        <v>84</v>
      </c>
    </row>
    <row r="140" spans="2:65" s="1" customFormat="1" ht="24.15" customHeight="1">
      <c r="B140" s="32"/>
      <c r="C140" s="197" t="s">
        <v>84</v>
      </c>
      <c r="D140" s="197" t="s">
        <v>192</v>
      </c>
      <c r="E140" s="198" t="s">
        <v>193</v>
      </c>
      <c r="F140" s="199" t="s">
        <v>194</v>
      </c>
      <c r="G140" s="200" t="s">
        <v>190</v>
      </c>
      <c r="H140" s="201">
        <v>40</v>
      </c>
      <c r="I140" s="137"/>
      <c r="J140" s="202">
        <f t="shared" si="0"/>
        <v>0</v>
      </c>
      <c r="K140" s="199" t="s">
        <v>195</v>
      </c>
      <c r="L140" s="145"/>
      <c r="M140" s="146" t="s">
        <v>1</v>
      </c>
      <c r="N140" s="147" t="s">
        <v>40</v>
      </c>
      <c r="P140" s="140">
        <f t="shared" si="1"/>
        <v>0</v>
      </c>
      <c r="Q140" s="140">
        <v>6.9999999999999994E-5</v>
      </c>
      <c r="R140" s="140">
        <f t="shared" si="2"/>
        <v>2.7999999999999995E-3</v>
      </c>
      <c r="S140" s="140">
        <v>0</v>
      </c>
      <c r="T140" s="141">
        <f t="shared" si="3"/>
        <v>0</v>
      </c>
      <c r="AR140" s="142" t="s">
        <v>196</v>
      </c>
      <c r="AT140" s="142" t="s">
        <v>192</v>
      </c>
      <c r="AU140" s="142" t="s">
        <v>84</v>
      </c>
      <c r="AY140" s="17" t="s">
        <v>184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82</v>
      </c>
      <c r="BK140" s="143">
        <f t="shared" si="9"/>
        <v>0</v>
      </c>
      <c r="BL140" s="17" t="s">
        <v>191</v>
      </c>
      <c r="BM140" s="142" t="s">
        <v>197</v>
      </c>
    </row>
    <row r="141" spans="2:65" s="1" customFormat="1" ht="24.15" customHeight="1">
      <c r="B141" s="32"/>
      <c r="C141" s="197" t="s">
        <v>99</v>
      </c>
      <c r="D141" s="197" t="s">
        <v>192</v>
      </c>
      <c r="E141" s="198" t="s">
        <v>198</v>
      </c>
      <c r="F141" s="199" t="s">
        <v>199</v>
      </c>
      <c r="G141" s="200" t="s">
        <v>190</v>
      </c>
      <c r="H141" s="201">
        <v>30</v>
      </c>
      <c r="I141" s="137"/>
      <c r="J141" s="202">
        <f t="shared" si="0"/>
        <v>0</v>
      </c>
      <c r="K141" s="199" t="s">
        <v>195</v>
      </c>
      <c r="L141" s="145"/>
      <c r="M141" s="146" t="s">
        <v>1</v>
      </c>
      <c r="N141" s="147" t="s">
        <v>40</v>
      </c>
      <c r="P141" s="140">
        <f t="shared" si="1"/>
        <v>0</v>
      </c>
      <c r="Q141" s="140">
        <v>4.0000000000000003E-5</v>
      </c>
      <c r="R141" s="140">
        <f t="shared" si="2"/>
        <v>1.2000000000000001E-3</v>
      </c>
      <c r="S141" s="140">
        <v>0</v>
      </c>
      <c r="T141" s="141">
        <f t="shared" si="3"/>
        <v>0</v>
      </c>
      <c r="AR141" s="142" t="s">
        <v>196</v>
      </c>
      <c r="AT141" s="142" t="s">
        <v>192</v>
      </c>
      <c r="AU141" s="142" t="s">
        <v>84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191</v>
      </c>
      <c r="BM141" s="142" t="s">
        <v>200</v>
      </c>
    </row>
    <row r="142" spans="2:65" s="1" customFormat="1" ht="24.15" customHeight="1">
      <c r="B142" s="32"/>
      <c r="C142" s="197" t="s">
        <v>197</v>
      </c>
      <c r="D142" s="197" t="s">
        <v>192</v>
      </c>
      <c r="E142" s="198" t="s">
        <v>201</v>
      </c>
      <c r="F142" s="199" t="s">
        <v>202</v>
      </c>
      <c r="G142" s="200" t="s">
        <v>190</v>
      </c>
      <c r="H142" s="201">
        <v>10</v>
      </c>
      <c r="I142" s="137"/>
      <c r="J142" s="202">
        <f t="shared" si="0"/>
        <v>0</v>
      </c>
      <c r="K142" s="199" t="s">
        <v>195</v>
      </c>
      <c r="L142" s="145"/>
      <c r="M142" s="146" t="s">
        <v>1</v>
      </c>
      <c r="N142" s="147" t="s">
        <v>40</v>
      </c>
      <c r="P142" s="140">
        <f t="shared" si="1"/>
        <v>0</v>
      </c>
      <c r="Q142" s="140">
        <v>8.0000000000000007E-5</v>
      </c>
      <c r="R142" s="140">
        <f t="shared" si="2"/>
        <v>8.0000000000000004E-4</v>
      </c>
      <c r="S142" s="140">
        <v>0</v>
      </c>
      <c r="T142" s="141">
        <f t="shared" si="3"/>
        <v>0</v>
      </c>
      <c r="AR142" s="142" t="s">
        <v>196</v>
      </c>
      <c r="AT142" s="142" t="s">
        <v>192</v>
      </c>
      <c r="AU142" s="142" t="s">
        <v>84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191</v>
      </c>
      <c r="BM142" s="142" t="s">
        <v>203</v>
      </c>
    </row>
    <row r="143" spans="2:65" s="1" customFormat="1" ht="24.15" customHeight="1">
      <c r="B143" s="32"/>
      <c r="C143" s="197" t="s">
        <v>204</v>
      </c>
      <c r="D143" s="197" t="s">
        <v>192</v>
      </c>
      <c r="E143" s="198" t="s">
        <v>205</v>
      </c>
      <c r="F143" s="199" t="s">
        <v>206</v>
      </c>
      <c r="G143" s="200" t="s">
        <v>190</v>
      </c>
      <c r="H143" s="201">
        <v>10</v>
      </c>
      <c r="I143" s="137"/>
      <c r="J143" s="202">
        <f t="shared" si="0"/>
        <v>0</v>
      </c>
      <c r="K143" s="199" t="s">
        <v>195</v>
      </c>
      <c r="L143" s="145"/>
      <c r="M143" s="146" t="s">
        <v>1</v>
      </c>
      <c r="N143" s="147" t="s">
        <v>40</v>
      </c>
      <c r="P143" s="140">
        <f t="shared" si="1"/>
        <v>0</v>
      </c>
      <c r="Q143" s="140">
        <v>9.0000000000000006E-5</v>
      </c>
      <c r="R143" s="140">
        <f t="shared" si="2"/>
        <v>9.0000000000000008E-4</v>
      </c>
      <c r="S143" s="140">
        <v>0</v>
      </c>
      <c r="T143" s="141">
        <f t="shared" si="3"/>
        <v>0</v>
      </c>
      <c r="AR143" s="142" t="s">
        <v>196</v>
      </c>
      <c r="AT143" s="142" t="s">
        <v>192</v>
      </c>
      <c r="AU143" s="142" t="s">
        <v>84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191</v>
      </c>
      <c r="BM143" s="142" t="s">
        <v>207</v>
      </c>
    </row>
    <row r="144" spans="2:65" s="1" customFormat="1" ht="24.15" customHeight="1">
      <c r="B144" s="32"/>
      <c r="C144" s="197" t="s">
        <v>200</v>
      </c>
      <c r="D144" s="197" t="s">
        <v>192</v>
      </c>
      <c r="E144" s="198" t="s">
        <v>208</v>
      </c>
      <c r="F144" s="199" t="s">
        <v>209</v>
      </c>
      <c r="G144" s="200" t="s">
        <v>190</v>
      </c>
      <c r="H144" s="201">
        <v>170</v>
      </c>
      <c r="I144" s="137"/>
      <c r="J144" s="202">
        <f t="shared" si="0"/>
        <v>0</v>
      </c>
      <c r="K144" s="199" t="s">
        <v>195</v>
      </c>
      <c r="L144" s="145"/>
      <c r="M144" s="146" t="s">
        <v>1</v>
      </c>
      <c r="N144" s="147" t="s">
        <v>40</v>
      </c>
      <c r="P144" s="140">
        <f t="shared" si="1"/>
        <v>0</v>
      </c>
      <c r="Q144" s="140">
        <v>1E-4</v>
      </c>
      <c r="R144" s="140">
        <f t="shared" si="2"/>
        <v>1.7000000000000001E-2</v>
      </c>
      <c r="S144" s="140">
        <v>0</v>
      </c>
      <c r="T144" s="141">
        <f t="shared" si="3"/>
        <v>0</v>
      </c>
      <c r="AR144" s="142" t="s">
        <v>196</v>
      </c>
      <c r="AT144" s="142" t="s">
        <v>192</v>
      </c>
      <c r="AU144" s="142" t="s">
        <v>84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191</v>
      </c>
      <c r="BM144" s="142" t="s">
        <v>8</v>
      </c>
    </row>
    <row r="145" spans="2:65" s="1" customFormat="1" ht="24.15" customHeight="1">
      <c r="B145" s="32"/>
      <c r="C145" s="197" t="s">
        <v>210</v>
      </c>
      <c r="D145" s="197" t="s">
        <v>192</v>
      </c>
      <c r="E145" s="198" t="s">
        <v>211</v>
      </c>
      <c r="F145" s="199" t="s">
        <v>212</v>
      </c>
      <c r="G145" s="200" t="s">
        <v>190</v>
      </c>
      <c r="H145" s="201">
        <v>70</v>
      </c>
      <c r="I145" s="137"/>
      <c r="J145" s="202">
        <f t="shared" si="0"/>
        <v>0</v>
      </c>
      <c r="K145" s="199" t="s">
        <v>1</v>
      </c>
      <c r="L145" s="145"/>
      <c r="M145" s="146" t="s">
        <v>1</v>
      </c>
      <c r="N145" s="147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196</v>
      </c>
      <c r="AT145" s="142" t="s">
        <v>192</v>
      </c>
      <c r="AU145" s="142" t="s">
        <v>84</v>
      </c>
      <c r="AY145" s="17" t="s">
        <v>184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7" t="s">
        <v>82</v>
      </c>
      <c r="BK145" s="143">
        <f t="shared" si="9"/>
        <v>0</v>
      </c>
      <c r="BL145" s="17" t="s">
        <v>191</v>
      </c>
      <c r="BM145" s="142" t="s">
        <v>213</v>
      </c>
    </row>
    <row r="146" spans="2:65" s="1" customFormat="1" ht="24.15" customHeight="1">
      <c r="B146" s="32"/>
      <c r="C146" s="197" t="s">
        <v>203</v>
      </c>
      <c r="D146" s="197" t="s">
        <v>192</v>
      </c>
      <c r="E146" s="198" t="s">
        <v>214</v>
      </c>
      <c r="F146" s="199" t="s">
        <v>215</v>
      </c>
      <c r="G146" s="200" t="s">
        <v>190</v>
      </c>
      <c r="H146" s="201">
        <v>110</v>
      </c>
      <c r="I146" s="137"/>
      <c r="J146" s="202">
        <f t="shared" si="0"/>
        <v>0</v>
      </c>
      <c r="K146" s="199" t="s">
        <v>1</v>
      </c>
      <c r="L146" s="145"/>
      <c r="M146" s="146" t="s">
        <v>1</v>
      </c>
      <c r="N146" s="147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196</v>
      </c>
      <c r="AT146" s="142" t="s">
        <v>192</v>
      </c>
      <c r="AU146" s="142" t="s">
        <v>84</v>
      </c>
      <c r="AY146" s="17" t="s">
        <v>184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7" t="s">
        <v>82</v>
      </c>
      <c r="BK146" s="143">
        <f t="shared" si="9"/>
        <v>0</v>
      </c>
      <c r="BL146" s="17" t="s">
        <v>191</v>
      </c>
      <c r="BM146" s="142" t="s">
        <v>191</v>
      </c>
    </row>
    <row r="147" spans="2:65" s="1" customFormat="1" ht="24.15" customHeight="1">
      <c r="B147" s="32"/>
      <c r="C147" s="197" t="s">
        <v>216</v>
      </c>
      <c r="D147" s="197" t="s">
        <v>192</v>
      </c>
      <c r="E147" s="198" t="s">
        <v>217</v>
      </c>
      <c r="F147" s="199" t="s">
        <v>218</v>
      </c>
      <c r="G147" s="200" t="s">
        <v>190</v>
      </c>
      <c r="H147" s="201">
        <v>100</v>
      </c>
      <c r="I147" s="137"/>
      <c r="J147" s="202">
        <f t="shared" si="0"/>
        <v>0</v>
      </c>
      <c r="K147" s="199" t="s">
        <v>1</v>
      </c>
      <c r="L147" s="145"/>
      <c r="M147" s="146" t="s">
        <v>1</v>
      </c>
      <c r="N147" s="147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196</v>
      </c>
      <c r="AT147" s="142" t="s">
        <v>192</v>
      </c>
      <c r="AU147" s="142" t="s">
        <v>84</v>
      </c>
      <c r="AY147" s="17" t="s">
        <v>184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7" t="s">
        <v>82</v>
      </c>
      <c r="BK147" s="143">
        <f t="shared" si="9"/>
        <v>0</v>
      </c>
      <c r="BL147" s="17" t="s">
        <v>191</v>
      </c>
      <c r="BM147" s="142" t="s">
        <v>219</v>
      </c>
    </row>
    <row r="148" spans="2:65" s="1" customFormat="1" ht="24.15" customHeight="1">
      <c r="B148" s="32"/>
      <c r="C148" s="197" t="s">
        <v>207</v>
      </c>
      <c r="D148" s="197" t="s">
        <v>192</v>
      </c>
      <c r="E148" s="198" t="s">
        <v>220</v>
      </c>
      <c r="F148" s="199" t="s">
        <v>221</v>
      </c>
      <c r="G148" s="200" t="s">
        <v>190</v>
      </c>
      <c r="H148" s="201">
        <v>350</v>
      </c>
      <c r="I148" s="137"/>
      <c r="J148" s="202">
        <f t="shared" si="0"/>
        <v>0</v>
      </c>
      <c r="K148" s="199" t="s">
        <v>1</v>
      </c>
      <c r="L148" s="145"/>
      <c r="M148" s="146" t="s">
        <v>1</v>
      </c>
      <c r="N148" s="147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196</v>
      </c>
      <c r="AT148" s="142" t="s">
        <v>192</v>
      </c>
      <c r="AU148" s="142" t="s">
        <v>84</v>
      </c>
      <c r="AY148" s="17" t="s">
        <v>184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7" t="s">
        <v>82</v>
      </c>
      <c r="BK148" s="143">
        <f t="shared" si="9"/>
        <v>0</v>
      </c>
      <c r="BL148" s="17" t="s">
        <v>191</v>
      </c>
      <c r="BM148" s="142" t="s">
        <v>222</v>
      </c>
    </row>
    <row r="149" spans="2:65" s="1" customFormat="1" ht="32.950000000000003" customHeight="1">
      <c r="B149" s="32"/>
      <c r="C149" s="191" t="s">
        <v>223</v>
      </c>
      <c r="D149" s="191" t="s">
        <v>187</v>
      </c>
      <c r="E149" s="192" t="s">
        <v>224</v>
      </c>
      <c r="F149" s="193" t="s">
        <v>225</v>
      </c>
      <c r="G149" s="194" t="s">
        <v>190</v>
      </c>
      <c r="H149" s="195">
        <v>20</v>
      </c>
      <c r="I149" s="137"/>
      <c r="J149" s="196">
        <f t="shared" si="0"/>
        <v>0</v>
      </c>
      <c r="K149" s="193" t="s">
        <v>1</v>
      </c>
      <c r="L149" s="32"/>
      <c r="M149" s="138" t="s">
        <v>1</v>
      </c>
      <c r="N149" s="139" t="s">
        <v>40</v>
      </c>
      <c r="P149" s="140">
        <f t="shared" si="1"/>
        <v>0</v>
      </c>
      <c r="Q149" s="140">
        <v>2.7E-4</v>
      </c>
      <c r="R149" s="140">
        <f t="shared" si="2"/>
        <v>5.4000000000000003E-3</v>
      </c>
      <c r="S149" s="140">
        <v>0</v>
      </c>
      <c r="T149" s="141">
        <f t="shared" si="3"/>
        <v>0</v>
      </c>
      <c r="AR149" s="142" t="s">
        <v>191</v>
      </c>
      <c r="AT149" s="142" t="s">
        <v>187</v>
      </c>
      <c r="AU149" s="142" t="s">
        <v>84</v>
      </c>
      <c r="AY149" s="17" t="s">
        <v>184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7" t="s">
        <v>82</v>
      </c>
      <c r="BK149" s="143">
        <f t="shared" si="9"/>
        <v>0</v>
      </c>
      <c r="BL149" s="17" t="s">
        <v>191</v>
      </c>
      <c r="BM149" s="142" t="s">
        <v>226</v>
      </c>
    </row>
    <row r="150" spans="2:65" s="1" customFormat="1" ht="24.15" customHeight="1">
      <c r="B150" s="32"/>
      <c r="C150" s="197" t="s">
        <v>8</v>
      </c>
      <c r="D150" s="197" t="s">
        <v>192</v>
      </c>
      <c r="E150" s="198" t="s">
        <v>227</v>
      </c>
      <c r="F150" s="199" t="s">
        <v>228</v>
      </c>
      <c r="G150" s="200" t="s">
        <v>190</v>
      </c>
      <c r="H150" s="201">
        <v>20</v>
      </c>
      <c r="I150" s="137"/>
      <c r="J150" s="202">
        <f t="shared" si="0"/>
        <v>0</v>
      </c>
      <c r="K150" s="199" t="s">
        <v>195</v>
      </c>
      <c r="L150" s="145"/>
      <c r="M150" s="146" t="s">
        <v>1</v>
      </c>
      <c r="N150" s="147" t="s">
        <v>40</v>
      </c>
      <c r="P150" s="140">
        <f t="shared" si="1"/>
        <v>0</v>
      </c>
      <c r="Q150" s="140">
        <v>8.3000000000000001E-4</v>
      </c>
      <c r="R150" s="140">
        <f t="shared" si="2"/>
        <v>1.66E-2</v>
      </c>
      <c r="S150" s="140">
        <v>0</v>
      </c>
      <c r="T150" s="141">
        <f t="shared" si="3"/>
        <v>0</v>
      </c>
      <c r="AR150" s="142" t="s">
        <v>196</v>
      </c>
      <c r="AT150" s="142" t="s">
        <v>192</v>
      </c>
      <c r="AU150" s="142" t="s">
        <v>84</v>
      </c>
      <c r="AY150" s="17" t="s">
        <v>184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7" t="s">
        <v>82</v>
      </c>
      <c r="BK150" s="143">
        <f t="shared" si="9"/>
        <v>0</v>
      </c>
      <c r="BL150" s="17" t="s">
        <v>191</v>
      </c>
      <c r="BM150" s="142" t="s">
        <v>229</v>
      </c>
    </row>
    <row r="151" spans="2:65" s="1" customFormat="1" ht="24.15" customHeight="1">
      <c r="B151" s="32"/>
      <c r="C151" s="191" t="s">
        <v>230</v>
      </c>
      <c r="D151" s="191" t="s">
        <v>187</v>
      </c>
      <c r="E151" s="192" t="s">
        <v>231</v>
      </c>
      <c r="F151" s="193" t="s">
        <v>232</v>
      </c>
      <c r="G151" s="194" t="s">
        <v>233</v>
      </c>
      <c r="H151" s="137"/>
      <c r="I151" s="137"/>
      <c r="J151" s="196">
        <f t="shared" si="0"/>
        <v>0</v>
      </c>
      <c r="K151" s="193" t="s">
        <v>1</v>
      </c>
      <c r="L151" s="32"/>
      <c r="M151" s="138" t="s">
        <v>1</v>
      </c>
      <c r="N151" s="139" t="s">
        <v>40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191</v>
      </c>
      <c r="AT151" s="142" t="s">
        <v>187</v>
      </c>
      <c r="AU151" s="142" t="s">
        <v>84</v>
      </c>
      <c r="AY151" s="17" t="s">
        <v>184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7" t="s">
        <v>82</v>
      </c>
      <c r="BK151" s="143">
        <f t="shared" si="9"/>
        <v>0</v>
      </c>
      <c r="BL151" s="17" t="s">
        <v>191</v>
      </c>
      <c r="BM151" s="142" t="s">
        <v>234</v>
      </c>
    </row>
    <row r="152" spans="2:65" s="11" customFormat="1" ht="22.95" customHeight="1">
      <c r="B152" s="124"/>
      <c r="D152" s="125" t="s">
        <v>74</v>
      </c>
      <c r="E152" s="134" t="s">
        <v>235</v>
      </c>
      <c r="F152" s="134" t="s">
        <v>236</v>
      </c>
      <c r="J152" s="135">
        <f>BK152</f>
        <v>0</v>
      </c>
      <c r="L152" s="124"/>
      <c r="M152" s="129"/>
      <c r="P152" s="130">
        <f>SUM(P153:P159)</f>
        <v>0</v>
      </c>
      <c r="R152" s="130">
        <f>SUM(R153:R159)</f>
        <v>0.21237</v>
      </c>
      <c r="T152" s="131">
        <f>SUM(T153:T159)</f>
        <v>0.126</v>
      </c>
      <c r="AR152" s="125" t="s">
        <v>84</v>
      </c>
      <c r="AT152" s="132" t="s">
        <v>74</v>
      </c>
      <c r="AU152" s="132" t="s">
        <v>82</v>
      </c>
      <c r="AY152" s="125" t="s">
        <v>184</v>
      </c>
      <c r="BK152" s="133">
        <f>SUM(BK153:BK159)</f>
        <v>0</v>
      </c>
    </row>
    <row r="153" spans="2:65" s="1" customFormat="1" ht="37.9" customHeight="1">
      <c r="B153" s="32"/>
      <c r="C153" s="191" t="s">
        <v>213</v>
      </c>
      <c r="D153" s="191" t="s">
        <v>187</v>
      </c>
      <c r="E153" s="192" t="s">
        <v>237</v>
      </c>
      <c r="F153" s="193" t="s">
        <v>238</v>
      </c>
      <c r="G153" s="194" t="s">
        <v>239</v>
      </c>
      <c r="H153" s="195">
        <v>1</v>
      </c>
      <c r="I153" s="137"/>
      <c r="J153" s="196">
        <f t="shared" ref="J153:J159" si="10">ROUND(I153*H153,2)</f>
        <v>0</v>
      </c>
      <c r="K153" s="193" t="s">
        <v>1</v>
      </c>
      <c r="L153" s="32"/>
      <c r="M153" s="138" t="s">
        <v>1</v>
      </c>
      <c r="N153" s="139" t="s">
        <v>40</v>
      </c>
      <c r="P153" s="140">
        <f t="shared" ref="P153:P159" si="11">O153*H153</f>
        <v>0</v>
      </c>
      <c r="Q153" s="140">
        <v>0.15633</v>
      </c>
      <c r="R153" s="140">
        <f t="shared" ref="R153:R159" si="12">Q153*H153</f>
        <v>0.15633</v>
      </c>
      <c r="S153" s="140">
        <v>0</v>
      </c>
      <c r="T153" s="141">
        <f t="shared" ref="T153:T159" si="13">S153*H153</f>
        <v>0</v>
      </c>
      <c r="AR153" s="142" t="s">
        <v>191</v>
      </c>
      <c r="AT153" s="142" t="s">
        <v>187</v>
      </c>
      <c r="AU153" s="142" t="s">
        <v>84</v>
      </c>
      <c r="AY153" s="17" t="s">
        <v>184</v>
      </c>
      <c r="BE153" s="143">
        <f t="shared" ref="BE153:BE159" si="14">IF(N153="základní",J153,0)</f>
        <v>0</v>
      </c>
      <c r="BF153" s="143">
        <f t="shared" ref="BF153:BF159" si="15">IF(N153="snížená",J153,0)</f>
        <v>0</v>
      </c>
      <c r="BG153" s="143">
        <f t="shared" ref="BG153:BG159" si="16">IF(N153="zákl. přenesená",J153,0)</f>
        <v>0</v>
      </c>
      <c r="BH153" s="143">
        <f t="shared" ref="BH153:BH159" si="17">IF(N153="sníž. přenesená",J153,0)</f>
        <v>0</v>
      </c>
      <c r="BI153" s="143">
        <f t="shared" ref="BI153:BI159" si="18">IF(N153="nulová",J153,0)</f>
        <v>0</v>
      </c>
      <c r="BJ153" s="17" t="s">
        <v>82</v>
      </c>
      <c r="BK153" s="143">
        <f t="shared" ref="BK153:BK159" si="19">ROUND(I153*H153,2)</f>
        <v>0</v>
      </c>
      <c r="BL153" s="17" t="s">
        <v>191</v>
      </c>
      <c r="BM153" s="142" t="s">
        <v>240</v>
      </c>
    </row>
    <row r="154" spans="2:65" s="1" customFormat="1" ht="66.75" customHeight="1">
      <c r="B154" s="32"/>
      <c r="C154" s="191" t="s">
        <v>241</v>
      </c>
      <c r="D154" s="191" t="s">
        <v>187</v>
      </c>
      <c r="E154" s="192" t="s">
        <v>242</v>
      </c>
      <c r="F154" s="193" t="s">
        <v>243</v>
      </c>
      <c r="G154" s="194" t="s">
        <v>244</v>
      </c>
      <c r="H154" s="195">
        <v>1</v>
      </c>
      <c r="I154" s="137"/>
      <c r="J154" s="196">
        <f t="shared" si="10"/>
        <v>0</v>
      </c>
      <c r="K154" s="193" t="s">
        <v>1</v>
      </c>
      <c r="L154" s="32"/>
      <c r="M154" s="138" t="s">
        <v>1</v>
      </c>
      <c r="N154" s="139" t="s">
        <v>40</v>
      </c>
      <c r="P154" s="140">
        <f t="shared" si="11"/>
        <v>0</v>
      </c>
      <c r="Q154" s="140">
        <v>0</v>
      </c>
      <c r="R154" s="140">
        <f t="shared" si="12"/>
        <v>0</v>
      </c>
      <c r="S154" s="140">
        <v>0</v>
      </c>
      <c r="T154" s="141">
        <f t="shared" si="13"/>
        <v>0</v>
      </c>
      <c r="AR154" s="142" t="s">
        <v>191</v>
      </c>
      <c r="AT154" s="142" t="s">
        <v>187</v>
      </c>
      <c r="AU154" s="142" t="s">
        <v>84</v>
      </c>
      <c r="AY154" s="17" t="s">
        <v>184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7" t="s">
        <v>82</v>
      </c>
      <c r="BK154" s="143">
        <f t="shared" si="19"/>
        <v>0</v>
      </c>
      <c r="BL154" s="17" t="s">
        <v>191</v>
      </c>
      <c r="BM154" s="142" t="s">
        <v>245</v>
      </c>
    </row>
    <row r="155" spans="2:65" s="1" customFormat="1" ht="32.950000000000003" customHeight="1">
      <c r="B155" s="32"/>
      <c r="C155" s="191" t="s">
        <v>191</v>
      </c>
      <c r="D155" s="191" t="s">
        <v>187</v>
      </c>
      <c r="E155" s="192" t="s">
        <v>246</v>
      </c>
      <c r="F155" s="193" t="s">
        <v>247</v>
      </c>
      <c r="G155" s="194" t="s">
        <v>248</v>
      </c>
      <c r="H155" s="195">
        <v>1</v>
      </c>
      <c r="I155" s="137"/>
      <c r="J155" s="196">
        <f t="shared" si="10"/>
        <v>0</v>
      </c>
      <c r="K155" s="193" t="s">
        <v>1</v>
      </c>
      <c r="L155" s="32"/>
      <c r="M155" s="138" t="s">
        <v>1</v>
      </c>
      <c r="N155" s="139" t="s">
        <v>40</v>
      </c>
      <c r="P155" s="140">
        <f t="shared" si="11"/>
        <v>0</v>
      </c>
      <c r="Q155" s="140">
        <v>0</v>
      </c>
      <c r="R155" s="140">
        <f t="shared" si="12"/>
        <v>0</v>
      </c>
      <c r="S155" s="140">
        <v>0.126</v>
      </c>
      <c r="T155" s="141">
        <f t="shared" si="13"/>
        <v>0.126</v>
      </c>
      <c r="AR155" s="142" t="s">
        <v>191</v>
      </c>
      <c r="AT155" s="142" t="s">
        <v>187</v>
      </c>
      <c r="AU155" s="142" t="s">
        <v>84</v>
      </c>
      <c r="AY155" s="17" t="s">
        <v>184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7" t="s">
        <v>82</v>
      </c>
      <c r="BK155" s="143">
        <f t="shared" si="19"/>
        <v>0</v>
      </c>
      <c r="BL155" s="17" t="s">
        <v>191</v>
      </c>
      <c r="BM155" s="142" t="s">
        <v>196</v>
      </c>
    </row>
    <row r="156" spans="2:65" s="1" customFormat="1" ht="66.75" customHeight="1">
      <c r="B156" s="32"/>
      <c r="C156" s="191" t="s">
        <v>249</v>
      </c>
      <c r="D156" s="191" t="s">
        <v>187</v>
      </c>
      <c r="E156" s="192" t="s">
        <v>250</v>
      </c>
      <c r="F156" s="193" t="s">
        <v>251</v>
      </c>
      <c r="G156" s="194" t="s">
        <v>239</v>
      </c>
      <c r="H156" s="195">
        <v>1</v>
      </c>
      <c r="I156" s="137"/>
      <c r="J156" s="196">
        <f t="shared" si="10"/>
        <v>0</v>
      </c>
      <c r="K156" s="193" t="s">
        <v>1</v>
      </c>
      <c r="L156" s="32"/>
      <c r="M156" s="138" t="s">
        <v>1</v>
      </c>
      <c r="N156" s="139" t="s">
        <v>40</v>
      </c>
      <c r="P156" s="140">
        <f t="shared" si="11"/>
        <v>0</v>
      </c>
      <c r="Q156" s="140">
        <v>0</v>
      </c>
      <c r="R156" s="140">
        <f t="shared" si="12"/>
        <v>0</v>
      </c>
      <c r="S156" s="140">
        <v>0</v>
      </c>
      <c r="T156" s="141">
        <f t="shared" si="13"/>
        <v>0</v>
      </c>
      <c r="AR156" s="142" t="s">
        <v>191</v>
      </c>
      <c r="AT156" s="142" t="s">
        <v>187</v>
      </c>
      <c r="AU156" s="142" t="s">
        <v>84</v>
      </c>
      <c r="AY156" s="17" t="s">
        <v>184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7" t="s">
        <v>82</v>
      </c>
      <c r="BK156" s="143">
        <f t="shared" si="19"/>
        <v>0</v>
      </c>
      <c r="BL156" s="17" t="s">
        <v>191</v>
      </c>
      <c r="BM156" s="142" t="s">
        <v>252</v>
      </c>
    </row>
    <row r="157" spans="2:65" s="1" customFormat="1" ht="24.15" customHeight="1">
      <c r="B157" s="32"/>
      <c r="C157" s="191" t="s">
        <v>219</v>
      </c>
      <c r="D157" s="191" t="s">
        <v>187</v>
      </c>
      <c r="E157" s="192" t="s">
        <v>253</v>
      </c>
      <c r="F157" s="193" t="s">
        <v>254</v>
      </c>
      <c r="G157" s="194" t="s">
        <v>239</v>
      </c>
      <c r="H157" s="195">
        <v>1</v>
      </c>
      <c r="I157" s="137"/>
      <c r="J157" s="196">
        <f t="shared" si="10"/>
        <v>0</v>
      </c>
      <c r="K157" s="193" t="s">
        <v>1</v>
      </c>
      <c r="L157" s="32"/>
      <c r="M157" s="138" t="s">
        <v>1</v>
      </c>
      <c r="N157" s="139" t="s">
        <v>40</v>
      </c>
      <c r="P157" s="140">
        <f t="shared" si="11"/>
        <v>0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191</v>
      </c>
      <c r="AT157" s="142" t="s">
        <v>187</v>
      </c>
      <c r="AU157" s="142" t="s">
        <v>84</v>
      </c>
      <c r="AY157" s="17" t="s">
        <v>184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7" t="s">
        <v>82</v>
      </c>
      <c r="BK157" s="143">
        <f t="shared" si="19"/>
        <v>0</v>
      </c>
      <c r="BL157" s="17" t="s">
        <v>191</v>
      </c>
      <c r="BM157" s="142" t="s">
        <v>255</v>
      </c>
    </row>
    <row r="158" spans="2:65" s="1" customFormat="1" ht="32.950000000000003" customHeight="1">
      <c r="B158" s="32"/>
      <c r="C158" s="191" t="s">
        <v>256</v>
      </c>
      <c r="D158" s="191" t="s">
        <v>187</v>
      </c>
      <c r="E158" s="192" t="s">
        <v>257</v>
      </c>
      <c r="F158" s="193" t="s">
        <v>258</v>
      </c>
      <c r="G158" s="194" t="s">
        <v>239</v>
      </c>
      <c r="H158" s="195">
        <v>3</v>
      </c>
      <c r="I158" s="137"/>
      <c r="J158" s="196">
        <f t="shared" si="10"/>
        <v>0</v>
      </c>
      <c r="K158" s="193" t="s">
        <v>1</v>
      </c>
      <c r="L158" s="32"/>
      <c r="M158" s="138" t="s">
        <v>1</v>
      </c>
      <c r="N158" s="139" t="s">
        <v>40</v>
      </c>
      <c r="P158" s="140">
        <f t="shared" si="11"/>
        <v>0</v>
      </c>
      <c r="Q158" s="140">
        <v>1.8679999999999999E-2</v>
      </c>
      <c r="R158" s="140">
        <f t="shared" si="12"/>
        <v>5.6039999999999993E-2</v>
      </c>
      <c r="S158" s="140">
        <v>0</v>
      </c>
      <c r="T158" s="141">
        <f t="shared" si="13"/>
        <v>0</v>
      </c>
      <c r="AR158" s="142" t="s">
        <v>191</v>
      </c>
      <c r="AT158" s="142" t="s">
        <v>187</v>
      </c>
      <c r="AU158" s="142" t="s">
        <v>84</v>
      </c>
      <c r="AY158" s="17" t="s">
        <v>184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7" t="s">
        <v>82</v>
      </c>
      <c r="BK158" s="143">
        <f t="shared" si="19"/>
        <v>0</v>
      </c>
      <c r="BL158" s="17" t="s">
        <v>191</v>
      </c>
      <c r="BM158" s="142" t="s">
        <v>259</v>
      </c>
    </row>
    <row r="159" spans="2:65" s="1" customFormat="1" ht="24.15" customHeight="1">
      <c r="B159" s="32"/>
      <c r="C159" s="191" t="s">
        <v>222</v>
      </c>
      <c r="D159" s="191" t="s">
        <v>187</v>
      </c>
      <c r="E159" s="192" t="s">
        <v>260</v>
      </c>
      <c r="F159" s="193" t="s">
        <v>261</v>
      </c>
      <c r="G159" s="194" t="s">
        <v>233</v>
      </c>
      <c r="H159" s="137"/>
      <c r="I159" s="137"/>
      <c r="J159" s="196">
        <f t="shared" si="10"/>
        <v>0</v>
      </c>
      <c r="K159" s="193" t="s">
        <v>1</v>
      </c>
      <c r="L159" s="32"/>
      <c r="M159" s="138" t="s">
        <v>1</v>
      </c>
      <c r="N159" s="139" t="s">
        <v>40</v>
      </c>
      <c r="P159" s="140">
        <f t="shared" si="11"/>
        <v>0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191</v>
      </c>
      <c r="AT159" s="142" t="s">
        <v>187</v>
      </c>
      <c r="AU159" s="142" t="s">
        <v>84</v>
      </c>
      <c r="AY159" s="17" t="s">
        <v>184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7" t="s">
        <v>82</v>
      </c>
      <c r="BK159" s="143">
        <f t="shared" si="19"/>
        <v>0</v>
      </c>
      <c r="BL159" s="17" t="s">
        <v>191</v>
      </c>
      <c r="BM159" s="142" t="s">
        <v>262</v>
      </c>
    </row>
    <row r="160" spans="2:65" s="11" customFormat="1" ht="22.95" customHeight="1">
      <c r="B160" s="124"/>
      <c r="D160" s="125" t="s">
        <v>74</v>
      </c>
      <c r="E160" s="134" t="s">
        <v>263</v>
      </c>
      <c r="F160" s="134" t="s">
        <v>264</v>
      </c>
      <c r="J160" s="135">
        <f>BK160</f>
        <v>0</v>
      </c>
      <c r="L160" s="124"/>
      <c r="M160" s="129"/>
      <c r="P160" s="130">
        <f>SUM(P161:P186)</f>
        <v>0</v>
      </c>
      <c r="R160" s="130">
        <f>SUM(R161:R186)</f>
        <v>4.1003499999999988</v>
      </c>
      <c r="T160" s="131">
        <f>SUM(T161:T186)</f>
        <v>4.3180800000000001</v>
      </c>
      <c r="AR160" s="125" t="s">
        <v>84</v>
      </c>
      <c r="AT160" s="132" t="s">
        <v>74</v>
      </c>
      <c r="AU160" s="132" t="s">
        <v>82</v>
      </c>
      <c r="AY160" s="125" t="s">
        <v>184</v>
      </c>
      <c r="BK160" s="133">
        <f>SUM(BK161:BK186)</f>
        <v>0</v>
      </c>
    </row>
    <row r="161" spans="2:65" s="1" customFormat="1" ht="24.15" customHeight="1">
      <c r="B161" s="32"/>
      <c r="C161" s="191" t="s">
        <v>7</v>
      </c>
      <c r="D161" s="191" t="s">
        <v>187</v>
      </c>
      <c r="E161" s="192" t="s">
        <v>265</v>
      </c>
      <c r="F161" s="193" t="s">
        <v>266</v>
      </c>
      <c r="G161" s="194" t="s">
        <v>190</v>
      </c>
      <c r="H161" s="195">
        <v>312</v>
      </c>
      <c r="I161" s="137"/>
      <c r="J161" s="196">
        <f t="shared" ref="J161:J186" si="20">ROUND(I161*H161,2)</f>
        <v>0</v>
      </c>
      <c r="K161" s="193" t="s">
        <v>1</v>
      </c>
      <c r="L161" s="32"/>
      <c r="M161" s="138" t="s">
        <v>1</v>
      </c>
      <c r="N161" s="139" t="s">
        <v>40</v>
      </c>
      <c r="P161" s="140">
        <f t="shared" ref="P161:P186" si="21">O161*H161</f>
        <v>0</v>
      </c>
      <c r="Q161" s="140">
        <v>1E-4</v>
      </c>
      <c r="R161" s="140">
        <f t="shared" ref="R161:R186" si="22">Q161*H161</f>
        <v>3.1200000000000002E-2</v>
      </c>
      <c r="S161" s="140">
        <v>1.384E-2</v>
      </c>
      <c r="T161" s="141">
        <f t="shared" ref="T161:T186" si="23">S161*H161</f>
        <v>4.3180800000000001</v>
      </c>
      <c r="AR161" s="142" t="s">
        <v>191</v>
      </c>
      <c r="AT161" s="142" t="s">
        <v>187</v>
      </c>
      <c r="AU161" s="142" t="s">
        <v>84</v>
      </c>
      <c r="AY161" s="17" t="s">
        <v>184</v>
      </c>
      <c r="BE161" s="143">
        <f t="shared" ref="BE161:BE186" si="24">IF(N161="základní",J161,0)</f>
        <v>0</v>
      </c>
      <c r="BF161" s="143">
        <f t="shared" ref="BF161:BF186" si="25">IF(N161="snížená",J161,0)</f>
        <v>0</v>
      </c>
      <c r="BG161" s="143">
        <f t="shared" ref="BG161:BG186" si="26">IF(N161="zákl. přenesená",J161,0)</f>
        <v>0</v>
      </c>
      <c r="BH161" s="143">
        <f t="shared" ref="BH161:BH186" si="27">IF(N161="sníž. přenesená",J161,0)</f>
        <v>0</v>
      </c>
      <c r="BI161" s="143">
        <f t="shared" ref="BI161:BI186" si="28">IF(N161="nulová",J161,0)</f>
        <v>0</v>
      </c>
      <c r="BJ161" s="17" t="s">
        <v>82</v>
      </c>
      <c r="BK161" s="143">
        <f t="shared" ref="BK161:BK186" si="29">ROUND(I161*H161,2)</f>
        <v>0</v>
      </c>
      <c r="BL161" s="17" t="s">
        <v>191</v>
      </c>
      <c r="BM161" s="142" t="s">
        <v>267</v>
      </c>
    </row>
    <row r="162" spans="2:65" s="1" customFormat="1" ht="24.15" customHeight="1">
      <c r="B162" s="32"/>
      <c r="C162" s="191" t="s">
        <v>226</v>
      </c>
      <c r="D162" s="191" t="s">
        <v>187</v>
      </c>
      <c r="E162" s="192" t="s">
        <v>268</v>
      </c>
      <c r="F162" s="193" t="s">
        <v>269</v>
      </c>
      <c r="G162" s="194" t="s">
        <v>190</v>
      </c>
      <c r="H162" s="195">
        <v>150</v>
      </c>
      <c r="I162" s="137"/>
      <c r="J162" s="196">
        <f t="shared" si="20"/>
        <v>0</v>
      </c>
      <c r="K162" s="193" t="s">
        <v>1</v>
      </c>
      <c r="L162" s="32"/>
      <c r="M162" s="138" t="s">
        <v>1</v>
      </c>
      <c r="N162" s="139" t="s">
        <v>40</v>
      </c>
      <c r="P162" s="140">
        <f t="shared" si="21"/>
        <v>0</v>
      </c>
      <c r="Q162" s="140">
        <v>1.5E-3</v>
      </c>
      <c r="R162" s="140">
        <f t="shared" si="22"/>
        <v>0.22500000000000001</v>
      </c>
      <c r="S162" s="140">
        <v>0</v>
      </c>
      <c r="T162" s="141">
        <f t="shared" si="23"/>
        <v>0</v>
      </c>
      <c r="AR162" s="142" t="s">
        <v>191</v>
      </c>
      <c r="AT162" s="142" t="s">
        <v>187</v>
      </c>
      <c r="AU162" s="142" t="s">
        <v>84</v>
      </c>
      <c r="AY162" s="17" t="s">
        <v>184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7" t="s">
        <v>82</v>
      </c>
      <c r="BK162" s="143">
        <f t="shared" si="29"/>
        <v>0</v>
      </c>
      <c r="BL162" s="17" t="s">
        <v>191</v>
      </c>
      <c r="BM162" s="142" t="s">
        <v>270</v>
      </c>
    </row>
    <row r="163" spans="2:65" s="1" customFormat="1" ht="24.15" customHeight="1">
      <c r="B163" s="32"/>
      <c r="C163" s="191" t="s">
        <v>271</v>
      </c>
      <c r="D163" s="191" t="s">
        <v>187</v>
      </c>
      <c r="E163" s="192" t="s">
        <v>272</v>
      </c>
      <c r="F163" s="193" t="s">
        <v>273</v>
      </c>
      <c r="G163" s="194" t="s">
        <v>190</v>
      </c>
      <c r="H163" s="195">
        <v>60</v>
      </c>
      <c r="I163" s="137"/>
      <c r="J163" s="196">
        <f t="shared" si="20"/>
        <v>0</v>
      </c>
      <c r="K163" s="193" t="s">
        <v>1</v>
      </c>
      <c r="L163" s="32"/>
      <c r="M163" s="138" t="s">
        <v>1</v>
      </c>
      <c r="N163" s="139" t="s">
        <v>40</v>
      </c>
      <c r="P163" s="140">
        <f t="shared" si="21"/>
        <v>0</v>
      </c>
      <c r="Q163" s="140">
        <v>1.9400000000000001E-3</v>
      </c>
      <c r="R163" s="140">
        <f t="shared" si="22"/>
        <v>0.1164</v>
      </c>
      <c r="S163" s="140">
        <v>0</v>
      </c>
      <c r="T163" s="141">
        <f t="shared" si="23"/>
        <v>0</v>
      </c>
      <c r="AR163" s="142" t="s">
        <v>191</v>
      </c>
      <c r="AT163" s="142" t="s">
        <v>187</v>
      </c>
      <c r="AU163" s="142" t="s">
        <v>84</v>
      </c>
      <c r="AY163" s="17" t="s">
        <v>184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7" t="s">
        <v>82</v>
      </c>
      <c r="BK163" s="143">
        <f t="shared" si="29"/>
        <v>0</v>
      </c>
      <c r="BL163" s="17" t="s">
        <v>191</v>
      </c>
      <c r="BM163" s="142" t="s">
        <v>274</v>
      </c>
    </row>
    <row r="164" spans="2:65" s="1" customFormat="1" ht="24.15" customHeight="1">
      <c r="B164" s="32"/>
      <c r="C164" s="191" t="s">
        <v>229</v>
      </c>
      <c r="D164" s="191" t="s">
        <v>187</v>
      </c>
      <c r="E164" s="192" t="s">
        <v>275</v>
      </c>
      <c r="F164" s="193" t="s">
        <v>276</v>
      </c>
      <c r="G164" s="194" t="s">
        <v>190</v>
      </c>
      <c r="H164" s="195">
        <v>120</v>
      </c>
      <c r="I164" s="137"/>
      <c r="J164" s="196">
        <f t="shared" si="20"/>
        <v>0</v>
      </c>
      <c r="K164" s="193" t="s">
        <v>1</v>
      </c>
      <c r="L164" s="32"/>
      <c r="M164" s="138" t="s">
        <v>1</v>
      </c>
      <c r="N164" s="139" t="s">
        <v>40</v>
      </c>
      <c r="P164" s="140">
        <f t="shared" si="21"/>
        <v>0</v>
      </c>
      <c r="Q164" s="140">
        <v>2.6099999999999999E-3</v>
      </c>
      <c r="R164" s="140">
        <f t="shared" si="22"/>
        <v>0.31319999999999998</v>
      </c>
      <c r="S164" s="140">
        <v>0</v>
      </c>
      <c r="T164" s="141">
        <f t="shared" si="23"/>
        <v>0</v>
      </c>
      <c r="AR164" s="142" t="s">
        <v>191</v>
      </c>
      <c r="AT164" s="142" t="s">
        <v>187</v>
      </c>
      <c r="AU164" s="142" t="s">
        <v>84</v>
      </c>
      <c r="AY164" s="17" t="s">
        <v>184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7" t="s">
        <v>82</v>
      </c>
      <c r="BK164" s="143">
        <f t="shared" si="29"/>
        <v>0</v>
      </c>
      <c r="BL164" s="17" t="s">
        <v>191</v>
      </c>
      <c r="BM164" s="142" t="s">
        <v>277</v>
      </c>
    </row>
    <row r="165" spans="2:65" s="1" customFormat="1" ht="24.15" customHeight="1">
      <c r="B165" s="32"/>
      <c r="C165" s="191" t="s">
        <v>278</v>
      </c>
      <c r="D165" s="191" t="s">
        <v>187</v>
      </c>
      <c r="E165" s="192" t="s">
        <v>279</v>
      </c>
      <c r="F165" s="193" t="s">
        <v>280</v>
      </c>
      <c r="G165" s="194" t="s">
        <v>190</v>
      </c>
      <c r="H165" s="195">
        <v>80</v>
      </c>
      <c r="I165" s="137"/>
      <c r="J165" s="196">
        <f t="shared" si="20"/>
        <v>0</v>
      </c>
      <c r="K165" s="193" t="s">
        <v>1</v>
      </c>
      <c r="L165" s="32"/>
      <c r="M165" s="138" t="s">
        <v>1</v>
      </c>
      <c r="N165" s="139" t="s">
        <v>40</v>
      </c>
      <c r="P165" s="140">
        <f t="shared" si="21"/>
        <v>0</v>
      </c>
      <c r="Q165" s="140">
        <v>4.8799999999999998E-3</v>
      </c>
      <c r="R165" s="140">
        <f t="shared" si="22"/>
        <v>0.39039999999999997</v>
      </c>
      <c r="S165" s="140">
        <v>0</v>
      </c>
      <c r="T165" s="141">
        <f t="shared" si="23"/>
        <v>0</v>
      </c>
      <c r="AR165" s="142" t="s">
        <v>191</v>
      </c>
      <c r="AT165" s="142" t="s">
        <v>187</v>
      </c>
      <c r="AU165" s="142" t="s">
        <v>84</v>
      </c>
      <c r="AY165" s="17" t="s">
        <v>184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7" t="s">
        <v>82</v>
      </c>
      <c r="BK165" s="143">
        <f t="shared" si="29"/>
        <v>0</v>
      </c>
      <c r="BL165" s="17" t="s">
        <v>191</v>
      </c>
      <c r="BM165" s="142" t="s">
        <v>281</v>
      </c>
    </row>
    <row r="166" spans="2:65" s="1" customFormat="1" ht="24.15" customHeight="1">
      <c r="B166" s="32"/>
      <c r="C166" s="191" t="s">
        <v>234</v>
      </c>
      <c r="D166" s="191" t="s">
        <v>187</v>
      </c>
      <c r="E166" s="192" t="s">
        <v>282</v>
      </c>
      <c r="F166" s="193" t="s">
        <v>283</v>
      </c>
      <c r="G166" s="194" t="s">
        <v>190</v>
      </c>
      <c r="H166" s="195">
        <v>350</v>
      </c>
      <c r="I166" s="137"/>
      <c r="J166" s="196">
        <f t="shared" si="20"/>
        <v>0</v>
      </c>
      <c r="K166" s="193" t="s">
        <v>1</v>
      </c>
      <c r="L166" s="32"/>
      <c r="M166" s="138" t="s">
        <v>1</v>
      </c>
      <c r="N166" s="139" t="s">
        <v>40</v>
      </c>
      <c r="P166" s="140">
        <f t="shared" si="21"/>
        <v>0</v>
      </c>
      <c r="Q166" s="140">
        <v>5.7400000000000003E-3</v>
      </c>
      <c r="R166" s="140">
        <f t="shared" si="22"/>
        <v>2.0089999999999999</v>
      </c>
      <c r="S166" s="140">
        <v>0</v>
      </c>
      <c r="T166" s="141">
        <f t="shared" si="23"/>
        <v>0</v>
      </c>
      <c r="AR166" s="142" t="s">
        <v>191</v>
      </c>
      <c r="AT166" s="142" t="s">
        <v>187</v>
      </c>
      <c r="AU166" s="142" t="s">
        <v>84</v>
      </c>
      <c r="AY166" s="17" t="s">
        <v>184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7" t="s">
        <v>82</v>
      </c>
      <c r="BK166" s="143">
        <f t="shared" si="29"/>
        <v>0</v>
      </c>
      <c r="BL166" s="17" t="s">
        <v>191</v>
      </c>
      <c r="BM166" s="142" t="s">
        <v>284</v>
      </c>
    </row>
    <row r="167" spans="2:65" s="1" customFormat="1" ht="21.75" customHeight="1">
      <c r="B167" s="32"/>
      <c r="C167" s="191" t="s">
        <v>285</v>
      </c>
      <c r="D167" s="191" t="s">
        <v>187</v>
      </c>
      <c r="E167" s="192" t="s">
        <v>286</v>
      </c>
      <c r="F167" s="193" t="s">
        <v>287</v>
      </c>
      <c r="G167" s="194" t="s">
        <v>190</v>
      </c>
      <c r="H167" s="195">
        <v>210</v>
      </c>
      <c r="I167" s="137"/>
      <c r="J167" s="196">
        <f t="shared" si="20"/>
        <v>0</v>
      </c>
      <c r="K167" s="193" t="s">
        <v>1</v>
      </c>
      <c r="L167" s="32"/>
      <c r="M167" s="138" t="s">
        <v>1</v>
      </c>
      <c r="N167" s="139" t="s">
        <v>40</v>
      </c>
      <c r="P167" s="140">
        <f t="shared" si="21"/>
        <v>0</v>
      </c>
      <c r="Q167" s="140">
        <v>0</v>
      </c>
      <c r="R167" s="140">
        <f t="shared" si="22"/>
        <v>0</v>
      </c>
      <c r="S167" s="140">
        <v>0</v>
      </c>
      <c r="T167" s="141">
        <f t="shared" si="23"/>
        <v>0</v>
      </c>
      <c r="AR167" s="142" t="s">
        <v>191</v>
      </c>
      <c r="AT167" s="142" t="s">
        <v>187</v>
      </c>
      <c r="AU167" s="142" t="s">
        <v>84</v>
      </c>
      <c r="AY167" s="17" t="s">
        <v>184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7" t="s">
        <v>82</v>
      </c>
      <c r="BK167" s="143">
        <f t="shared" si="29"/>
        <v>0</v>
      </c>
      <c r="BL167" s="17" t="s">
        <v>191</v>
      </c>
      <c r="BM167" s="142" t="s">
        <v>288</v>
      </c>
    </row>
    <row r="168" spans="2:65" s="1" customFormat="1" ht="24.15" customHeight="1">
      <c r="B168" s="32"/>
      <c r="C168" s="191" t="s">
        <v>240</v>
      </c>
      <c r="D168" s="191" t="s">
        <v>187</v>
      </c>
      <c r="E168" s="192" t="s">
        <v>289</v>
      </c>
      <c r="F168" s="193" t="s">
        <v>290</v>
      </c>
      <c r="G168" s="194" t="s">
        <v>190</v>
      </c>
      <c r="H168" s="195">
        <v>120</v>
      </c>
      <c r="I168" s="137"/>
      <c r="J168" s="196">
        <f t="shared" si="20"/>
        <v>0</v>
      </c>
      <c r="K168" s="193" t="s">
        <v>1</v>
      </c>
      <c r="L168" s="32"/>
      <c r="M168" s="138" t="s">
        <v>1</v>
      </c>
      <c r="N168" s="139" t="s">
        <v>40</v>
      </c>
      <c r="P168" s="140">
        <f t="shared" si="21"/>
        <v>0</v>
      </c>
      <c r="Q168" s="140">
        <v>0</v>
      </c>
      <c r="R168" s="140">
        <f t="shared" si="22"/>
        <v>0</v>
      </c>
      <c r="S168" s="140">
        <v>0</v>
      </c>
      <c r="T168" s="141">
        <f t="shared" si="23"/>
        <v>0</v>
      </c>
      <c r="AR168" s="142" t="s">
        <v>191</v>
      </c>
      <c r="AT168" s="142" t="s">
        <v>187</v>
      </c>
      <c r="AU168" s="142" t="s">
        <v>84</v>
      </c>
      <c r="AY168" s="17" t="s">
        <v>184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7" t="s">
        <v>82</v>
      </c>
      <c r="BK168" s="143">
        <f t="shared" si="29"/>
        <v>0</v>
      </c>
      <c r="BL168" s="17" t="s">
        <v>191</v>
      </c>
      <c r="BM168" s="142" t="s">
        <v>291</v>
      </c>
    </row>
    <row r="169" spans="2:65" s="1" customFormat="1" ht="24.15" customHeight="1">
      <c r="B169" s="32"/>
      <c r="C169" s="191" t="s">
        <v>292</v>
      </c>
      <c r="D169" s="191" t="s">
        <v>187</v>
      </c>
      <c r="E169" s="192" t="s">
        <v>293</v>
      </c>
      <c r="F169" s="193" t="s">
        <v>294</v>
      </c>
      <c r="G169" s="194" t="s">
        <v>190</v>
      </c>
      <c r="H169" s="195">
        <v>80</v>
      </c>
      <c r="I169" s="137"/>
      <c r="J169" s="196">
        <f t="shared" si="20"/>
        <v>0</v>
      </c>
      <c r="K169" s="193" t="s">
        <v>1</v>
      </c>
      <c r="L169" s="32"/>
      <c r="M169" s="138" t="s">
        <v>1</v>
      </c>
      <c r="N169" s="139" t="s">
        <v>40</v>
      </c>
      <c r="P169" s="140">
        <f t="shared" si="21"/>
        <v>0</v>
      </c>
      <c r="Q169" s="140">
        <v>0</v>
      </c>
      <c r="R169" s="140">
        <f t="shared" si="22"/>
        <v>0</v>
      </c>
      <c r="S169" s="140">
        <v>0</v>
      </c>
      <c r="T169" s="141">
        <f t="shared" si="23"/>
        <v>0</v>
      </c>
      <c r="AR169" s="142" t="s">
        <v>191</v>
      </c>
      <c r="AT169" s="142" t="s">
        <v>187</v>
      </c>
      <c r="AU169" s="142" t="s">
        <v>84</v>
      </c>
      <c r="AY169" s="17" t="s">
        <v>184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7" t="s">
        <v>82</v>
      </c>
      <c r="BK169" s="143">
        <f t="shared" si="29"/>
        <v>0</v>
      </c>
      <c r="BL169" s="17" t="s">
        <v>191</v>
      </c>
      <c r="BM169" s="142" t="s">
        <v>295</v>
      </c>
    </row>
    <row r="170" spans="2:65" s="1" customFormat="1" ht="24.15" customHeight="1">
      <c r="B170" s="32"/>
      <c r="C170" s="191" t="s">
        <v>245</v>
      </c>
      <c r="D170" s="191" t="s">
        <v>187</v>
      </c>
      <c r="E170" s="192" t="s">
        <v>296</v>
      </c>
      <c r="F170" s="193" t="s">
        <v>297</v>
      </c>
      <c r="G170" s="194" t="s">
        <v>190</v>
      </c>
      <c r="H170" s="195">
        <v>350</v>
      </c>
      <c r="I170" s="137"/>
      <c r="J170" s="196">
        <f t="shared" si="20"/>
        <v>0</v>
      </c>
      <c r="K170" s="193" t="s">
        <v>1</v>
      </c>
      <c r="L170" s="32"/>
      <c r="M170" s="138" t="s">
        <v>1</v>
      </c>
      <c r="N170" s="139" t="s">
        <v>40</v>
      </c>
      <c r="P170" s="140">
        <f t="shared" si="21"/>
        <v>0</v>
      </c>
      <c r="Q170" s="140">
        <v>0</v>
      </c>
      <c r="R170" s="140">
        <f t="shared" si="22"/>
        <v>0</v>
      </c>
      <c r="S170" s="140">
        <v>0</v>
      </c>
      <c r="T170" s="141">
        <f t="shared" si="23"/>
        <v>0</v>
      </c>
      <c r="AR170" s="142" t="s">
        <v>191</v>
      </c>
      <c r="AT170" s="142" t="s">
        <v>187</v>
      </c>
      <c r="AU170" s="142" t="s">
        <v>84</v>
      </c>
      <c r="AY170" s="17" t="s">
        <v>184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7" t="s">
        <v>82</v>
      </c>
      <c r="BK170" s="143">
        <f t="shared" si="29"/>
        <v>0</v>
      </c>
      <c r="BL170" s="17" t="s">
        <v>191</v>
      </c>
      <c r="BM170" s="142" t="s">
        <v>298</v>
      </c>
    </row>
    <row r="171" spans="2:65" s="1" customFormat="1" ht="21.75" customHeight="1">
      <c r="B171" s="32"/>
      <c r="C171" s="191" t="s">
        <v>299</v>
      </c>
      <c r="D171" s="191" t="s">
        <v>187</v>
      </c>
      <c r="E171" s="192" t="s">
        <v>300</v>
      </c>
      <c r="F171" s="193" t="s">
        <v>301</v>
      </c>
      <c r="G171" s="194" t="s">
        <v>190</v>
      </c>
      <c r="H171" s="195">
        <v>1210</v>
      </c>
      <c r="I171" s="137"/>
      <c r="J171" s="196">
        <f t="shared" si="20"/>
        <v>0</v>
      </c>
      <c r="K171" s="193" t="s">
        <v>1</v>
      </c>
      <c r="L171" s="32"/>
      <c r="M171" s="138" t="s">
        <v>1</v>
      </c>
      <c r="N171" s="139" t="s">
        <v>40</v>
      </c>
      <c r="P171" s="140">
        <f t="shared" si="21"/>
        <v>0</v>
      </c>
      <c r="Q171" s="140">
        <v>0</v>
      </c>
      <c r="R171" s="140">
        <f t="shared" si="22"/>
        <v>0</v>
      </c>
      <c r="S171" s="140">
        <v>0</v>
      </c>
      <c r="T171" s="141">
        <f t="shared" si="23"/>
        <v>0</v>
      </c>
      <c r="AR171" s="142" t="s">
        <v>191</v>
      </c>
      <c r="AT171" s="142" t="s">
        <v>187</v>
      </c>
      <c r="AU171" s="142" t="s">
        <v>84</v>
      </c>
      <c r="AY171" s="17" t="s">
        <v>184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7" t="s">
        <v>82</v>
      </c>
      <c r="BK171" s="143">
        <f t="shared" si="29"/>
        <v>0</v>
      </c>
      <c r="BL171" s="17" t="s">
        <v>191</v>
      </c>
      <c r="BM171" s="142" t="s">
        <v>302</v>
      </c>
    </row>
    <row r="172" spans="2:65" s="1" customFormat="1" ht="21.75" customHeight="1">
      <c r="B172" s="32"/>
      <c r="C172" s="191" t="s">
        <v>196</v>
      </c>
      <c r="D172" s="191" t="s">
        <v>187</v>
      </c>
      <c r="E172" s="192" t="s">
        <v>303</v>
      </c>
      <c r="F172" s="193" t="s">
        <v>304</v>
      </c>
      <c r="G172" s="194" t="s">
        <v>190</v>
      </c>
      <c r="H172" s="195">
        <v>380</v>
      </c>
      <c r="I172" s="137"/>
      <c r="J172" s="196">
        <f t="shared" si="20"/>
        <v>0</v>
      </c>
      <c r="K172" s="193" t="s">
        <v>1</v>
      </c>
      <c r="L172" s="32"/>
      <c r="M172" s="138" t="s">
        <v>1</v>
      </c>
      <c r="N172" s="139" t="s">
        <v>40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191</v>
      </c>
      <c r="AT172" s="142" t="s">
        <v>187</v>
      </c>
      <c r="AU172" s="142" t="s">
        <v>84</v>
      </c>
      <c r="AY172" s="17" t="s">
        <v>184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7" t="s">
        <v>82</v>
      </c>
      <c r="BK172" s="143">
        <f t="shared" si="29"/>
        <v>0</v>
      </c>
      <c r="BL172" s="17" t="s">
        <v>191</v>
      </c>
      <c r="BM172" s="142" t="s">
        <v>305</v>
      </c>
    </row>
    <row r="173" spans="2:65" s="1" customFormat="1" ht="21.75" customHeight="1">
      <c r="B173" s="32"/>
      <c r="C173" s="191" t="s">
        <v>306</v>
      </c>
      <c r="D173" s="191" t="s">
        <v>187</v>
      </c>
      <c r="E173" s="192" t="s">
        <v>307</v>
      </c>
      <c r="F173" s="193" t="s">
        <v>308</v>
      </c>
      <c r="G173" s="194" t="s">
        <v>190</v>
      </c>
      <c r="H173" s="195">
        <v>150</v>
      </c>
      <c r="I173" s="137"/>
      <c r="J173" s="196">
        <f t="shared" si="20"/>
        <v>0</v>
      </c>
      <c r="K173" s="193" t="s">
        <v>1</v>
      </c>
      <c r="L173" s="32"/>
      <c r="M173" s="138" t="s">
        <v>1</v>
      </c>
      <c r="N173" s="139" t="s">
        <v>40</v>
      </c>
      <c r="P173" s="140">
        <f t="shared" si="21"/>
        <v>0</v>
      </c>
      <c r="Q173" s="140">
        <v>0</v>
      </c>
      <c r="R173" s="140">
        <f t="shared" si="22"/>
        <v>0</v>
      </c>
      <c r="S173" s="140">
        <v>0</v>
      </c>
      <c r="T173" s="141">
        <f t="shared" si="23"/>
        <v>0</v>
      </c>
      <c r="AR173" s="142" t="s">
        <v>191</v>
      </c>
      <c r="AT173" s="142" t="s">
        <v>187</v>
      </c>
      <c r="AU173" s="142" t="s">
        <v>84</v>
      </c>
      <c r="AY173" s="17" t="s">
        <v>184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7" t="s">
        <v>82</v>
      </c>
      <c r="BK173" s="143">
        <f t="shared" si="29"/>
        <v>0</v>
      </c>
      <c r="BL173" s="17" t="s">
        <v>191</v>
      </c>
      <c r="BM173" s="142" t="s">
        <v>309</v>
      </c>
    </row>
    <row r="174" spans="2:65" s="1" customFormat="1" ht="24.15" customHeight="1">
      <c r="B174" s="32"/>
      <c r="C174" s="191" t="s">
        <v>252</v>
      </c>
      <c r="D174" s="191" t="s">
        <v>187</v>
      </c>
      <c r="E174" s="192" t="s">
        <v>310</v>
      </c>
      <c r="F174" s="193" t="s">
        <v>311</v>
      </c>
      <c r="G174" s="194" t="s">
        <v>190</v>
      </c>
      <c r="H174" s="195">
        <v>150</v>
      </c>
      <c r="I174" s="137"/>
      <c r="J174" s="196">
        <f t="shared" si="20"/>
        <v>0</v>
      </c>
      <c r="K174" s="193" t="s">
        <v>1</v>
      </c>
      <c r="L174" s="32"/>
      <c r="M174" s="138" t="s">
        <v>1</v>
      </c>
      <c r="N174" s="139" t="s">
        <v>40</v>
      </c>
      <c r="P174" s="140">
        <f t="shared" si="21"/>
        <v>0</v>
      </c>
      <c r="Q174" s="140">
        <v>1.25E-3</v>
      </c>
      <c r="R174" s="140">
        <f t="shared" si="22"/>
        <v>0.1875</v>
      </c>
      <c r="S174" s="140">
        <v>0</v>
      </c>
      <c r="T174" s="141">
        <f t="shared" si="23"/>
        <v>0</v>
      </c>
      <c r="AR174" s="142" t="s">
        <v>191</v>
      </c>
      <c r="AT174" s="142" t="s">
        <v>187</v>
      </c>
      <c r="AU174" s="142" t="s">
        <v>84</v>
      </c>
      <c r="AY174" s="17" t="s">
        <v>184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7" t="s">
        <v>82</v>
      </c>
      <c r="BK174" s="143">
        <f t="shared" si="29"/>
        <v>0</v>
      </c>
      <c r="BL174" s="17" t="s">
        <v>191</v>
      </c>
      <c r="BM174" s="142" t="s">
        <v>312</v>
      </c>
    </row>
    <row r="175" spans="2:65" s="1" customFormat="1" ht="24.15" customHeight="1">
      <c r="B175" s="32"/>
      <c r="C175" s="191" t="s">
        <v>313</v>
      </c>
      <c r="D175" s="191" t="s">
        <v>187</v>
      </c>
      <c r="E175" s="192" t="s">
        <v>314</v>
      </c>
      <c r="F175" s="193" t="s">
        <v>315</v>
      </c>
      <c r="G175" s="194" t="s">
        <v>190</v>
      </c>
      <c r="H175" s="195">
        <v>310</v>
      </c>
      <c r="I175" s="137"/>
      <c r="J175" s="196">
        <f t="shared" si="20"/>
        <v>0</v>
      </c>
      <c r="K175" s="193" t="s">
        <v>1</v>
      </c>
      <c r="L175" s="32"/>
      <c r="M175" s="138" t="s">
        <v>1</v>
      </c>
      <c r="N175" s="139" t="s">
        <v>40</v>
      </c>
      <c r="P175" s="140">
        <f t="shared" si="21"/>
        <v>0</v>
      </c>
      <c r="Q175" s="140">
        <v>1.6199999999999999E-3</v>
      </c>
      <c r="R175" s="140">
        <f t="shared" si="22"/>
        <v>0.50219999999999998</v>
      </c>
      <c r="S175" s="140">
        <v>0</v>
      </c>
      <c r="T175" s="141">
        <f t="shared" si="23"/>
        <v>0</v>
      </c>
      <c r="AR175" s="142" t="s">
        <v>191</v>
      </c>
      <c r="AT175" s="142" t="s">
        <v>187</v>
      </c>
      <c r="AU175" s="142" t="s">
        <v>84</v>
      </c>
      <c r="AY175" s="17" t="s">
        <v>184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7" t="s">
        <v>82</v>
      </c>
      <c r="BK175" s="143">
        <f t="shared" si="29"/>
        <v>0</v>
      </c>
      <c r="BL175" s="17" t="s">
        <v>191</v>
      </c>
      <c r="BM175" s="142" t="s">
        <v>316</v>
      </c>
    </row>
    <row r="176" spans="2:65" s="1" customFormat="1" ht="24.15" customHeight="1">
      <c r="B176" s="32"/>
      <c r="C176" s="191" t="s">
        <v>255</v>
      </c>
      <c r="D176" s="191" t="s">
        <v>187</v>
      </c>
      <c r="E176" s="192" t="s">
        <v>317</v>
      </c>
      <c r="F176" s="193" t="s">
        <v>318</v>
      </c>
      <c r="G176" s="194" t="s">
        <v>190</v>
      </c>
      <c r="H176" s="195">
        <v>120</v>
      </c>
      <c r="I176" s="137"/>
      <c r="J176" s="196">
        <f t="shared" si="20"/>
        <v>0</v>
      </c>
      <c r="K176" s="193" t="s">
        <v>1</v>
      </c>
      <c r="L176" s="32"/>
      <c r="M176" s="138" t="s">
        <v>1</v>
      </c>
      <c r="N176" s="139" t="s">
        <v>40</v>
      </c>
      <c r="P176" s="140">
        <f t="shared" si="21"/>
        <v>0</v>
      </c>
      <c r="Q176" s="140">
        <v>1.97E-3</v>
      </c>
      <c r="R176" s="140">
        <f t="shared" si="22"/>
        <v>0.2364</v>
      </c>
      <c r="S176" s="140">
        <v>0</v>
      </c>
      <c r="T176" s="141">
        <f t="shared" si="23"/>
        <v>0</v>
      </c>
      <c r="AR176" s="142" t="s">
        <v>191</v>
      </c>
      <c r="AT176" s="142" t="s">
        <v>187</v>
      </c>
      <c r="AU176" s="142" t="s">
        <v>84</v>
      </c>
      <c r="AY176" s="17" t="s">
        <v>184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7" t="s">
        <v>82</v>
      </c>
      <c r="BK176" s="143">
        <f t="shared" si="29"/>
        <v>0</v>
      </c>
      <c r="BL176" s="17" t="s">
        <v>191</v>
      </c>
      <c r="BM176" s="142" t="s">
        <v>319</v>
      </c>
    </row>
    <row r="177" spans="2:65" s="1" customFormat="1" ht="16.5" customHeight="1">
      <c r="B177" s="32"/>
      <c r="C177" s="191" t="s">
        <v>320</v>
      </c>
      <c r="D177" s="191" t="s">
        <v>187</v>
      </c>
      <c r="E177" s="192" t="s">
        <v>321</v>
      </c>
      <c r="F177" s="193" t="s">
        <v>322</v>
      </c>
      <c r="G177" s="194" t="s">
        <v>190</v>
      </c>
      <c r="H177" s="195">
        <v>2200</v>
      </c>
      <c r="I177" s="137"/>
      <c r="J177" s="196">
        <f t="shared" si="20"/>
        <v>0</v>
      </c>
      <c r="K177" s="193" t="s">
        <v>1</v>
      </c>
      <c r="L177" s="32"/>
      <c r="M177" s="138" t="s">
        <v>1</v>
      </c>
      <c r="N177" s="139" t="s">
        <v>40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191</v>
      </c>
      <c r="AT177" s="142" t="s">
        <v>187</v>
      </c>
      <c r="AU177" s="142" t="s">
        <v>84</v>
      </c>
      <c r="AY177" s="17" t="s">
        <v>184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7" t="s">
        <v>82</v>
      </c>
      <c r="BK177" s="143">
        <f t="shared" si="29"/>
        <v>0</v>
      </c>
      <c r="BL177" s="17" t="s">
        <v>191</v>
      </c>
      <c r="BM177" s="142" t="s">
        <v>323</v>
      </c>
    </row>
    <row r="178" spans="2:65" s="1" customFormat="1" ht="24.15" customHeight="1">
      <c r="B178" s="32"/>
      <c r="C178" s="191" t="s">
        <v>259</v>
      </c>
      <c r="D178" s="191" t="s">
        <v>187</v>
      </c>
      <c r="E178" s="192" t="s">
        <v>324</v>
      </c>
      <c r="F178" s="193" t="s">
        <v>325</v>
      </c>
      <c r="G178" s="194" t="s">
        <v>190</v>
      </c>
      <c r="H178" s="195">
        <v>120</v>
      </c>
      <c r="I178" s="137"/>
      <c r="J178" s="196">
        <f t="shared" si="20"/>
        <v>0</v>
      </c>
      <c r="K178" s="193" t="s">
        <v>1</v>
      </c>
      <c r="L178" s="32"/>
      <c r="M178" s="138" t="s">
        <v>1</v>
      </c>
      <c r="N178" s="139" t="s">
        <v>40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191</v>
      </c>
      <c r="AT178" s="142" t="s">
        <v>187</v>
      </c>
      <c r="AU178" s="142" t="s">
        <v>84</v>
      </c>
      <c r="AY178" s="17" t="s">
        <v>184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7" t="s">
        <v>82</v>
      </c>
      <c r="BK178" s="143">
        <f t="shared" si="29"/>
        <v>0</v>
      </c>
      <c r="BL178" s="17" t="s">
        <v>191</v>
      </c>
      <c r="BM178" s="142" t="s">
        <v>326</v>
      </c>
    </row>
    <row r="179" spans="2:65" s="1" customFormat="1" ht="24.15" customHeight="1">
      <c r="B179" s="32"/>
      <c r="C179" s="191" t="s">
        <v>327</v>
      </c>
      <c r="D179" s="191" t="s">
        <v>187</v>
      </c>
      <c r="E179" s="192" t="s">
        <v>328</v>
      </c>
      <c r="F179" s="193" t="s">
        <v>329</v>
      </c>
      <c r="G179" s="194" t="s">
        <v>190</v>
      </c>
      <c r="H179" s="195">
        <v>30</v>
      </c>
      <c r="I179" s="137"/>
      <c r="J179" s="196">
        <f t="shared" si="20"/>
        <v>0</v>
      </c>
      <c r="K179" s="193" t="s">
        <v>1</v>
      </c>
      <c r="L179" s="32"/>
      <c r="M179" s="138" t="s">
        <v>1</v>
      </c>
      <c r="N179" s="139" t="s">
        <v>40</v>
      </c>
      <c r="P179" s="140">
        <f t="shared" si="21"/>
        <v>0</v>
      </c>
      <c r="Q179" s="140">
        <v>5.9000000000000003E-4</v>
      </c>
      <c r="R179" s="140">
        <f t="shared" si="22"/>
        <v>1.77E-2</v>
      </c>
      <c r="S179" s="140">
        <v>0</v>
      </c>
      <c r="T179" s="141">
        <f t="shared" si="23"/>
        <v>0</v>
      </c>
      <c r="AR179" s="142" t="s">
        <v>191</v>
      </c>
      <c r="AT179" s="142" t="s">
        <v>187</v>
      </c>
      <c r="AU179" s="142" t="s">
        <v>84</v>
      </c>
      <c r="AY179" s="17" t="s">
        <v>184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7" t="s">
        <v>82</v>
      </c>
      <c r="BK179" s="143">
        <f t="shared" si="29"/>
        <v>0</v>
      </c>
      <c r="BL179" s="17" t="s">
        <v>191</v>
      </c>
      <c r="BM179" s="142" t="s">
        <v>330</v>
      </c>
    </row>
    <row r="180" spans="2:65" s="1" customFormat="1" ht="24.15" customHeight="1">
      <c r="B180" s="32"/>
      <c r="C180" s="191" t="s">
        <v>262</v>
      </c>
      <c r="D180" s="191" t="s">
        <v>187</v>
      </c>
      <c r="E180" s="192" t="s">
        <v>331</v>
      </c>
      <c r="F180" s="193" t="s">
        <v>332</v>
      </c>
      <c r="G180" s="194" t="s">
        <v>190</v>
      </c>
      <c r="H180" s="195">
        <v>15</v>
      </c>
      <c r="I180" s="137"/>
      <c r="J180" s="196">
        <f t="shared" si="20"/>
        <v>0</v>
      </c>
      <c r="K180" s="193" t="s">
        <v>1</v>
      </c>
      <c r="L180" s="32"/>
      <c r="M180" s="138" t="s">
        <v>1</v>
      </c>
      <c r="N180" s="139" t="s">
        <v>40</v>
      </c>
      <c r="P180" s="140">
        <f t="shared" si="21"/>
        <v>0</v>
      </c>
      <c r="Q180" s="140">
        <v>1.33E-3</v>
      </c>
      <c r="R180" s="140">
        <f t="shared" si="22"/>
        <v>1.9949999999999999E-2</v>
      </c>
      <c r="S180" s="140">
        <v>0</v>
      </c>
      <c r="T180" s="141">
        <f t="shared" si="23"/>
        <v>0</v>
      </c>
      <c r="AR180" s="142" t="s">
        <v>191</v>
      </c>
      <c r="AT180" s="142" t="s">
        <v>187</v>
      </c>
      <c r="AU180" s="142" t="s">
        <v>84</v>
      </c>
      <c r="AY180" s="17" t="s">
        <v>184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7" t="s">
        <v>82</v>
      </c>
      <c r="BK180" s="143">
        <f t="shared" si="29"/>
        <v>0</v>
      </c>
      <c r="BL180" s="17" t="s">
        <v>191</v>
      </c>
      <c r="BM180" s="142" t="s">
        <v>333</v>
      </c>
    </row>
    <row r="181" spans="2:65" s="1" customFormat="1" ht="24.15" customHeight="1">
      <c r="B181" s="32"/>
      <c r="C181" s="191" t="s">
        <v>334</v>
      </c>
      <c r="D181" s="191" t="s">
        <v>187</v>
      </c>
      <c r="E181" s="192" t="s">
        <v>335</v>
      </c>
      <c r="F181" s="193" t="s">
        <v>336</v>
      </c>
      <c r="G181" s="194" t="s">
        <v>190</v>
      </c>
      <c r="H181" s="195">
        <v>20</v>
      </c>
      <c r="I181" s="137"/>
      <c r="J181" s="196">
        <f t="shared" si="20"/>
        <v>0</v>
      </c>
      <c r="K181" s="193" t="s">
        <v>1</v>
      </c>
      <c r="L181" s="32"/>
      <c r="M181" s="138" t="s">
        <v>1</v>
      </c>
      <c r="N181" s="139" t="s">
        <v>40</v>
      </c>
      <c r="P181" s="140">
        <f t="shared" si="21"/>
        <v>0</v>
      </c>
      <c r="Q181" s="140">
        <v>2.5699999999999998E-3</v>
      </c>
      <c r="R181" s="140">
        <f t="shared" si="22"/>
        <v>5.1399999999999994E-2</v>
      </c>
      <c r="S181" s="140">
        <v>0</v>
      </c>
      <c r="T181" s="141">
        <f t="shared" si="23"/>
        <v>0</v>
      </c>
      <c r="AR181" s="142" t="s">
        <v>191</v>
      </c>
      <c r="AT181" s="142" t="s">
        <v>187</v>
      </c>
      <c r="AU181" s="142" t="s">
        <v>84</v>
      </c>
      <c r="AY181" s="17" t="s">
        <v>184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7" t="s">
        <v>82</v>
      </c>
      <c r="BK181" s="143">
        <f t="shared" si="29"/>
        <v>0</v>
      </c>
      <c r="BL181" s="17" t="s">
        <v>191</v>
      </c>
      <c r="BM181" s="142" t="s">
        <v>337</v>
      </c>
    </row>
    <row r="182" spans="2:65" s="1" customFormat="1" ht="24.15" customHeight="1">
      <c r="B182" s="32"/>
      <c r="C182" s="191" t="s">
        <v>267</v>
      </c>
      <c r="D182" s="191" t="s">
        <v>187</v>
      </c>
      <c r="E182" s="192" t="s">
        <v>338</v>
      </c>
      <c r="F182" s="193" t="s">
        <v>339</v>
      </c>
      <c r="G182" s="194" t="s">
        <v>190</v>
      </c>
      <c r="H182" s="195">
        <v>30</v>
      </c>
      <c r="I182" s="137"/>
      <c r="J182" s="196">
        <f t="shared" si="20"/>
        <v>0</v>
      </c>
      <c r="K182" s="193" t="s">
        <v>1</v>
      </c>
      <c r="L182" s="32"/>
      <c r="M182" s="138" t="s">
        <v>1</v>
      </c>
      <c r="N182" s="139" t="s">
        <v>40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191</v>
      </c>
      <c r="AT182" s="142" t="s">
        <v>187</v>
      </c>
      <c r="AU182" s="142" t="s">
        <v>84</v>
      </c>
      <c r="AY182" s="17" t="s">
        <v>184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7" t="s">
        <v>82</v>
      </c>
      <c r="BK182" s="143">
        <f t="shared" si="29"/>
        <v>0</v>
      </c>
      <c r="BL182" s="17" t="s">
        <v>191</v>
      </c>
      <c r="BM182" s="142" t="s">
        <v>340</v>
      </c>
    </row>
    <row r="183" spans="2:65" s="1" customFormat="1" ht="24.15" customHeight="1">
      <c r="B183" s="32"/>
      <c r="C183" s="191" t="s">
        <v>341</v>
      </c>
      <c r="D183" s="191" t="s">
        <v>187</v>
      </c>
      <c r="E183" s="192" t="s">
        <v>342</v>
      </c>
      <c r="F183" s="193" t="s">
        <v>343</v>
      </c>
      <c r="G183" s="194" t="s">
        <v>190</v>
      </c>
      <c r="H183" s="195">
        <v>15</v>
      </c>
      <c r="I183" s="137"/>
      <c r="J183" s="196">
        <f t="shared" si="20"/>
        <v>0</v>
      </c>
      <c r="K183" s="193" t="s">
        <v>1</v>
      </c>
      <c r="L183" s="32"/>
      <c r="M183" s="138" t="s">
        <v>1</v>
      </c>
      <c r="N183" s="139" t="s">
        <v>40</v>
      </c>
      <c r="P183" s="140">
        <f t="shared" si="21"/>
        <v>0</v>
      </c>
      <c r="Q183" s="140">
        <v>0</v>
      </c>
      <c r="R183" s="140">
        <f t="shared" si="22"/>
        <v>0</v>
      </c>
      <c r="S183" s="140">
        <v>0</v>
      </c>
      <c r="T183" s="141">
        <f t="shared" si="23"/>
        <v>0</v>
      </c>
      <c r="AR183" s="142" t="s">
        <v>191</v>
      </c>
      <c r="AT183" s="142" t="s">
        <v>187</v>
      </c>
      <c r="AU183" s="142" t="s">
        <v>84</v>
      </c>
      <c r="AY183" s="17" t="s">
        <v>184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7" t="s">
        <v>82</v>
      </c>
      <c r="BK183" s="143">
        <f t="shared" si="29"/>
        <v>0</v>
      </c>
      <c r="BL183" s="17" t="s">
        <v>191</v>
      </c>
      <c r="BM183" s="142" t="s">
        <v>344</v>
      </c>
    </row>
    <row r="184" spans="2:65" s="1" customFormat="1" ht="24.15" customHeight="1">
      <c r="B184" s="32"/>
      <c r="C184" s="191" t="s">
        <v>270</v>
      </c>
      <c r="D184" s="191" t="s">
        <v>187</v>
      </c>
      <c r="E184" s="192" t="s">
        <v>345</v>
      </c>
      <c r="F184" s="193" t="s">
        <v>346</v>
      </c>
      <c r="G184" s="194" t="s">
        <v>190</v>
      </c>
      <c r="H184" s="195">
        <v>20</v>
      </c>
      <c r="I184" s="137"/>
      <c r="J184" s="196">
        <f t="shared" si="20"/>
        <v>0</v>
      </c>
      <c r="K184" s="193" t="s">
        <v>1</v>
      </c>
      <c r="L184" s="32"/>
      <c r="M184" s="138" t="s">
        <v>1</v>
      </c>
      <c r="N184" s="139" t="s">
        <v>40</v>
      </c>
      <c r="P184" s="140">
        <f t="shared" si="21"/>
        <v>0</v>
      </c>
      <c r="Q184" s="140">
        <v>0</v>
      </c>
      <c r="R184" s="140">
        <f t="shared" si="22"/>
        <v>0</v>
      </c>
      <c r="S184" s="140">
        <v>0</v>
      </c>
      <c r="T184" s="141">
        <f t="shared" si="23"/>
        <v>0</v>
      </c>
      <c r="AR184" s="142" t="s">
        <v>191</v>
      </c>
      <c r="AT184" s="142" t="s">
        <v>187</v>
      </c>
      <c r="AU184" s="142" t="s">
        <v>84</v>
      </c>
      <c r="AY184" s="17" t="s">
        <v>184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7" t="s">
        <v>82</v>
      </c>
      <c r="BK184" s="143">
        <f t="shared" si="29"/>
        <v>0</v>
      </c>
      <c r="BL184" s="17" t="s">
        <v>191</v>
      </c>
      <c r="BM184" s="142" t="s">
        <v>347</v>
      </c>
    </row>
    <row r="185" spans="2:65" s="1" customFormat="1" ht="24.15" customHeight="1">
      <c r="B185" s="32"/>
      <c r="C185" s="191" t="s">
        <v>348</v>
      </c>
      <c r="D185" s="191" t="s">
        <v>187</v>
      </c>
      <c r="E185" s="192" t="s">
        <v>349</v>
      </c>
      <c r="F185" s="193" t="s">
        <v>350</v>
      </c>
      <c r="G185" s="194" t="s">
        <v>351</v>
      </c>
      <c r="H185" s="195">
        <v>7.415</v>
      </c>
      <c r="I185" s="137"/>
      <c r="J185" s="196">
        <f t="shared" si="20"/>
        <v>0</v>
      </c>
      <c r="K185" s="193" t="s">
        <v>1</v>
      </c>
      <c r="L185" s="32"/>
      <c r="M185" s="138" t="s">
        <v>1</v>
      </c>
      <c r="N185" s="139" t="s">
        <v>40</v>
      </c>
      <c r="P185" s="140">
        <f t="shared" si="21"/>
        <v>0</v>
      </c>
      <c r="Q185" s="140">
        <v>0</v>
      </c>
      <c r="R185" s="140">
        <f t="shared" si="22"/>
        <v>0</v>
      </c>
      <c r="S185" s="140">
        <v>0</v>
      </c>
      <c r="T185" s="141">
        <f t="shared" si="23"/>
        <v>0</v>
      </c>
      <c r="AR185" s="142" t="s">
        <v>191</v>
      </c>
      <c r="AT185" s="142" t="s">
        <v>187</v>
      </c>
      <c r="AU185" s="142" t="s">
        <v>84</v>
      </c>
      <c r="AY185" s="17" t="s">
        <v>184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7" t="s">
        <v>82</v>
      </c>
      <c r="BK185" s="143">
        <f t="shared" si="29"/>
        <v>0</v>
      </c>
      <c r="BL185" s="17" t="s">
        <v>191</v>
      </c>
      <c r="BM185" s="142" t="s">
        <v>352</v>
      </c>
    </row>
    <row r="186" spans="2:65" s="1" customFormat="1" ht="24.15" customHeight="1">
      <c r="B186" s="32"/>
      <c r="C186" s="191" t="s">
        <v>274</v>
      </c>
      <c r="D186" s="191" t="s">
        <v>187</v>
      </c>
      <c r="E186" s="192" t="s">
        <v>353</v>
      </c>
      <c r="F186" s="193" t="s">
        <v>354</v>
      </c>
      <c r="G186" s="194" t="s">
        <v>233</v>
      </c>
      <c r="H186" s="137"/>
      <c r="I186" s="137"/>
      <c r="J186" s="196">
        <f t="shared" si="20"/>
        <v>0</v>
      </c>
      <c r="K186" s="193" t="s">
        <v>1</v>
      </c>
      <c r="L186" s="32"/>
      <c r="M186" s="138" t="s">
        <v>1</v>
      </c>
      <c r="N186" s="139" t="s">
        <v>40</v>
      </c>
      <c r="P186" s="140">
        <f t="shared" si="21"/>
        <v>0</v>
      </c>
      <c r="Q186" s="140">
        <v>0</v>
      </c>
      <c r="R186" s="140">
        <f t="shared" si="22"/>
        <v>0</v>
      </c>
      <c r="S186" s="140">
        <v>0</v>
      </c>
      <c r="T186" s="141">
        <f t="shared" si="23"/>
        <v>0</v>
      </c>
      <c r="AR186" s="142" t="s">
        <v>191</v>
      </c>
      <c r="AT186" s="142" t="s">
        <v>187</v>
      </c>
      <c r="AU186" s="142" t="s">
        <v>84</v>
      </c>
      <c r="AY186" s="17" t="s">
        <v>184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7" t="s">
        <v>82</v>
      </c>
      <c r="BK186" s="143">
        <f t="shared" si="29"/>
        <v>0</v>
      </c>
      <c r="BL186" s="17" t="s">
        <v>191</v>
      </c>
      <c r="BM186" s="142" t="s">
        <v>355</v>
      </c>
    </row>
    <row r="187" spans="2:65" s="11" customFormat="1" ht="22.95" customHeight="1">
      <c r="B187" s="124"/>
      <c r="D187" s="125" t="s">
        <v>74</v>
      </c>
      <c r="E187" s="134" t="s">
        <v>356</v>
      </c>
      <c r="F187" s="134" t="s">
        <v>357</v>
      </c>
      <c r="J187" s="135">
        <f>BK187</f>
        <v>0</v>
      </c>
      <c r="L187" s="124"/>
      <c r="M187" s="129"/>
      <c r="P187" s="130">
        <f>SUM(P188:P203)</f>
        <v>0</v>
      </c>
      <c r="R187" s="130">
        <f>SUM(R188:R203)</f>
        <v>0.28873000000000004</v>
      </c>
      <c r="T187" s="131">
        <f>SUM(T188:T203)</f>
        <v>0</v>
      </c>
      <c r="AR187" s="125" t="s">
        <v>84</v>
      </c>
      <c r="AT187" s="132" t="s">
        <v>74</v>
      </c>
      <c r="AU187" s="132" t="s">
        <v>82</v>
      </c>
      <c r="AY187" s="125" t="s">
        <v>184</v>
      </c>
      <c r="BK187" s="133">
        <f>SUM(BK188:BK203)</f>
        <v>0</v>
      </c>
    </row>
    <row r="188" spans="2:65" s="1" customFormat="1" ht="24.15" customHeight="1">
      <c r="B188" s="32"/>
      <c r="C188" s="191" t="s">
        <v>358</v>
      </c>
      <c r="D188" s="191" t="s">
        <v>187</v>
      </c>
      <c r="E188" s="192" t="s">
        <v>359</v>
      </c>
      <c r="F188" s="193" t="s">
        <v>360</v>
      </c>
      <c r="G188" s="194" t="s">
        <v>239</v>
      </c>
      <c r="H188" s="195">
        <v>3</v>
      </c>
      <c r="I188" s="137"/>
      <c r="J188" s="196">
        <f t="shared" ref="J188:J203" si="30">ROUND(I188*H188,2)</f>
        <v>0</v>
      </c>
      <c r="K188" s="193" t="s">
        <v>1</v>
      </c>
      <c r="L188" s="32"/>
      <c r="M188" s="138" t="s">
        <v>1</v>
      </c>
      <c r="N188" s="139" t="s">
        <v>40</v>
      </c>
      <c r="P188" s="140">
        <f t="shared" ref="P188:P203" si="31">O188*H188</f>
        <v>0</v>
      </c>
      <c r="Q188" s="140">
        <v>8.2900000000000005E-3</v>
      </c>
      <c r="R188" s="140">
        <f t="shared" ref="R188:R203" si="32">Q188*H188</f>
        <v>2.4870000000000003E-2</v>
      </c>
      <c r="S188" s="140">
        <v>0</v>
      </c>
      <c r="T188" s="141">
        <f t="shared" ref="T188:T203" si="33">S188*H188</f>
        <v>0</v>
      </c>
      <c r="AR188" s="142" t="s">
        <v>191</v>
      </c>
      <c r="AT188" s="142" t="s">
        <v>187</v>
      </c>
      <c r="AU188" s="142" t="s">
        <v>84</v>
      </c>
      <c r="AY188" s="17" t="s">
        <v>184</v>
      </c>
      <c r="BE188" s="143">
        <f t="shared" ref="BE188:BE203" si="34">IF(N188="základní",J188,0)</f>
        <v>0</v>
      </c>
      <c r="BF188" s="143">
        <f t="shared" ref="BF188:BF203" si="35">IF(N188="snížená",J188,0)</f>
        <v>0</v>
      </c>
      <c r="BG188" s="143">
        <f t="shared" ref="BG188:BG203" si="36">IF(N188="zákl. přenesená",J188,0)</f>
        <v>0</v>
      </c>
      <c r="BH188" s="143">
        <f t="shared" ref="BH188:BH203" si="37">IF(N188="sníž. přenesená",J188,0)</f>
        <v>0</v>
      </c>
      <c r="BI188" s="143">
        <f t="shared" ref="BI188:BI203" si="38">IF(N188="nulová",J188,0)</f>
        <v>0</v>
      </c>
      <c r="BJ188" s="17" t="s">
        <v>82</v>
      </c>
      <c r="BK188" s="143">
        <f t="shared" ref="BK188:BK203" si="39">ROUND(I188*H188,2)</f>
        <v>0</v>
      </c>
      <c r="BL188" s="17" t="s">
        <v>191</v>
      </c>
      <c r="BM188" s="142" t="s">
        <v>361</v>
      </c>
    </row>
    <row r="189" spans="2:65" s="1" customFormat="1" ht="24.15" customHeight="1">
      <c r="B189" s="32"/>
      <c r="C189" s="197" t="s">
        <v>277</v>
      </c>
      <c r="D189" s="197" t="s">
        <v>192</v>
      </c>
      <c r="E189" s="198" t="s">
        <v>362</v>
      </c>
      <c r="F189" s="199" t="s">
        <v>363</v>
      </c>
      <c r="G189" s="200" t="s">
        <v>239</v>
      </c>
      <c r="H189" s="201">
        <v>3</v>
      </c>
      <c r="I189" s="137"/>
      <c r="J189" s="202">
        <f t="shared" si="30"/>
        <v>0</v>
      </c>
      <c r="K189" s="199" t="s">
        <v>1</v>
      </c>
      <c r="L189" s="145"/>
      <c r="M189" s="146" t="s">
        <v>1</v>
      </c>
      <c r="N189" s="147" t="s">
        <v>40</v>
      </c>
      <c r="P189" s="140">
        <f t="shared" si="31"/>
        <v>0</v>
      </c>
      <c r="Q189" s="140">
        <v>0</v>
      </c>
      <c r="R189" s="140">
        <f t="shared" si="32"/>
        <v>0</v>
      </c>
      <c r="S189" s="140">
        <v>0</v>
      </c>
      <c r="T189" s="141">
        <f t="shared" si="33"/>
        <v>0</v>
      </c>
      <c r="AR189" s="142" t="s">
        <v>196</v>
      </c>
      <c r="AT189" s="142" t="s">
        <v>192</v>
      </c>
      <c r="AU189" s="142" t="s">
        <v>84</v>
      </c>
      <c r="AY189" s="17" t="s">
        <v>184</v>
      </c>
      <c r="BE189" s="143">
        <f t="shared" si="34"/>
        <v>0</v>
      </c>
      <c r="BF189" s="143">
        <f t="shared" si="35"/>
        <v>0</v>
      </c>
      <c r="BG189" s="143">
        <f t="shared" si="36"/>
        <v>0</v>
      </c>
      <c r="BH189" s="143">
        <f t="shared" si="37"/>
        <v>0</v>
      </c>
      <c r="BI189" s="143">
        <f t="shared" si="38"/>
        <v>0</v>
      </c>
      <c r="BJ189" s="17" t="s">
        <v>82</v>
      </c>
      <c r="BK189" s="143">
        <f t="shared" si="39"/>
        <v>0</v>
      </c>
      <c r="BL189" s="17" t="s">
        <v>191</v>
      </c>
      <c r="BM189" s="142" t="s">
        <v>364</v>
      </c>
    </row>
    <row r="190" spans="2:65" s="1" customFormat="1" ht="24.15" customHeight="1">
      <c r="B190" s="32"/>
      <c r="C190" s="191" t="s">
        <v>365</v>
      </c>
      <c r="D190" s="191" t="s">
        <v>187</v>
      </c>
      <c r="E190" s="192" t="s">
        <v>366</v>
      </c>
      <c r="F190" s="193" t="s">
        <v>367</v>
      </c>
      <c r="G190" s="194" t="s">
        <v>248</v>
      </c>
      <c r="H190" s="195">
        <v>36</v>
      </c>
      <c r="I190" s="137"/>
      <c r="J190" s="196">
        <f t="shared" si="30"/>
        <v>0</v>
      </c>
      <c r="K190" s="193" t="s">
        <v>1</v>
      </c>
      <c r="L190" s="32"/>
      <c r="M190" s="138" t="s">
        <v>1</v>
      </c>
      <c r="N190" s="139" t="s">
        <v>40</v>
      </c>
      <c r="P190" s="140">
        <f t="shared" si="31"/>
        <v>0</v>
      </c>
      <c r="Q190" s="140">
        <v>2.7E-4</v>
      </c>
      <c r="R190" s="140">
        <f t="shared" si="32"/>
        <v>9.7199999999999995E-3</v>
      </c>
      <c r="S190" s="140">
        <v>0</v>
      </c>
      <c r="T190" s="141">
        <f t="shared" si="33"/>
        <v>0</v>
      </c>
      <c r="AR190" s="142" t="s">
        <v>191</v>
      </c>
      <c r="AT190" s="142" t="s">
        <v>187</v>
      </c>
      <c r="AU190" s="142" t="s">
        <v>84</v>
      </c>
      <c r="AY190" s="17" t="s">
        <v>184</v>
      </c>
      <c r="BE190" s="143">
        <f t="shared" si="34"/>
        <v>0</v>
      </c>
      <c r="BF190" s="143">
        <f t="shared" si="35"/>
        <v>0</v>
      </c>
      <c r="BG190" s="143">
        <f t="shared" si="36"/>
        <v>0</v>
      </c>
      <c r="BH190" s="143">
        <f t="shared" si="37"/>
        <v>0</v>
      </c>
      <c r="BI190" s="143">
        <f t="shared" si="38"/>
        <v>0</v>
      </c>
      <c r="BJ190" s="17" t="s">
        <v>82</v>
      </c>
      <c r="BK190" s="143">
        <f t="shared" si="39"/>
        <v>0</v>
      </c>
      <c r="BL190" s="17" t="s">
        <v>191</v>
      </c>
      <c r="BM190" s="142" t="s">
        <v>368</v>
      </c>
    </row>
    <row r="191" spans="2:65" s="1" customFormat="1" ht="24.15" customHeight="1">
      <c r="B191" s="32"/>
      <c r="C191" s="191" t="s">
        <v>281</v>
      </c>
      <c r="D191" s="191" t="s">
        <v>187</v>
      </c>
      <c r="E191" s="192" t="s">
        <v>369</v>
      </c>
      <c r="F191" s="193" t="s">
        <v>370</v>
      </c>
      <c r="G191" s="194" t="s">
        <v>248</v>
      </c>
      <c r="H191" s="195">
        <v>10</v>
      </c>
      <c r="I191" s="137"/>
      <c r="J191" s="196">
        <f t="shared" si="30"/>
        <v>0</v>
      </c>
      <c r="K191" s="193" t="s">
        <v>1</v>
      </c>
      <c r="L191" s="32"/>
      <c r="M191" s="138" t="s">
        <v>1</v>
      </c>
      <c r="N191" s="139" t="s">
        <v>40</v>
      </c>
      <c r="P191" s="140">
        <f t="shared" si="31"/>
        <v>0</v>
      </c>
      <c r="Q191" s="140">
        <v>6.2E-4</v>
      </c>
      <c r="R191" s="140">
        <f t="shared" si="32"/>
        <v>6.1999999999999998E-3</v>
      </c>
      <c r="S191" s="140">
        <v>0</v>
      </c>
      <c r="T191" s="141">
        <f t="shared" si="33"/>
        <v>0</v>
      </c>
      <c r="AR191" s="142" t="s">
        <v>191</v>
      </c>
      <c r="AT191" s="142" t="s">
        <v>187</v>
      </c>
      <c r="AU191" s="142" t="s">
        <v>84</v>
      </c>
      <c r="AY191" s="17" t="s">
        <v>184</v>
      </c>
      <c r="BE191" s="143">
        <f t="shared" si="34"/>
        <v>0</v>
      </c>
      <c r="BF191" s="143">
        <f t="shared" si="35"/>
        <v>0</v>
      </c>
      <c r="BG191" s="143">
        <f t="shared" si="36"/>
        <v>0</v>
      </c>
      <c r="BH191" s="143">
        <f t="shared" si="37"/>
        <v>0</v>
      </c>
      <c r="BI191" s="143">
        <f t="shared" si="38"/>
        <v>0</v>
      </c>
      <c r="BJ191" s="17" t="s">
        <v>82</v>
      </c>
      <c r="BK191" s="143">
        <f t="shared" si="39"/>
        <v>0</v>
      </c>
      <c r="BL191" s="17" t="s">
        <v>191</v>
      </c>
      <c r="BM191" s="142" t="s">
        <v>371</v>
      </c>
    </row>
    <row r="192" spans="2:65" s="1" customFormat="1" ht="24.15" customHeight="1">
      <c r="B192" s="32"/>
      <c r="C192" s="191" t="s">
        <v>372</v>
      </c>
      <c r="D192" s="191" t="s">
        <v>187</v>
      </c>
      <c r="E192" s="192" t="s">
        <v>373</v>
      </c>
      <c r="F192" s="193" t="s">
        <v>374</v>
      </c>
      <c r="G192" s="194" t="s">
        <v>248</v>
      </c>
      <c r="H192" s="195">
        <v>5</v>
      </c>
      <c r="I192" s="137"/>
      <c r="J192" s="196">
        <f t="shared" si="30"/>
        <v>0</v>
      </c>
      <c r="K192" s="193" t="s">
        <v>1</v>
      </c>
      <c r="L192" s="32"/>
      <c r="M192" s="138" t="s">
        <v>1</v>
      </c>
      <c r="N192" s="139" t="s">
        <v>40</v>
      </c>
      <c r="P192" s="140">
        <f t="shared" si="31"/>
        <v>0</v>
      </c>
      <c r="Q192" s="140">
        <v>9.7000000000000005E-4</v>
      </c>
      <c r="R192" s="140">
        <f t="shared" si="32"/>
        <v>4.8500000000000001E-3</v>
      </c>
      <c r="S192" s="140">
        <v>0</v>
      </c>
      <c r="T192" s="141">
        <f t="shared" si="33"/>
        <v>0</v>
      </c>
      <c r="AR192" s="142" t="s">
        <v>191</v>
      </c>
      <c r="AT192" s="142" t="s">
        <v>187</v>
      </c>
      <c r="AU192" s="142" t="s">
        <v>84</v>
      </c>
      <c r="AY192" s="17" t="s">
        <v>184</v>
      </c>
      <c r="BE192" s="143">
        <f t="shared" si="34"/>
        <v>0</v>
      </c>
      <c r="BF192" s="143">
        <f t="shared" si="35"/>
        <v>0</v>
      </c>
      <c r="BG192" s="143">
        <f t="shared" si="36"/>
        <v>0</v>
      </c>
      <c r="BH192" s="143">
        <f t="shared" si="37"/>
        <v>0</v>
      </c>
      <c r="BI192" s="143">
        <f t="shared" si="38"/>
        <v>0</v>
      </c>
      <c r="BJ192" s="17" t="s">
        <v>82</v>
      </c>
      <c r="BK192" s="143">
        <f t="shared" si="39"/>
        <v>0</v>
      </c>
      <c r="BL192" s="17" t="s">
        <v>191</v>
      </c>
      <c r="BM192" s="142" t="s">
        <v>375</v>
      </c>
    </row>
    <row r="193" spans="2:65" s="1" customFormat="1" ht="24.15" customHeight="1">
      <c r="B193" s="32"/>
      <c r="C193" s="191" t="s">
        <v>284</v>
      </c>
      <c r="D193" s="191" t="s">
        <v>187</v>
      </c>
      <c r="E193" s="192" t="s">
        <v>376</v>
      </c>
      <c r="F193" s="193" t="s">
        <v>377</v>
      </c>
      <c r="G193" s="194" t="s">
        <v>248</v>
      </c>
      <c r="H193" s="195">
        <v>10</v>
      </c>
      <c r="I193" s="137"/>
      <c r="J193" s="196">
        <f t="shared" si="30"/>
        <v>0</v>
      </c>
      <c r="K193" s="193" t="s">
        <v>1</v>
      </c>
      <c r="L193" s="32"/>
      <c r="M193" s="138" t="s">
        <v>1</v>
      </c>
      <c r="N193" s="139" t="s">
        <v>40</v>
      </c>
      <c r="P193" s="140">
        <f t="shared" si="31"/>
        <v>0</v>
      </c>
      <c r="Q193" s="140">
        <v>0</v>
      </c>
      <c r="R193" s="140">
        <f t="shared" si="32"/>
        <v>0</v>
      </c>
      <c r="S193" s="140">
        <v>0</v>
      </c>
      <c r="T193" s="141">
        <f t="shared" si="33"/>
        <v>0</v>
      </c>
      <c r="AR193" s="142" t="s">
        <v>191</v>
      </c>
      <c r="AT193" s="142" t="s">
        <v>187</v>
      </c>
      <c r="AU193" s="142" t="s">
        <v>84</v>
      </c>
      <c r="AY193" s="17" t="s">
        <v>184</v>
      </c>
      <c r="BE193" s="143">
        <f t="shared" si="34"/>
        <v>0</v>
      </c>
      <c r="BF193" s="143">
        <f t="shared" si="35"/>
        <v>0</v>
      </c>
      <c r="BG193" s="143">
        <f t="shared" si="36"/>
        <v>0</v>
      </c>
      <c r="BH193" s="143">
        <f t="shared" si="37"/>
        <v>0</v>
      </c>
      <c r="BI193" s="143">
        <f t="shared" si="38"/>
        <v>0</v>
      </c>
      <c r="BJ193" s="17" t="s">
        <v>82</v>
      </c>
      <c r="BK193" s="143">
        <f t="shared" si="39"/>
        <v>0</v>
      </c>
      <c r="BL193" s="17" t="s">
        <v>191</v>
      </c>
      <c r="BM193" s="142" t="s">
        <v>378</v>
      </c>
    </row>
    <row r="194" spans="2:65" s="1" customFormat="1" ht="32.950000000000003" customHeight="1">
      <c r="B194" s="32"/>
      <c r="C194" s="191" t="s">
        <v>379</v>
      </c>
      <c r="D194" s="191" t="s">
        <v>187</v>
      </c>
      <c r="E194" s="192" t="s">
        <v>380</v>
      </c>
      <c r="F194" s="193" t="s">
        <v>381</v>
      </c>
      <c r="G194" s="194" t="s">
        <v>248</v>
      </c>
      <c r="H194" s="195">
        <v>5</v>
      </c>
      <c r="I194" s="137"/>
      <c r="J194" s="196">
        <f t="shared" si="30"/>
        <v>0</v>
      </c>
      <c r="K194" s="193" t="s">
        <v>1</v>
      </c>
      <c r="L194" s="32"/>
      <c r="M194" s="138" t="s">
        <v>1</v>
      </c>
      <c r="N194" s="139" t="s">
        <v>40</v>
      </c>
      <c r="P194" s="140">
        <f t="shared" si="31"/>
        <v>0</v>
      </c>
      <c r="Q194" s="140">
        <v>0</v>
      </c>
      <c r="R194" s="140">
        <f t="shared" si="32"/>
        <v>0</v>
      </c>
      <c r="S194" s="140">
        <v>0</v>
      </c>
      <c r="T194" s="141">
        <f t="shared" si="33"/>
        <v>0</v>
      </c>
      <c r="AR194" s="142" t="s">
        <v>191</v>
      </c>
      <c r="AT194" s="142" t="s">
        <v>187</v>
      </c>
      <c r="AU194" s="142" t="s">
        <v>84</v>
      </c>
      <c r="AY194" s="17" t="s">
        <v>184</v>
      </c>
      <c r="BE194" s="143">
        <f t="shared" si="34"/>
        <v>0</v>
      </c>
      <c r="BF194" s="143">
        <f t="shared" si="35"/>
        <v>0</v>
      </c>
      <c r="BG194" s="143">
        <f t="shared" si="36"/>
        <v>0</v>
      </c>
      <c r="BH194" s="143">
        <f t="shared" si="37"/>
        <v>0</v>
      </c>
      <c r="BI194" s="143">
        <f t="shared" si="38"/>
        <v>0</v>
      </c>
      <c r="BJ194" s="17" t="s">
        <v>82</v>
      </c>
      <c r="BK194" s="143">
        <f t="shared" si="39"/>
        <v>0</v>
      </c>
      <c r="BL194" s="17" t="s">
        <v>191</v>
      </c>
      <c r="BM194" s="142" t="s">
        <v>382</v>
      </c>
    </row>
    <row r="195" spans="2:65" s="1" customFormat="1" ht="24.15" customHeight="1">
      <c r="B195" s="32"/>
      <c r="C195" s="191" t="s">
        <v>288</v>
      </c>
      <c r="D195" s="191" t="s">
        <v>187</v>
      </c>
      <c r="E195" s="192" t="s">
        <v>383</v>
      </c>
      <c r="F195" s="193" t="s">
        <v>384</v>
      </c>
      <c r="G195" s="194" t="s">
        <v>248</v>
      </c>
      <c r="H195" s="195">
        <v>261</v>
      </c>
      <c r="I195" s="137"/>
      <c r="J195" s="196">
        <f t="shared" si="30"/>
        <v>0</v>
      </c>
      <c r="K195" s="193" t="s">
        <v>1</v>
      </c>
      <c r="L195" s="32"/>
      <c r="M195" s="138" t="s">
        <v>1</v>
      </c>
      <c r="N195" s="139" t="s">
        <v>40</v>
      </c>
      <c r="P195" s="140">
        <f t="shared" si="31"/>
        <v>0</v>
      </c>
      <c r="Q195" s="140">
        <v>1.3999999999999999E-4</v>
      </c>
      <c r="R195" s="140">
        <f t="shared" si="32"/>
        <v>3.6539999999999996E-2</v>
      </c>
      <c r="S195" s="140">
        <v>0</v>
      </c>
      <c r="T195" s="141">
        <f t="shared" si="33"/>
        <v>0</v>
      </c>
      <c r="AR195" s="142" t="s">
        <v>191</v>
      </c>
      <c r="AT195" s="142" t="s">
        <v>187</v>
      </c>
      <c r="AU195" s="142" t="s">
        <v>84</v>
      </c>
      <c r="AY195" s="17" t="s">
        <v>184</v>
      </c>
      <c r="BE195" s="143">
        <f t="shared" si="34"/>
        <v>0</v>
      </c>
      <c r="BF195" s="143">
        <f t="shared" si="35"/>
        <v>0</v>
      </c>
      <c r="BG195" s="143">
        <f t="shared" si="36"/>
        <v>0</v>
      </c>
      <c r="BH195" s="143">
        <f t="shared" si="37"/>
        <v>0</v>
      </c>
      <c r="BI195" s="143">
        <f t="shared" si="38"/>
        <v>0</v>
      </c>
      <c r="BJ195" s="17" t="s">
        <v>82</v>
      </c>
      <c r="BK195" s="143">
        <f t="shared" si="39"/>
        <v>0</v>
      </c>
      <c r="BL195" s="17" t="s">
        <v>191</v>
      </c>
      <c r="BM195" s="142" t="s">
        <v>385</v>
      </c>
    </row>
    <row r="196" spans="2:65" s="1" customFormat="1" ht="21.75" customHeight="1">
      <c r="B196" s="32"/>
      <c r="C196" s="191" t="s">
        <v>386</v>
      </c>
      <c r="D196" s="191" t="s">
        <v>187</v>
      </c>
      <c r="E196" s="192" t="s">
        <v>387</v>
      </c>
      <c r="F196" s="193" t="s">
        <v>388</v>
      </c>
      <c r="G196" s="194" t="s">
        <v>248</v>
      </c>
      <c r="H196" s="195">
        <v>1</v>
      </c>
      <c r="I196" s="137"/>
      <c r="J196" s="196">
        <f t="shared" si="30"/>
        <v>0</v>
      </c>
      <c r="K196" s="193" t="s">
        <v>1</v>
      </c>
      <c r="L196" s="32"/>
      <c r="M196" s="138" t="s">
        <v>1</v>
      </c>
      <c r="N196" s="139" t="s">
        <v>40</v>
      </c>
      <c r="P196" s="140">
        <f t="shared" si="31"/>
        <v>0</v>
      </c>
      <c r="Q196" s="140">
        <v>3.6000000000000002E-4</v>
      </c>
      <c r="R196" s="140">
        <f t="shared" si="32"/>
        <v>3.6000000000000002E-4</v>
      </c>
      <c r="S196" s="140">
        <v>0</v>
      </c>
      <c r="T196" s="141">
        <f t="shared" si="33"/>
        <v>0</v>
      </c>
      <c r="AR196" s="142" t="s">
        <v>191</v>
      </c>
      <c r="AT196" s="142" t="s">
        <v>187</v>
      </c>
      <c r="AU196" s="142" t="s">
        <v>84</v>
      </c>
      <c r="AY196" s="17" t="s">
        <v>184</v>
      </c>
      <c r="BE196" s="143">
        <f t="shared" si="34"/>
        <v>0</v>
      </c>
      <c r="BF196" s="143">
        <f t="shared" si="35"/>
        <v>0</v>
      </c>
      <c r="BG196" s="143">
        <f t="shared" si="36"/>
        <v>0</v>
      </c>
      <c r="BH196" s="143">
        <f t="shared" si="37"/>
        <v>0</v>
      </c>
      <c r="BI196" s="143">
        <f t="shared" si="38"/>
        <v>0</v>
      </c>
      <c r="BJ196" s="17" t="s">
        <v>82</v>
      </c>
      <c r="BK196" s="143">
        <f t="shared" si="39"/>
        <v>0</v>
      </c>
      <c r="BL196" s="17" t="s">
        <v>191</v>
      </c>
      <c r="BM196" s="142" t="s">
        <v>389</v>
      </c>
    </row>
    <row r="197" spans="2:65" s="1" customFormat="1" ht="24.15" customHeight="1">
      <c r="B197" s="32"/>
      <c r="C197" s="191" t="s">
        <v>291</v>
      </c>
      <c r="D197" s="191" t="s">
        <v>187</v>
      </c>
      <c r="E197" s="192" t="s">
        <v>390</v>
      </c>
      <c r="F197" s="193" t="s">
        <v>391</v>
      </c>
      <c r="G197" s="194" t="s">
        <v>248</v>
      </c>
      <c r="H197" s="195">
        <v>261</v>
      </c>
      <c r="I197" s="137"/>
      <c r="J197" s="196">
        <f t="shared" si="30"/>
        <v>0</v>
      </c>
      <c r="K197" s="193" t="s">
        <v>1</v>
      </c>
      <c r="L197" s="32"/>
      <c r="M197" s="138" t="s">
        <v>1</v>
      </c>
      <c r="N197" s="139" t="s">
        <v>40</v>
      </c>
      <c r="P197" s="140">
        <f t="shared" si="31"/>
        <v>0</v>
      </c>
      <c r="Q197" s="140">
        <v>6.9999999999999999E-4</v>
      </c>
      <c r="R197" s="140">
        <f t="shared" si="32"/>
        <v>0.1827</v>
      </c>
      <c r="S197" s="140">
        <v>0</v>
      </c>
      <c r="T197" s="141">
        <f t="shared" si="33"/>
        <v>0</v>
      </c>
      <c r="AR197" s="142" t="s">
        <v>191</v>
      </c>
      <c r="AT197" s="142" t="s">
        <v>187</v>
      </c>
      <c r="AU197" s="142" t="s">
        <v>84</v>
      </c>
      <c r="AY197" s="17" t="s">
        <v>184</v>
      </c>
      <c r="BE197" s="143">
        <f t="shared" si="34"/>
        <v>0</v>
      </c>
      <c r="BF197" s="143">
        <f t="shared" si="35"/>
        <v>0</v>
      </c>
      <c r="BG197" s="143">
        <f t="shared" si="36"/>
        <v>0</v>
      </c>
      <c r="BH197" s="143">
        <f t="shared" si="37"/>
        <v>0</v>
      </c>
      <c r="BI197" s="143">
        <f t="shared" si="38"/>
        <v>0</v>
      </c>
      <c r="BJ197" s="17" t="s">
        <v>82</v>
      </c>
      <c r="BK197" s="143">
        <f t="shared" si="39"/>
        <v>0</v>
      </c>
      <c r="BL197" s="17" t="s">
        <v>191</v>
      </c>
      <c r="BM197" s="142" t="s">
        <v>392</v>
      </c>
    </row>
    <row r="198" spans="2:65" s="1" customFormat="1" ht="24.15" customHeight="1">
      <c r="B198" s="32"/>
      <c r="C198" s="191" t="s">
        <v>393</v>
      </c>
      <c r="D198" s="191" t="s">
        <v>187</v>
      </c>
      <c r="E198" s="192" t="s">
        <v>394</v>
      </c>
      <c r="F198" s="193" t="s">
        <v>395</v>
      </c>
      <c r="G198" s="194" t="s">
        <v>248</v>
      </c>
      <c r="H198" s="195">
        <v>30</v>
      </c>
      <c r="I198" s="137"/>
      <c r="J198" s="196">
        <f t="shared" si="30"/>
        <v>0</v>
      </c>
      <c r="K198" s="193" t="s">
        <v>1</v>
      </c>
      <c r="L198" s="32"/>
      <c r="M198" s="138" t="s">
        <v>1</v>
      </c>
      <c r="N198" s="139" t="s">
        <v>40</v>
      </c>
      <c r="P198" s="140">
        <f t="shared" si="31"/>
        <v>0</v>
      </c>
      <c r="Q198" s="140">
        <v>2.2000000000000001E-4</v>
      </c>
      <c r="R198" s="140">
        <f t="shared" si="32"/>
        <v>6.6E-3</v>
      </c>
      <c r="S198" s="140">
        <v>0</v>
      </c>
      <c r="T198" s="141">
        <f t="shared" si="33"/>
        <v>0</v>
      </c>
      <c r="AR198" s="142" t="s">
        <v>191</v>
      </c>
      <c r="AT198" s="142" t="s">
        <v>187</v>
      </c>
      <c r="AU198" s="142" t="s">
        <v>84</v>
      </c>
      <c r="AY198" s="17" t="s">
        <v>184</v>
      </c>
      <c r="BE198" s="143">
        <f t="shared" si="34"/>
        <v>0</v>
      </c>
      <c r="BF198" s="143">
        <f t="shared" si="35"/>
        <v>0</v>
      </c>
      <c r="BG198" s="143">
        <f t="shared" si="36"/>
        <v>0</v>
      </c>
      <c r="BH198" s="143">
        <f t="shared" si="37"/>
        <v>0</v>
      </c>
      <c r="BI198" s="143">
        <f t="shared" si="38"/>
        <v>0</v>
      </c>
      <c r="BJ198" s="17" t="s">
        <v>82</v>
      </c>
      <c r="BK198" s="143">
        <f t="shared" si="39"/>
        <v>0</v>
      </c>
      <c r="BL198" s="17" t="s">
        <v>191</v>
      </c>
      <c r="BM198" s="142" t="s">
        <v>396</v>
      </c>
    </row>
    <row r="199" spans="2:65" s="1" customFormat="1" ht="24.15" customHeight="1">
      <c r="B199" s="32"/>
      <c r="C199" s="191" t="s">
        <v>295</v>
      </c>
      <c r="D199" s="191" t="s">
        <v>187</v>
      </c>
      <c r="E199" s="192" t="s">
        <v>397</v>
      </c>
      <c r="F199" s="193" t="s">
        <v>398</v>
      </c>
      <c r="G199" s="194" t="s">
        <v>248</v>
      </c>
      <c r="H199" s="195">
        <v>6</v>
      </c>
      <c r="I199" s="137"/>
      <c r="J199" s="196">
        <f t="shared" si="30"/>
        <v>0</v>
      </c>
      <c r="K199" s="193" t="s">
        <v>1</v>
      </c>
      <c r="L199" s="32"/>
      <c r="M199" s="138" t="s">
        <v>1</v>
      </c>
      <c r="N199" s="139" t="s">
        <v>40</v>
      </c>
      <c r="P199" s="140">
        <f t="shared" si="31"/>
        <v>0</v>
      </c>
      <c r="Q199" s="140">
        <v>2.7E-4</v>
      </c>
      <c r="R199" s="140">
        <f t="shared" si="32"/>
        <v>1.6199999999999999E-3</v>
      </c>
      <c r="S199" s="140">
        <v>0</v>
      </c>
      <c r="T199" s="141">
        <f t="shared" si="33"/>
        <v>0</v>
      </c>
      <c r="AR199" s="142" t="s">
        <v>191</v>
      </c>
      <c r="AT199" s="142" t="s">
        <v>187</v>
      </c>
      <c r="AU199" s="142" t="s">
        <v>84</v>
      </c>
      <c r="AY199" s="17" t="s">
        <v>184</v>
      </c>
      <c r="BE199" s="143">
        <f t="shared" si="34"/>
        <v>0</v>
      </c>
      <c r="BF199" s="143">
        <f t="shared" si="35"/>
        <v>0</v>
      </c>
      <c r="BG199" s="143">
        <f t="shared" si="36"/>
        <v>0</v>
      </c>
      <c r="BH199" s="143">
        <f t="shared" si="37"/>
        <v>0</v>
      </c>
      <c r="BI199" s="143">
        <f t="shared" si="38"/>
        <v>0</v>
      </c>
      <c r="BJ199" s="17" t="s">
        <v>82</v>
      </c>
      <c r="BK199" s="143">
        <f t="shared" si="39"/>
        <v>0</v>
      </c>
      <c r="BL199" s="17" t="s">
        <v>191</v>
      </c>
      <c r="BM199" s="142" t="s">
        <v>399</v>
      </c>
    </row>
    <row r="200" spans="2:65" s="1" customFormat="1" ht="24.15" customHeight="1">
      <c r="B200" s="32"/>
      <c r="C200" s="191" t="s">
        <v>400</v>
      </c>
      <c r="D200" s="191" t="s">
        <v>187</v>
      </c>
      <c r="E200" s="192" t="s">
        <v>401</v>
      </c>
      <c r="F200" s="193" t="s">
        <v>402</v>
      </c>
      <c r="G200" s="194" t="s">
        <v>248</v>
      </c>
      <c r="H200" s="195">
        <v>36</v>
      </c>
      <c r="I200" s="137"/>
      <c r="J200" s="196">
        <f t="shared" si="30"/>
        <v>0</v>
      </c>
      <c r="K200" s="193" t="s">
        <v>1</v>
      </c>
      <c r="L200" s="32"/>
      <c r="M200" s="138" t="s">
        <v>1</v>
      </c>
      <c r="N200" s="139" t="s">
        <v>40</v>
      </c>
      <c r="P200" s="140">
        <f t="shared" si="31"/>
        <v>0</v>
      </c>
      <c r="Q200" s="140">
        <v>2.5999999999999998E-4</v>
      </c>
      <c r="R200" s="140">
        <f t="shared" si="32"/>
        <v>9.3599999999999985E-3</v>
      </c>
      <c r="S200" s="140">
        <v>0</v>
      </c>
      <c r="T200" s="141">
        <f t="shared" si="33"/>
        <v>0</v>
      </c>
      <c r="AR200" s="142" t="s">
        <v>191</v>
      </c>
      <c r="AT200" s="142" t="s">
        <v>187</v>
      </c>
      <c r="AU200" s="142" t="s">
        <v>84</v>
      </c>
      <c r="AY200" s="17" t="s">
        <v>184</v>
      </c>
      <c r="BE200" s="143">
        <f t="shared" si="34"/>
        <v>0</v>
      </c>
      <c r="BF200" s="143">
        <f t="shared" si="35"/>
        <v>0</v>
      </c>
      <c r="BG200" s="143">
        <f t="shared" si="36"/>
        <v>0</v>
      </c>
      <c r="BH200" s="143">
        <f t="shared" si="37"/>
        <v>0</v>
      </c>
      <c r="BI200" s="143">
        <f t="shared" si="38"/>
        <v>0</v>
      </c>
      <c r="BJ200" s="17" t="s">
        <v>82</v>
      </c>
      <c r="BK200" s="143">
        <f t="shared" si="39"/>
        <v>0</v>
      </c>
      <c r="BL200" s="17" t="s">
        <v>191</v>
      </c>
      <c r="BM200" s="142" t="s">
        <v>403</v>
      </c>
    </row>
    <row r="201" spans="2:65" s="1" customFormat="1" ht="24.15" customHeight="1">
      <c r="B201" s="32"/>
      <c r="C201" s="191" t="s">
        <v>298</v>
      </c>
      <c r="D201" s="191" t="s">
        <v>187</v>
      </c>
      <c r="E201" s="192" t="s">
        <v>404</v>
      </c>
      <c r="F201" s="193" t="s">
        <v>405</v>
      </c>
      <c r="G201" s="194" t="s">
        <v>248</v>
      </c>
      <c r="H201" s="195">
        <v>1</v>
      </c>
      <c r="I201" s="137"/>
      <c r="J201" s="196">
        <f t="shared" si="30"/>
        <v>0</v>
      </c>
      <c r="K201" s="193" t="s">
        <v>1</v>
      </c>
      <c r="L201" s="32"/>
      <c r="M201" s="138" t="s">
        <v>1</v>
      </c>
      <c r="N201" s="139" t="s">
        <v>40</v>
      </c>
      <c r="P201" s="140">
        <f t="shared" si="31"/>
        <v>0</v>
      </c>
      <c r="Q201" s="140">
        <v>6.3000000000000003E-4</v>
      </c>
      <c r="R201" s="140">
        <f t="shared" si="32"/>
        <v>6.3000000000000003E-4</v>
      </c>
      <c r="S201" s="140">
        <v>0</v>
      </c>
      <c r="T201" s="141">
        <f t="shared" si="33"/>
        <v>0</v>
      </c>
      <c r="AR201" s="142" t="s">
        <v>191</v>
      </c>
      <c r="AT201" s="142" t="s">
        <v>187</v>
      </c>
      <c r="AU201" s="142" t="s">
        <v>84</v>
      </c>
      <c r="AY201" s="17" t="s">
        <v>184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7" t="s">
        <v>82</v>
      </c>
      <c r="BK201" s="143">
        <f t="shared" si="39"/>
        <v>0</v>
      </c>
      <c r="BL201" s="17" t="s">
        <v>191</v>
      </c>
      <c r="BM201" s="142" t="s">
        <v>406</v>
      </c>
    </row>
    <row r="202" spans="2:65" s="1" customFormat="1" ht="24.15" customHeight="1">
      <c r="B202" s="32"/>
      <c r="C202" s="191" t="s">
        <v>407</v>
      </c>
      <c r="D202" s="191" t="s">
        <v>187</v>
      </c>
      <c r="E202" s="192" t="s">
        <v>408</v>
      </c>
      <c r="F202" s="193" t="s">
        <v>409</v>
      </c>
      <c r="G202" s="194" t="s">
        <v>248</v>
      </c>
      <c r="H202" s="195">
        <v>4</v>
      </c>
      <c r="I202" s="137"/>
      <c r="J202" s="196">
        <f t="shared" si="30"/>
        <v>0</v>
      </c>
      <c r="K202" s="193" t="s">
        <v>1</v>
      </c>
      <c r="L202" s="32"/>
      <c r="M202" s="138" t="s">
        <v>1</v>
      </c>
      <c r="N202" s="139" t="s">
        <v>40</v>
      </c>
      <c r="P202" s="140">
        <f t="shared" si="31"/>
        <v>0</v>
      </c>
      <c r="Q202" s="140">
        <v>1.32E-3</v>
      </c>
      <c r="R202" s="140">
        <f t="shared" si="32"/>
        <v>5.28E-3</v>
      </c>
      <c r="S202" s="140">
        <v>0</v>
      </c>
      <c r="T202" s="141">
        <f t="shared" si="33"/>
        <v>0</v>
      </c>
      <c r="AR202" s="142" t="s">
        <v>191</v>
      </c>
      <c r="AT202" s="142" t="s">
        <v>187</v>
      </c>
      <c r="AU202" s="142" t="s">
        <v>84</v>
      </c>
      <c r="AY202" s="17" t="s">
        <v>184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7" t="s">
        <v>82</v>
      </c>
      <c r="BK202" s="143">
        <f t="shared" si="39"/>
        <v>0</v>
      </c>
      <c r="BL202" s="17" t="s">
        <v>191</v>
      </c>
      <c r="BM202" s="142" t="s">
        <v>410</v>
      </c>
    </row>
    <row r="203" spans="2:65" s="1" customFormat="1" ht="24.15" customHeight="1">
      <c r="B203" s="32"/>
      <c r="C203" s="191" t="s">
        <v>302</v>
      </c>
      <c r="D203" s="191" t="s">
        <v>187</v>
      </c>
      <c r="E203" s="192" t="s">
        <v>411</v>
      </c>
      <c r="F203" s="193" t="s">
        <v>412</v>
      </c>
      <c r="G203" s="194" t="s">
        <v>233</v>
      </c>
      <c r="H203" s="137"/>
      <c r="I203" s="137"/>
      <c r="J203" s="196">
        <f t="shared" si="30"/>
        <v>0</v>
      </c>
      <c r="K203" s="193" t="s">
        <v>1</v>
      </c>
      <c r="L203" s="32"/>
      <c r="M203" s="138" t="s">
        <v>1</v>
      </c>
      <c r="N203" s="139" t="s">
        <v>40</v>
      </c>
      <c r="P203" s="140">
        <f t="shared" si="31"/>
        <v>0</v>
      </c>
      <c r="Q203" s="140">
        <v>0</v>
      </c>
      <c r="R203" s="140">
        <f t="shared" si="32"/>
        <v>0</v>
      </c>
      <c r="S203" s="140">
        <v>0</v>
      </c>
      <c r="T203" s="141">
        <f t="shared" si="33"/>
        <v>0</v>
      </c>
      <c r="AR203" s="142" t="s">
        <v>191</v>
      </c>
      <c r="AT203" s="142" t="s">
        <v>187</v>
      </c>
      <c r="AU203" s="142" t="s">
        <v>84</v>
      </c>
      <c r="AY203" s="17" t="s">
        <v>184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7" t="s">
        <v>82</v>
      </c>
      <c r="BK203" s="143">
        <f t="shared" si="39"/>
        <v>0</v>
      </c>
      <c r="BL203" s="17" t="s">
        <v>191</v>
      </c>
      <c r="BM203" s="142" t="s">
        <v>413</v>
      </c>
    </row>
    <row r="204" spans="2:65" s="11" customFormat="1" ht="22.95" customHeight="1">
      <c r="B204" s="124"/>
      <c r="D204" s="125" t="s">
        <v>74</v>
      </c>
      <c r="E204" s="134" t="s">
        <v>414</v>
      </c>
      <c r="F204" s="134" t="s">
        <v>415</v>
      </c>
      <c r="J204" s="135">
        <f>BK204</f>
        <v>0</v>
      </c>
      <c r="L204" s="124"/>
      <c r="M204" s="129"/>
      <c r="P204" s="130">
        <f>SUM(P205:P218)</f>
        <v>0</v>
      </c>
      <c r="R204" s="130">
        <f>SUM(R205:R218)</f>
        <v>8.2604699999999998</v>
      </c>
      <c r="T204" s="131">
        <f>SUM(T205:T218)</f>
        <v>0</v>
      </c>
      <c r="AR204" s="125" t="s">
        <v>84</v>
      </c>
      <c r="AT204" s="132" t="s">
        <v>74</v>
      </c>
      <c r="AU204" s="132" t="s">
        <v>82</v>
      </c>
      <c r="AY204" s="125" t="s">
        <v>184</v>
      </c>
      <c r="BK204" s="133">
        <f>SUM(BK205:BK218)</f>
        <v>0</v>
      </c>
    </row>
    <row r="205" spans="2:65" s="1" customFormat="1" ht="37.9" customHeight="1">
      <c r="B205" s="32"/>
      <c r="C205" s="191" t="s">
        <v>416</v>
      </c>
      <c r="D205" s="191" t="s">
        <v>187</v>
      </c>
      <c r="E205" s="192" t="s">
        <v>417</v>
      </c>
      <c r="F205" s="193" t="s">
        <v>418</v>
      </c>
      <c r="G205" s="194" t="s">
        <v>248</v>
      </c>
      <c r="H205" s="195">
        <v>3</v>
      </c>
      <c r="I205" s="137"/>
      <c r="J205" s="196">
        <f t="shared" ref="J205:J218" si="40">ROUND(I205*H205,2)</f>
        <v>0</v>
      </c>
      <c r="K205" s="193" t="s">
        <v>1</v>
      </c>
      <c r="L205" s="32"/>
      <c r="M205" s="138" t="s">
        <v>1</v>
      </c>
      <c r="N205" s="139" t="s">
        <v>40</v>
      </c>
      <c r="P205" s="140">
        <f t="shared" ref="P205:P218" si="41">O205*H205</f>
        <v>0</v>
      </c>
      <c r="Q205" s="140">
        <v>1.035E-2</v>
      </c>
      <c r="R205" s="140">
        <f t="shared" ref="R205:R218" si="42">Q205*H205</f>
        <v>3.1050000000000001E-2</v>
      </c>
      <c r="S205" s="140">
        <v>0</v>
      </c>
      <c r="T205" s="141">
        <f t="shared" ref="T205:T218" si="43">S205*H205</f>
        <v>0</v>
      </c>
      <c r="AR205" s="142" t="s">
        <v>191</v>
      </c>
      <c r="AT205" s="142" t="s">
        <v>187</v>
      </c>
      <c r="AU205" s="142" t="s">
        <v>84</v>
      </c>
      <c r="AY205" s="17" t="s">
        <v>184</v>
      </c>
      <c r="BE205" s="143">
        <f t="shared" ref="BE205:BE218" si="44">IF(N205="základní",J205,0)</f>
        <v>0</v>
      </c>
      <c r="BF205" s="143">
        <f t="shared" ref="BF205:BF218" si="45">IF(N205="snížená",J205,0)</f>
        <v>0</v>
      </c>
      <c r="BG205" s="143">
        <f t="shared" ref="BG205:BG218" si="46">IF(N205="zákl. přenesená",J205,0)</f>
        <v>0</v>
      </c>
      <c r="BH205" s="143">
        <f t="shared" ref="BH205:BH218" si="47">IF(N205="sníž. přenesená",J205,0)</f>
        <v>0</v>
      </c>
      <c r="BI205" s="143">
        <f t="shared" ref="BI205:BI218" si="48">IF(N205="nulová",J205,0)</f>
        <v>0</v>
      </c>
      <c r="BJ205" s="17" t="s">
        <v>82</v>
      </c>
      <c r="BK205" s="143">
        <f t="shared" ref="BK205:BK218" si="49">ROUND(I205*H205,2)</f>
        <v>0</v>
      </c>
      <c r="BL205" s="17" t="s">
        <v>191</v>
      </c>
      <c r="BM205" s="142" t="s">
        <v>419</v>
      </c>
    </row>
    <row r="206" spans="2:65" s="1" customFormat="1" ht="37.9" customHeight="1">
      <c r="B206" s="32"/>
      <c r="C206" s="191" t="s">
        <v>305</v>
      </c>
      <c r="D206" s="191" t="s">
        <v>187</v>
      </c>
      <c r="E206" s="192" t="s">
        <v>420</v>
      </c>
      <c r="F206" s="193" t="s">
        <v>421</v>
      </c>
      <c r="G206" s="194" t="s">
        <v>248</v>
      </c>
      <c r="H206" s="195">
        <v>6</v>
      </c>
      <c r="I206" s="137"/>
      <c r="J206" s="196">
        <f t="shared" si="40"/>
        <v>0</v>
      </c>
      <c r="K206" s="193" t="s">
        <v>1</v>
      </c>
      <c r="L206" s="32"/>
      <c r="M206" s="138" t="s">
        <v>1</v>
      </c>
      <c r="N206" s="139" t="s">
        <v>40</v>
      </c>
      <c r="P206" s="140">
        <f t="shared" si="41"/>
        <v>0</v>
      </c>
      <c r="Q206" s="140">
        <v>1.4500000000000001E-2</v>
      </c>
      <c r="R206" s="140">
        <f t="shared" si="42"/>
        <v>8.7000000000000008E-2</v>
      </c>
      <c r="S206" s="140">
        <v>0</v>
      </c>
      <c r="T206" s="141">
        <f t="shared" si="43"/>
        <v>0</v>
      </c>
      <c r="AR206" s="142" t="s">
        <v>191</v>
      </c>
      <c r="AT206" s="142" t="s">
        <v>187</v>
      </c>
      <c r="AU206" s="142" t="s">
        <v>84</v>
      </c>
      <c r="AY206" s="17" t="s">
        <v>184</v>
      </c>
      <c r="BE206" s="143">
        <f t="shared" si="44"/>
        <v>0</v>
      </c>
      <c r="BF206" s="143">
        <f t="shared" si="45"/>
        <v>0</v>
      </c>
      <c r="BG206" s="143">
        <f t="shared" si="46"/>
        <v>0</v>
      </c>
      <c r="BH206" s="143">
        <f t="shared" si="47"/>
        <v>0</v>
      </c>
      <c r="BI206" s="143">
        <f t="shared" si="48"/>
        <v>0</v>
      </c>
      <c r="BJ206" s="17" t="s">
        <v>82</v>
      </c>
      <c r="BK206" s="143">
        <f t="shared" si="49"/>
        <v>0</v>
      </c>
      <c r="BL206" s="17" t="s">
        <v>191</v>
      </c>
      <c r="BM206" s="142" t="s">
        <v>422</v>
      </c>
    </row>
    <row r="207" spans="2:65" s="1" customFormat="1" ht="37.9" customHeight="1">
      <c r="B207" s="32"/>
      <c r="C207" s="191" t="s">
        <v>423</v>
      </c>
      <c r="D207" s="191" t="s">
        <v>187</v>
      </c>
      <c r="E207" s="192" t="s">
        <v>424</v>
      </c>
      <c r="F207" s="193" t="s">
        <v>425</v>
      </c>
      <c r="G207" s="194" t="s">
        <v>248</v>
      </c>
      <c r="H207" s="195">
        <v>6</v>
      </c>
      <c r="I207" s="137"/>
      <c r="J207" s="196">
        <f t="shared" si="40"/>
        <v>0</v>
      </c>
      <c r="K207" s="193" t="s">
        <v>1</v>
      </c>
      <c r="L207" s="32"/>
      <c r="M207" s="138" t="s">
        <v>1</v>
      </c>
      <c r="N207" s="139" t="s">
        <v>40</v>
      </c>
      <c r="P207" s="140">
        <f t="shared" si="41"/>
        <v>0</v>
      </c>
      <c r="Q207" s="140">
        <v>1.8599999999999998E-2</v>
      </c>
      <c r="R207" s="140">
        <f t="shared" si="42"/>
        <v>0.11159999999999999</v>
      </c>
      <c r="S207" s="140">
        <v>0</v>
      </c>
      <c r="T207" s="141">
        <f t="shared" si="43"/>
        <v>0</v>
      </c>
      <c r="AR207" s="142" t="s">
        <v>191</v>
      </c>
      <c r="AT207" s="142" t="s">
        <v>187</v>
      </c>
      <c r="AU207" s="142" t="s">
        <v>84</v>
      </c>
      <c r="AY207" s="17" t="s">
        <v>184</v>
      </c>
      <c r="BE207" s="143">
        <f t="shared" si="44"/>
        <v>0</v>
      </c>
      <c r="BF207" s="143">
        <f t="shared" si="45"/>
        <v>0</v>
      </c>
      <c r="BG207" s="143">
        <f t="shared" si="46"/>
        <v>0</v>
      </c>
      <c r="BH207" s="143">
        <f t="shared" si="47"/>
        <v>0</v>
      </c>
      <c r="BI207" s="143">
        <f t="shared" si="48"/>
        <v>0</v>
      </c>
      <c r="BJ207" s="17" t="s">
        <v>82</v>
      </c>
      <c r="BK207" s="143">
        <f t="shared" si="49"/>
        <v>0</v>
      </c>
      <c r="BL207" s="17" t="s">
        <v>191</v>
      </c>
      <c r="BM207" s="142" t="s">
        <v>426</v>
      </c>
    </row>
    <row r="208" spans="2:65" s="1" customFormat="1" ht="37.9" customHeight="1">
      <c r="B208" s="32"/>
      <c r="C208" s="191" t="s">
        <v>309</v>
      </c>
      <c r="D208" s="191" t="s">
        <v>187</v>
      </c>
      <c r="E208" s="192" t="s">
        <v>427</v>
      </c>
      <c r="F208" s="193" t="s">
        <v>428</v>
      </c>
      <c r="G208" s="194" t="s">
        <v>248</v>
      </c>
      <c r="H208" s="195">
        <v>7</v>
      </c>
      <c r="I208" s="137"/>
      <c r="J208" s="196">
        <f t="shared" si="40"/>
        <v>0</v>
      </c>
      <c r="K208" s="193" t="s">
        <v>1</v>
      </c>
      <c r="L208" s="32"/>
      <c r="M208" s="138" t="s">
        <v>1</v>
      </c>
      <c r="N208" s="139" t="s">
        <v>40</v>
      </c>
      <c r="P208" s="140">
        <f t="shared" si="41"/>
        <v>0</v>
      </c>
      <c r="Q208" s="140">
        <v>2.2700000000000001E-2</v>
      </c>
      <c r="R208" s="140">
        <f t="shared" si="42"/>
        <v>0.15890000000000001</v>
      </c>
      <c r="S208" s="140">
        <v>0</v>
      </c>
      <c r="T208" s="141">
        <f t="shared" si="43"/>
        <v>0</v>
      </c>
      <c r="AR208" s="142" t="s">
        <v>191</v>
      </c>
      <c r="AT208" s="142" t="s">
        <v>187</v>
      </c>
      <c r="AU208" s="142" t="s">
        <v>84</v>
      </c>
      <c r="AY208" s="17" t="s">
        <v>184</v>
      </c>
      <c r="BE208" s="143">
        <f t="shared" si="44"/>
        <v>0</v>
      </c>
      <c r="BF208" s="143">
        <f t="shared" si="45"/>
        <v>0</v>
      </c>
      <c r="BG208" s="143">
        <f t="shared" si="46"/>
        <v>0</v>
      </c>
      <c r="BH208" s="143">
        <f t="shared" si="47"/>
        <v>0</v>
      </c>
      <c r="BI208" s="143">
        <f t="shared" si="48"/>
        <v>0</v>
      </c>
      <c r="BJ208" s="17" t="s">
        <v>82</v>
      </c>
      <c r="BK208" s="143">
        <f t="shared" si="49"/>
        <v>0</v>
      </c>
      <c r="BL208" s="17" t="s">
        <v>191</v>
      </c>
      <c r="BM208" s="142" t="s">
        <v>429</v>
      </c>
    </row>
    <row r="209" spans="2:65" s="1" customFormat="1" ht="37.9" customHeight="1">
      <c r="B209" s="32"/>
      <c r="C209" s="191" t="s">
        <v>430</v>
      </c>
      <c r="D209" s="191" t="s">
        <v>187</v>
      </c>
      <c r="E209" s="192" t="s">
        <v>431</v>
      </c>
      <c r="F209" s="193" t="s">
        <v>432</v>
      </c>
      <c r="G209" s="194" t="s">
        <v>248</v>
      </c>
      <c r="H209" s="195">
        <v>40</v>
      </c>
      <c r="I209" s="137"/>
      <c r="J209" s="196">
        <f t="shared" si="40"/>
        <v>0</v>
      </c>
      <c r="K209" s="193" t="s">
        <v>1</v>
      </c>
      <c r="L209" s="32"/>
      <c r="M209" s="138" t="s">
        <v>1</v>
      </c>
      <c r="N209" s="139" t="s">
        <v>40</v>
      </c>
      <c r="P209" s="140">
        <f t="shared" si="41"/>
        <v>0</v>
      </c>
      <c r="Q209" s="140">
        <v>2.368E-2</v>
      </c>
      <c r="R209" s="140">
        <f t="shared" si="42"/>
        <v>0.94720000000000004</v>
      </c>
      <c r="S209" s="140">
        <v>0</v>
      </c>
      <c r="T209" s="141">
        <f t="shared" si="43"/>
        <v>0</v>
      </c>
      <c r="AR209" s="142" t="s">
        <v>191</v>
      </c>
      <c r="AT209" s="142" t="s">
        <v>187</v>
      </c>
      <c r="AU209" s="142" t="s">
        <v>84</v>
      </c>
      <c r="AY209" s="17" t="s">
        <v>184</v>
      </c>
      <c r="BE209" s="143">
        <f t="shared" si="44"/>
        <v>0</v>
      </c>
      <c r="BF209" s="143">
        <f t="shared" si="45"/>
        <v>0</v>
      </c>
      <c r="BG209" s="143">
        <f t="shared" si="46"/>
        <v>0</v>
      </c>
      <c r="BH209" s="143">
        <f t="shared" si="47"/>
        <v>0</v>
      </c>
      <c r="BI209" s="143">
        <f t="shared" si="48"/>
        <v>0</v>
      </c>
      <c r="BJ209" s="17" t="s">
        <v>82</v>
      </c>
      <c r="BK209" s="143">
        <f t="shared" si="49"/>
        <v>0</v>
      </c>
      <c r="BL209" s="17" t="s">
        <v>191</v>
      </c>
      <c r="BM209" s="142" t="s">
        <v>433</v>
      </c>
    </row>
    <row r="210" spans="2:65" s="1" customFormat="1" ht="37.9" customHeight="1">
      <c r="B210" s="32"/>
      <c r="C210" s="191" t="s">
        <v>312</v>
      </c>
      <c r="D210" s="191" t="s">
        <v>187</v>
      </c>
      <c r="E210" s="192" t="s">
        <v>434</v>
      </c>
      <c r="F210" s="193" t="s">
        <v>435</v>
      </c>
      <c r="G210" s="194" t="s">
        <v>248</v>
      </c>
      <c r="H210" s="195">
        <v>80</v>
      </c>
      <c r="I210" s="137"/>
      <c r="J210" s="196">
        <f t="shared" si="40"/>
        <v>0</v>
      </c>
      <c r="K210" s="193" t="s">
        <v>1</v>
      </c>
      <c r="L210" s="32"/>
      <c r="M210" s="138" t="s">
        <v>1</v>
      </c>
      <c r="N210" s="139" t="s">
        <v>40</v>
      </c>
      <c r="P210" s="140">
        <f t="shared" si="41"/>
        <v>0</v>
      </c>
      <c r="Q210" s="140">
        <v>2.726E-2</v>
      </c>
      <c r="R210" s="140">
        <f t="shared" si="42"/>
        <v>2.1808000000000001</v>
      </c>
      <c r="S210" s="140">
        <v>0</v>
      </c>
      <c r="T210" s="141">
        <f t="shared" si="43"/>
        <v>0</v>
      </c>
      <c r="AR210" s="142" t="s">
        <v>191</v>
      </c>
      <c r="AT210" s="142" t="s">
        <v>187</v>
      </c>
      <c r="AU210" s="142" t="s">
        <v>84</v>
      </c>
      <c r="AY210" s="17" t="s">
        <v>184</v>
      </c>
      <c r="BE210" s="143">
        <f t="shared" si="44"/>
        <v>0</v>
      </c>
      <c r="BF210" s="143">
        <f t="shared" si="45"/>
        <v>0</v>
      </c>
      <c r="BG210" s="143">
        <f t="shared" si="46"/>
        <v>0</v>
      </c>
      <c r="BH210" s="143">
        <f t="shared" si="47"/>
        <v>0</v>
      </c>
      <c r="BI210" s="143">
        <f t="shared" si="48"/>
        <v>0</v>
      </c>
      <c r="BJ210" s="17" t="s">
        <v>82</v>
      </c>
      <c r="BK210" s="143">
        <f t="shared" si="49"/>
        <v>0</v>
      </c>
      <c r="BL210" s="17" t="s">
        <v>191</v>
      </c>
      <c r="BM210" s="142" t="s">
        <v>436</v>
      </c>
    </row>
    <row r="211" spans="2:65" s="1" customFormat="1" ht="37.9" customHeight="1">
      <c r="B211" s="32"/>
      <c r="C211" s="191" t="s">
        <v>437</v>
      </c>
      <c r="D211" s="191" t="s">
        <v>187</v>
      </c>
      <c r="E211" s="192" t="s">
        <v>438</v>
      </c>
      <c r="F211" s="193" t="s">
        <v>439</v>
      </c>
      <c r="G211" s="194" t="s">
        <v>248</v>
      </c>
      <c r="H211" s="195">
        <v>65</v>
      </c>
      <c r="I211" s="137"/>
      <c r="J211" s="196">
        <f t="shared" si="40"/>
        <v>0</v>
      </c>
      <c r="K211" s="193" t="s">
        <v>1</v>
      </c>
      <c r="L211" s="32"/>
      <c r="M211" s="138" t="s">
        <v>1</v>
      </c>
      <c r="N211" s="139" t="s">
        <v>40</v>
      </c>
      <c r="P211" s="140">
        <f t="shared" si="41"/>
        <v>0</v>
      </c>
      <c r="Q211" s="140">
        <v>3.0839999999999999E-2</v>
      </c>
      <c r="R211" s="140">
        <f t="shared" si="42"/>
        <v>2.0045999999999999</v>
      </c>
      <c r="S211" s="140">
        <v>0</v>
      </c>
      <c r="T211" s="141">
        <f t="shared" si="43"/>
        <v>0</v>
      </c>
      <c r="AR211" s="142" t="s">
        <v>191</v>
      </c>
      <c r="AT211" s="142" t="s">
        <v>187</v>
      </c>
      <c r="AU211" s="142" t="s">
        <v>84</v>
      </c>
      <c r="AY211" s="17" t="s">
        <v>184</v>
      </c>
      <c r="BE211" s="143">
        <f t="shared" si="44"/>
        <v>0</v>
      </c>
      <c r="BF211" s="143">
        <f t="shared" si="45"/>
        <v>0</v>
      </c>
      <c r="BG211" s="143">
        <f t="shared" si="46"/>
        <v>0</v>
      </c>
      <c r="BH211" s="143">
        <f t="shared" si="47"/>
        <v>0</v>
      </c>
      <c r="BI211" s="143">
        <f t="shared" si="48"/>
        <v>0</v>
      </c>
      <c r="BJ211" s="17" t="s">
        <v>82</v>
      </c>
      <c r="BK211" s="143">
        <f t="shared" si="49"/>
        <v>0</v>
      </c>
      <c r="BL211" s="17" t="s">
        <v>191</v>
      </c>
      <c r="BM211" s="142" t="s">
        <v>440</v>
      </c>
    </row>
    <row r="212" spans="2:65" s="1" customFormat="1" ht="37.9" customHeight="1">
      <c r="B212" s="32"/>
      <c r="C212" s="191" t="s">
        <v>316</v>
      </c>
      <c r="D212" s="191" t="s">
        <v>187</v>
      </c>
      <c r="E212" s="192" t="s">
        <v>441</v>
      </c>
      <c r="F212" s="193" t="s">
        <v>442</v>
      </c>
      <c r="G212" s="194" t="s">
        <v>248</v>
      </c>
      <c r="H212" s="195">
        <v>15</v>
      </c>
      <c r="I212" s="137"/>
      <c r="J212" s="196">
        <f t="shared" si="40"/>
        <v>0</v>
      </c>
      <c r="K212" s="193" t="s">
        <v>1</v>
      </c>
      <c r="L212" s="32"/>
      <c r="M212" s="138" t="s">
        <v>1</v>
      </c>
      <c r="N212" s="139" t="s">
        <v>40</v>
      </c>
      <c r="P212" s="140">
        <f t="shared" si="41"/>
        <v>0</v>
      </c>
      <c r="Q212" s="140">
        <v>3.5520000000000003E-2</v>
      </c>
      <c r="R212" s="140">
        <f t="shared" si="42"/>
        <v>0.53280000000000005</v>
      </c>
      <c r="S212" s="140">
        <v>0</v>
      </c>
      <c r="T212" s="141">
        <f t="shared" si="43"/>
        <v>0</v>
      </c>
      <c r="AR212" s="142" t="s">
        <v>191</v>
      </c>
      <c r="AT212" s="142" t="s">
        <v>187</v>
      </c>
      <c r="AU212" s="142" t="s">
        <v>84</v>
      </c>
      <c r="AY212" s="17" t="s">
        <v>184</v>
      </c>
      <c r="BE212" s="143">
        <f t="shared" si="44"/>
        <v>0</v>
      </c>
      <c r="BF212" s="143">
        <f t="shared" si="45"/>
        <v>0</v>
      </c>
      <c r="BG212" s="143">
        <f t="shared" si="46"/>
        <v>0</v>
      </c>
      <c r="BH212" s="143">
        <f t="shared" si="47"/>
        <v>0</v>
      </c>
      <c r="BI212" s="143">
        <f t="shared" si="48"/>
        <v>0</v>
      </c>
      <c r="BJ212" s="17" t="s">
        <v>82</v>
      </c>
      <c r="BK212" s="143">
        <f t="shared" si="49"/>
        <v>0</v>
      </c>
      <c r="BL212" s="17" t="s">
        <v>191</v>
      </c>
      <c r="BM212" s="142" t="s">
        <v>443</v>
      </c>
    </row>
    <row r="213" spans="2:65" s="1" customFormat="1" ht="37.9" customHeight="1">
      <c r="B213" s="32"/>
      <c r="C213" s="191" t="s">
        <v>444</v>
      </c>
      <c r="D213" s="191" t="s">
        <v>187</v>
      </c>
      <c r="E213" s="192" t="s">
        <v>445</v>
      </c>
      <c r="F213" s="193" t="s">
        <v>446</v>
      </c>
      <c r="G213" s="194" t="s">
        <v>248</v>
      </c>
      <c r="H213" s="195">
        <v>3</v>
      </c>
      <c r="I213" s="137"/>
      <c r="J213" s="196">
        <f t="shared" si="40"/>
        <v>0</v>
      </c>
      <c r="K213" s="193" t="s">
        <v>1</v>
      </c>
      <c r="L213" s="32"/>
      <c r="M213" s="138" t="s">
        <v>1</v>
      </c>
      <c r="N213" s="139" t="s">
        <v>40</v>
      </c>
      <c r="P213" s="140">
        <f t="shared" si="41"/>
        <v>0</v>
      </c>
      <c r="Q213" s="140">
        <v>3.9100000000000003E-2</v>
      </c>
      <c r="R213" s="140">
        <f t="shared" si="42"/>
        <v>0.11730000000000002</v>
      </c>
      <c r="S213" s="140">
        <v>0</v>
      </c>
      <c r="T213" s="141">
        <f t="shared" si="43"/>
        <v>0</v>
      </c>
      <c r="AR213" s="142" t="s">
        <v>191</v>
      </c>
      <c r="AT213" s="142" t="s">
        <v>187</v>
      </c>
      <c r="AU213" s="142" t="s">
        <v>84</v>
      </c>
      <c r="AY213" s="17" t="s">
        <v>184</v>
      </c>
      <c r="BE213" s="143">
        <f t="shared" si="44"/>
        <v>0</v>
      </c>
      <c r="BF213" s="143">
        <f t="shared" si="45"/>
        <v>0</v>
      </c>
      <c r="BG213" s="143">
        <f t="shared" si="46"/>
        <v>0</v>
      </c>
      <c r="BH213" s="143">
        <f t="shared" si="47"/>
        <v>0</v>
      </c>
      <c r="BI213" s="143">
        <f t="shared" si="48"/>
        <v>0</v>
      </c>
      <c r="BJ213" s="17" t="s">
        <v>82</v>
      </c>
      <c r="BK213" s="143">
        <f t="shared" si="49"/>
        <v>0</v>
      </c>
      <c r="BL213" s="17" t="s">
        <v>191</v>
      </c>
      <c r="BM213" s="142" t="s">
        <v>447</v>
      </c>
    </row>
    <row r="214" spans="2:65" s="1" customFormat="1" ht="37.9" customHeight="1">
      <c r="B214" s="32"/>
      <c r="C214" s="191" t="s">
        <v>319</v>
      </c>
      <c r="D214" s="191" t="s">
        <v>187</v>
      </c>
      <c r="E214" s="192" t="s">
        <v>448</v>
      </c>
      <c r="F214" s="193" t="s">
        <v>449</v>
      </c>
      <c r="G214" s="194" t="s">
        <v>248</v>
      </c>
      <c r="H214" s="195">
        <v>10</v>
      </c>
      <c r="I214" s="137"/>
      <c r="J214" s="196">
        <f t="shared" si="40"/>
        <v>0</v>
      </c>
      <c r="K214" s="193" t="s">
        <v>1</v>
      </c>
      <c r="L214" s="32"/>
      <c r="M214" s="138" t="s">
        <v>1</v>
      </c>
      <c r="N214" s="139" t="s">
        <v>40</v>
      </c>
      <c r="P214" s="140">
        <f t="shared" si="41"/>
        <v>0</v>
      </c>
      <c r="Q214" s="140">
        <v>4.1320000000000003E-2</v>
      </c>
      <c r="R214" s="140">
        <f t="shared" si="42"/>
        <v>0.41320000000000001</v>
      </c>
      <c r="S214" s="140">
        <v>0</v>
      </c>
      <c r="T214" s="141">
        <f t="shared" si="43"/>
        <v>0</v>
      </c>
      <c r="AR214" s="142" t="s">
        <v>191</v>
      </c>
      <c r="AT214" s="142" t="s">
        <v>187</v>
      </c>
      <c r="AU214" s="142" t="s">
        <v>84</v>
      </c>
      <c r="AY214" s="17" t="s">
        <v>184</v>
      </c>
      <c r="BE214" s="143">
        <f t="shared" si="44"/>
        <v>0</v>
      </c>
      <c r="BF214" s="143">
        <f t="shared" si="45"/>
        <v>0</v>
      </c>
      <c r="BG214" s="143">
        <f t="shared" si="46"/>
        <v>0</v>
      </c>
      <c r="BH214" s="143">
        <f t="shared" si="47"/>
        <v>0</v>
      </c>
      <c r="BI214" s="143">
        <f t="shared" si="48"/>
        <v>0</v>
      </c>
      <c r="BJ214" s="17" t="s">
        <v>82</v>
      </c>
      <c r="BK214" s="143">
        <f t="shared" si="49"/>
        <v>0</v>
      </c>
      <c r="BL214" s="17" t="s">
        <v>191</v>
      </c>
      <c r="BM214" s="142" t="s">
        <v>450</v>
      </c>
    </row>
    <row r="215" spans="2:65" s="1" customFormat="1" ht="37.9" customHeight="1">
      <c r="B215" s="32"/>
      <c r="C215" s="191" t="s">
        <v>451</v>
      </c>
      <c r="D215" s="191" t="s">
        <v>187</v>
      </c>
      <c r="E215" s="192" t="s">
        <v>452</v>
      </c>
      <c r="F215" s="193" t="s">
        <v>453</v>
      </c>
      <c r="G215" s="194" t="s">
        <v>248</v>
      </c>
      <c r="H215" s="195">
        <v>11</v>
      </c>
      <c r="I215" s="137"/>
      <c r="J215" s="196">
        <f t="shared" si="40"/>
        <v>0</v>
      </c>
      <c r="K215" s="193" t="s">
        <v>1</v>
      </c>
      <c r="L215" s="32"/>
      <c r="M215" s="138" t="s">
        <v>1</v>
      </c>
      <c r="N215" s="139" t="s">
        <v>40</v>
      </c>
      <c r="P215" s="140">
        <f t="shared" si="41"/>
        <v>0</v>
      </c>
      <c r="Q215" s="140">
        <v>4.7840000000000001E-2</v>
      </c>
      <c r="R215" s="140">
        <f t="shared" si="42"/>
        <v>0.52624000000000004</v>
      </c>
      <c r="S215" s="140">
        <v>0</v>
      </c>
      <c r="T215" s="141">
        <f t="shared" si="43"/>
        <v>0</v>
      </c>
      <c r="AR215" s="142" t="s">
        <v>191</v>
      </c>
      <c r="AT215" s="142" t="s">
        <v>187</v>
      </c>
      <c r="AU215" s="142" t="s">
        <v>84</v>
      </c>
      <c r="AY215" s="17" t="s">
        <v>184</v>
      </c>
      <c r="BE215" s="143">
        <f t="shared" si="44"/>
        <v>0</v>
      </c>
      <c r="BF215" s="143">
        <f t="shared" si="45"/>
        <v>0</v>
      </c>
      <c r="BG215" s="143">
        <f t="shared" si="46"/>
        <v>0</v>
      </c>
      <c r="BH215" s="143">
        <f t="shared" si="47"/>
        <v>0</v>
      </c>
      <c r="BI215" s="143">
        <f t="shared" si="48"/>
        <v>0</v>
      </c>
      <c r="BJ215" s="17" t="s">
        <v>82</v>
      </c>
      <c r="BK215" s="143">
        <f t="shared" si="49"/>
        <v>0</v>
      </c>
      <c r="BL215" s="17" t="s">
        <v>191</v>
      </c>
      <c r="BM215" s="142" t="s">
        <v>454</v>
      </c>
    </row>
    <row r="216" spans="2:65" s="1" customFormat="1" ht="37.9" customHeight="1">
      <c r="B216" s="32"/>
      <c r="C216" s="191" t="s">
        <v>323</v>
      </c>
      <c r="D216" s="191" t="s">
        <v>187</v>
      </c>
      <c r="E216" s="192" t="s">
        <v>455</v>
      </c>
      <c r="F216" s="193" t="s">
        <v>456</v>
      </c>
      <c r="G216" s="194" t="s">
        <v>248</v>
      </c>
      <c r="H216" s="195">
        <v>3</v>
      </c>
      <c r="I216" s="137"/>
      <c r="J216" s="196">
        <f t="shared" si="40"/>
        <v>0</v>
      </c>
      <c r="K216" s="193" t="s">
        <v>1</v>
      </c>
      <c r="L216" s="32"/>
      <c r="M216" s="138" t="s">
        <v>1</v>
      </c>
      <c r="N216" s="139" t="s">
        <v>40</v>
      </c>
      <c r="P216" s="140">
        <f t="shared" si="41"/>
        <v>0</v>
      </c>
      <c r="Q216" s="140">
        <v>6.198E-2</v>
      </c>
      <c r="R216" s="140">
        <f t="shared" si="42"/>
        <v>0.18593999999999999</v>
      </c>
      <c r="S216" s="140">
        <v>0</v>
      </c>
      <c r="T216" s="141">
        <f t="shared" si="43"/>
        <v>0</v>
      </c>
      <c r="AR216" s="142" t="s">
        <v>191</v>
      </c>
      <c r="AT216" s="142" t="s">
        <v>187</v>
      </c>
      <c r="AU216" s="142" t="s">
        <v>84</v>
      </c>
      <c r="AY216" s="17" t="s">
        <v>184</v>
      </c>
      <c r="BE216" s="143">
        <f t="shared" si="44"/>
        <v>0</v>
      </c>
      <c r="BF216" s="143">
        <f t="shared" si="45"/>
        <v>0</v>
      </c>
      <c r="BG216" s="143">
        <f t="shared" si="46"/>
        <v>0</v>
      </c>
      <c r="BH216" s="143">
        <f t="shared" si="47"/>
        <v>0</v>
      </c>
      <c r="BI216" s="143">
        <f t="shared" si="48"/>
        <v>0</v>
      </c>
      <c r="BJ216" s="17" t="s">
        <v>82</v>
      </c>
      <c r="BK216" s="143">
        <f t="shared" si="49"/>
        <v>0</v>
      </c>
      <c r="BL216" s="17" t="s">
        <v>191</v>
      </c>
      <c r="BM216" s="142" t="s">
        <v>457</v>
      </c>
    </row>
    <row r="217" spans="2:65" s="1" customFormat="1" ht="37.9" customHeight="1">
      <c r="B217" s="32"/>
      <c r="C217" s="191" t="s">
        <v>458</v>
      </c>
      <c r="D217" s="191" t="s">
        <v>187</v>
      </c>
      <c r="E217" s="192" t="s">
        <v>459</v>
      </c>
      <c r="F217" s="193" t="s">
        <v>460</v>
      </c>
      <c r="G217" s="194" t="s">
        <v>248</v>
      </c>
      <c r="H217" s="195">
        <v>12</v>
      </c>
      <c r="I217" s="137"/>
      <c r="J217" s="196">
        <f t="shared" si="40"/>
        <v>0</v>
      </c>
      <c r="K217" s="193" t="s">
        <v>1</v>
      </c>
      <c r="L217" s="32"/>
      <c r="M217" s="138" t="s">
        <v>1</v>
      </c>
      <c r="N217" s="139" t="s">
        <v>40</v>
      </c>
      <c r="P217" s="140">
        <f t="shared" si="41"/>
        <v>0</v>
      </c>
      <c r="Q217" s="140">
        <v>8.0320000000000003E-2</v>
      </c>
      <c r="R217" s="140">
        <f t="shared" si="42"/>
        <v>0.96384000000000003</v>
      </c>
      <c r="S217" s="140">
        <v>0</v>
      </c>
      <c r="T217" s="141">
        <f t="shared" si="43"/>
        <v>0</v>
      </c>
      <c r="AR217" s="142" t="s">
        <v>191</v>
      </c>
      <c r="AT217" s="142" t="s">
        <v>187</v>
      </c>
      <c r="AU217" s="142" t="s">
        <v>84</v>
      </c>
      <c r="AY217" s="17" t="s">
        <v>184</v>
      </c>
      <c r="BE217" s="143">
        <f t="shared" si="44"/>
        <v>0</v>
      </c>
      <c r="BF217" s="143">
        <f t="shared" si="45"/>
        <v>0</v>
      </c>
      <c r="BG217" s="143">
        <f t="shared" si="46"/>
        <v>0</v>
      </c>
      <c r="BH217" s="143">
        <f t="shared" si="47"/>
        <v>0</v>
      </c>
      <c r="BI217" s="143">
        <f t="shared" si="48"/>
        <v>0</v>
      </c>
      <c r="BJ217" s="17" t="s">
        <v>82</v>
      </c>
      <c r="BK217" s="143">
        <f t="shared" si="49"/>
        <v>0</v>
      </c>
      <c r="BL217" s="17" t="s">
        <v>191</v>
      </c>
      <c r="BM217" s="142" t="s">
        <v>461</v>
      </c>
    </row>
    <row r="218" spans="2:65" s="1" customFormat="1" ht="24.15" customHeight="1">
      <c r="B218" s="32"/>
      <c r="C218" s="191" t="s">
        <v>326</v>
      </c>
      <c r="D218" s="191" t="s">
        <v>187</v>
      </c>
      <c r="E218" s="192" t="s">
        <v>462</v>
      </c>
      <c r="F218" s="193" t="s">
        <v>463</v>
      </c>
      <c r="G218" s="194" t="s">
        <v>233</v>
      </c>
      <c r="H218" s="137"/>
      <c r="I218" s="137"/>
      <c r="J218" s="196">
        <f t="shared" si="40"/>
        <v>0</v>
      </c>
      <c r="K218" s="193" t="s">
        <v>1</v>
      </c>
      <c r="L218" s="32"/>
      <c r="M218" s="138" t="s">
        <v>1</v>
      </c>
      <c r="N218" s="139" t="s">
        <v>40</v>
      </c>
      <c r="P218" s="140">
        <f t="shared" si="41"/>
        <v>0</v>
      </c>
      <c r="Q218" s="140">
        <v>0</v>
      </c>
      <c r="R218" s="140">
        <f t="shared" si="42"/>
        <v>0</v>
      </c>
      <c r="S218" s="140">
        <v>0</v>
      </c>
      <c r="T218" s="141">
        <f t="shared" si="43"/>
        <v>0</v>
      </c>
      <c r="AR218" s="142" t="s">
        <v>191</v>
      </c>
      <c r="AT218" s="142" t="s">
        <v>187</v>
      </c>
      <c r="AU218" s="142" t="s">
        <v>84</v>
      </c>
      <c r="AY218" s="17" t="s">
        <v>184</v>
      </c>
      <c r="BE218" s="143">
        <f t="shared" si="44"/>
        <v>0</v>
      </c>
      <c r="BF218" s="143">
        <f t="shared" si="45"/>
        <v>0</v>
      </c>
      <c r="BG218" s="143">
        <f t="shared" si="46"/>
        <v>0</v>
      </c>
      <c r="BH218" s="143">
        <f t="shared" si="47"/>
        <v>0</v>
      </c>
      <c r="BI218" s="143">
        <f t="shared" si="48"/>
        <v>0</v>
      </c>
      <c r="BJ218" s="17" t="s">
        <v>82</v>
      </c>
      <c r="BK218" s="143">
        <f t="shared" si="49"/>
        <v>0</v>
      </c>
      <c r="BL218" s="17" t="s">
        <v>191</v>
      </c>
      <c r="BM218" s="142" t="s">
        <v>464</v>
      </c>
    </row>
    <row r="219" spans="2:65" s="11" customFormat="1" ht="22.95" customHeight="1">
      <c r="B219" s="124"/>
      <c r="D219" s="125" t="s">
        <v>74</v>
      </c>
      <c r="E219" s="134" t="s">
        <v>465</v>
      </c>
      <c r="F219" s="134" t="s">
        <v>466</v>
      </c>
      <c r="J219" s="135">
        <f>BK219</f>
        <v>0</v>
      </c>
      <c r="L219" s="124"/>
      <c r="M219" s="129"/>
      <c r="P219" s="130">
        <f>SUM(P220:P224)</f>
        <v>0</v>
      </c>
      <c r="R219" s="130">
        <f>SUM(R220:R224)</f>
        <v>1.0591999999999999</v>
      </c>
      <c r="T219" s="131">
        <f>SUM(T220:T224)</f>
        <v>1.2075</v>
      </c>
      <c r="AR219" s="125" t="s">
        <v>84</v>
      </c>
      <c r="AT219" s="132" t="s">
        <v>74</v>
      </c>
      <c r="AU219" s="132" t="s">
        <v>82</v>
      </c>
      <c r="AY219" s="125" t="s">
        <v>184</v>
      </c>
      <c r="BK219" s="133">
        <f>SUM(BK220:BK224)</f>
        <v>0</v>
      </c>
    </row>
    <row r="220" spans="2:65" s="1" customFormat="1" ht="24.15" customHeight="1">
      <c r="B220" s="32"/>
      <c r="C220" s="191" t="s">
        <v>467</v>
      </c>
      <c r="D220" s="191" t="s">
        <v>187</v>
      </c>
      <c r="E220" s="192" t="s">
        <v>468</v>
      </c>
      <c r="F220" s="193" t="s">
        <v>469</v>
      </c>
      <c r="G220" s="194" t="s">
        <v>470</v>
      </c>
      <c r="H220" s="195">
        <v>80</v>
      </c>
      <c r="I220" s="137"/>
      <c r="J220" s="196">
        <f>ROUND(I220*H220,2)</f>
        <v>0</v>
      </c>
      <c r="K220" s="193" t="s">
        <v>1</v>
      </c>
      <c r="L220" s="32"/>
      <c r="M220" s="138" t="s">
        <v>1</v>
      </c>
      <c r="N220" s="139" t="s">
        <v>40</v>
      </c>
      <c r="P220" s="140">
        <f>O220*H220</f>
        <v>0</v>
      </c>
      <c r="Q220" s="140">
        <v>1.324E-2</v>
      </c>
      <c r="R220" s="140">
        <f>Q220*H220</f>
        <v>1.0591999999999999</v>
      </c>
      <c r="S220" s="140">
        <v>0</v>
      </c>
      <c r="T220" s="141">
        <f>S220*H220</f>
        <v>0</v>
      </c>
      <c r="AR220" s="142" t="s">
        <v>191</v>
      </c>
      <c r="AT220" s="142" t="s">
        <v>187</v>
      </c>
      <c r="AU220" s="142" t="s">
        <v>84</v>
      </c>
      <c r="AY220" s="17" t="s">
        <v>184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82</v>
      </c>
      <c r="BK220" s="143">
        <f>ROUND(I220*H220,2)</f>
        <v>0</v>
      </c>
      <c r="BL220" s="17" t="s">
        <v>191</v>
      </c>
      <c r="BM220" s="142" t="s">
        <v>471</v>
      </c>
    </row>
    <row r="221" spans="2:65" s="1" customFormat="1" ht="24.15" customHeight="1">
      <c r="B221" s="32"/>
      <c r="C221" s="191" t="s">
        <v>330</v>
      </c>
      <c r="D221" s="191" t="s">
        <v>187</v>
      </c>
      <c r="E221" s="192" t="s">
        <v>472</v>
      </c>
      <c r="F221" s="193" t="s">
        <v>473</v>
      </c>
      <c r="G221" s="194" t="s">
        <v>470</v>
      </c>
      <c r="H221" s="195">
        <v>70</v>
      </c>
      <c r="I221" s="137"/>
      <c r="J221" s="196">
        <f>ROUND(I221*H221,2)</f>
        <v>0</v>
      </c>
      <c r="K221" s="193" t="s">
        <v>1</v>
      </c>
      <c r="L221" s="32"/>
      <c r="M221" s="138" t="s">
        <v>1</v>
      </c>
      <c r="N221" s="139" t="s">
        <v>40</v>
      </c>
      <c r="P221" s="140">
        <f>O221*H221</f>
        <v>0</v>
      </c>
      <c r="Q221" s="140">
        <v>0</v>
      </c>
      <c r="R221" s="140">
        <f>Q221*H221</f>
        <v>0</v>
      </c>
      <c r="S221" s="140">
        <v>1.7250000000000001E-2</v>
      </c>
      <c r="T221" s="141">
        <f>S221*H221</f>
        <v>1.2075</v>
      </c>
      <c r="AR221" s="142" t="s">
        <v>191</v>
      </c>
      <c r="AT221" s="142" t="s">
        <v>187</v>
      </c>
      <c r="AU221" s="142" t="s">
        <v>84</v>
      </c>
      <c r="AY221" s="17" t="s">
        <v>184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82</v>
      </c>
      <c r="BK221" s="143">
        <f>ROUND(I221*H221,2)</f>
        <v>0</v>
      </c>
      <c r="BL221" s="17" t="s">
        <v>191</v>
      </c>
      <c r="BM221" s="142" t="s">
        <v>474</v>
      </c>
    </row>
    <row r="222" spans="2:65" s="1" customFormat="1" ht="16.5" customHeight="1">
      <c r="B222" s="32"/>
      <c r="C222" s="191" t="s">
        <v>475</v>
      </c>
      <c r="D222" s="191" t="s">
        <v>187</v>
      </c>
      <c r="E222" s="192" t="s">
        <v>476</v>
      </c>
      <c r="F222" s="193" t="s">
        <v>477</v>
      </c>
      <c r="G222" s="194" t="s">
        <v>470</v>
      </c>
      <c r="H222" s="195">
        <v>10</v>
      </c>
      <c r="I222" s="137"/>
      <c r="J222" s="196">
        <f>ROUND(I222*H222,2)</f>
        <v>0</v>
      </c>
      <c r="K222" s="193" t="s">
        <v>1</v>
      </c>
      <c r="L222" s="32"/>
      <c r="M222" s="138" t="s">
        <v>1</v>
      </c>
      <c r="N222" s="139" t="s">
        <v>40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191</v>
      </c>
      <c r="AT222" s="142" t="s">
        <v>187</v>
      </c>
      <c r="AU222" s="142" t="s">
        <v>84</v>
      </c>
      <c r="AY222" s="17" t="s">
        <v>184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82</v>
      </c>
      <c r="BK222" s="143">
        <f>ROUND(I222*H222,2)</f>
        <v>0</v>
      </c>
      <c r="BL222" s="17" t="s">
        <v>191</v>
      </c>
      <c r="BM222" s="142" t="s">
        <v>478</v>
      </c>
    </row>
    <row r="223" spans="2:65" s="1" customFormat="1" ht="16.5" customHeight="1">
      <c r="B223" s="32"/>
      <c r="C223" s="191" t="s">
        <v>333</v>
      </c>
      <c r="D223" s="191" t="s">
        <v>187</v>
      </c>
      <c r="E223" s="192" t="s">
        <v>479</v>
      </c>
      <c r="F223" s="193" t="s">
        <v>480</v>
      </c>
      <c r="G223" s="194" t="s">
        <v>470</v>
      </c>
      <c r="H223" s="195">
        <v>12</v>
      </c>
      <c r="I223" s="137"/>
      <c r="J223" s="196">
        <f>ROUND(I223*H223,2)</f>
        <v>0</v>
      </c>
      <c r="K223" s="193" t="s">
        <v>1</v>
      </c>
      <c r="L223" s="32"/>
      <c r="M223" s="138" t="s">
        <v>1</v>
      </c>
      <c r="N223" s="139" t="s">
        <v>40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191</v>
      </c>
      <c r="AT223" s="142" t="s">
        <v>187</v>
      </c>
      <c r="AU223" s="142" t="s">
        <v>84</v>
      </c>
      <c r="AY223" s="17" t="s">
        <v>184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82</v>
      </c>
      <c r="BK223" s="143">
        <f>ROUND(I223*H223,2)</f>
        <v>0</v>
      </c>
      <c r="BL223" s="17" t="s">
        <v>191</v>
      </c>
      <c r="BM223" s="142" t="s">
        <v>481</v>
      </c>
    </row>
    <row r="224" spans="2:65" s="1" customFormat="1" ht="24.15" customHeight="1">
      <c r="B224" s="32"/>
      <c r="C224" s="191" t="s">
        <v>482</v>
      </c>
      <c r="D224" s="191" t="s">
        <v>187</v>
      </c>
      <c r="E224" s="192" t="s">
        <v>483</v>
      </c>
      <c r="F224" s="193" t="s">
        <v>484</v>
      </c>
      <c r="G224" s="194" t="s">
        <v>233</v>
      </c>
      <c r="H224" s="137"/>
      <c r="I224" s="137"/>
      <c r="J224" s="196">
        <f>ROUND(I224*H224,2)</f>
        <v>0</v>
      </c>
      <c r="K224" s="193" t="s">
        <v>1</v>
      </c>
      <c r="L224" s="32"/>
      <c r="M224" s="138" t="s">
        <v>1</v>
      </c>
      <c r="N224" s="139" t="s">
        <v>40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191</v>
      </c>
      <c r="AT224" s="142" t="s">
        <v>187</v>
      </c>
      <c r="AU224" s="142" t="s">
        <v>84</v>
      </c>
      <c r="AY224" s="17" t="s">
        <v>184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82</v>
      </c>
      <c r="BK224" s="143">
        <f>ROUND(I224*H224,2)</f>
        <v>0</v>
      </c>
      <c r="BL224" s="17" t="s">
        <v>191</v>
      </c>
      <c r="BM224" s="142" t="s">
        <v>485</v>
      </c>
    </row>
    <row r="225" spans="2:65" s="11" customFormat="1" ht="22.95" customHeight="1">
      <c r="B225" s="124"/>
      <c r="D225" s="125" t="s">
        <v>74</v>
      </c>
      <c r="E225" s="134" t="s">
        <v>486</v>
      </c>
      <c r="F225" s="134" t="s">
        <v>487</v>
      </c>
      <c r="J225" s="135">
        <f>BK225</f>
        <v>0</v>
      </c>
      <c r="L225" s="124"/>
      <c r="M225" s="129"/>
      <c r="P225" s="130">
        <f>SUM(P226:P228)</f>
        <v>0</v>
      </c>
      <c r="R225" s="130">
        <f>SUM(R226:R228)</f>
        <v>0</v>
      </c>
      <c r="T225" s="131">
        <f>SUM(T226:T228)</f>
        <v>0</v>
      </c>
      <c r="AR225" s="125" t="s">
        <v>84</v>
      </c>
      <c r="AT225" s="132" t="s">
        <v>74</v>
      </c>
      <c r="AU225" s="132" t="s">
        <v>82</v>
      </c>
      <c r="AY225" s="125" t="s">
        <v>184</v>
      </c>
      <c r="BK225" s="133">
        <f>SUM(BK226:BK228)</f>
        <v>0</v>
      </c>
    </row>
    <row r="226" spans="2:65" s="1" customFormat="1" ht="24.15" customHeight="1">
      <c r="B226" s="32"/>
      <c r="C226" s="191" t="s">
        <v>337</v>
      </c>
      <c r="D226" s="191" t="s">
        <v>187</v>
      </c>
      <c r="E226" s="192" t="s">
        <v>488</v>
      </c>
      <c r="F226" s="193" t="s">
        <v>489</v>
      </c>
      <c r="G226" s="194" t="s">
        <v>490</v>
      </c>
      <c r="H226" s="195">
        <v>115</v>
      </c>
      <c r="I226" s="137"/>
      <c r="J226" s="196">
        <f>ROUND(I226*H226,2)</f>
        <v>0</v>
      </c>
      <c r="K226" s="193" t="s">
        <v>1</v>
      </c>
      <c r="L226" s="32"/>
      <c r="M226" s="138" t="s">
        <v>1</v>
      </c>
      <c r="N226" s="139" t="s">
        <v>40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191</v>
      </c>
      <c r="AT226" s="142" t="s">
        <v>187</v>
      </c>
      <c r="AU226" s="142" t="s">
        <v>84</v>
      </c>
      <c r="AY226" s="17" t="s">
        <v>184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82</v>
      </c>
      <c r="BK226" s="143">
        <f>ROUND(I226*H226,2)</f>
        <v>0</v>
      </c>
      <c r="BL226" s="17" t="s">
        <v>191</v>
      </c>
      <c r="BM226" s="142" t="s">
        <v>491</v>
      </c>
    </row>
    <row r="227" spans="2:65" s="1" customFormat="1" ht="16.5" customHeight="1">
      <c r="B227" s="32"/>
      <c r="C227" s="197" t="s">
        <v>492</v>
      </c>
      <c r="D227" s="197" t="s">
        <v>192</v>
      </c>
      <c r="E227" s="198" t="s">
        <v>493</v>
      </c>
      <c r="F227" s="199" t="s">
        <v>494</v>
      </c>
      <c r="G227" s="200" t="s">
        <v>490</v>
      </c>
      <c r="H227" s="201">
        <v>115</v>
      </c>
      <c r="I227" s="137"/>
      <c r="J227" s="202">
        <f>ROUND(I227*H227,2)</f>
        <v>0</v>
      </c>
      <c r="K227" s="199" t="s">
        <v>1</v>
      </c>
      <c r="L227" s="145"/>
      <c r="M227" s="146" t="s">
        <v>1</v>
      </c>
      <c r="N227" s="147" t="s">
        <v>40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196</v>
      </c>
      <c r="AT227" s="142" t="s">
        <v>192</v>
      </c>
      <c r="AU227" s="142" t="s">
        <v>84</v>
      </c>
      <c r="AY227" s="17" t="s">
        <v>184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82</v>
      </c>
      <c r="BK227" s="143">
        <f>ROUND(I227*H227,2)</f>
        <v>0</v>
      </c>
      <c r="BL227" s="17" t="s">
        <v>191</v>
      </c>
      <c r="BM227" s="142" t="s">
        <v>495</v>
      </c>
    </row>
    <row r="228" spans="2:65" s="1" customFormat="1" ht="24.15" customHeight="1">
      <c r="B228" s="32"/>
      <c r="C228" s="191" t="s">
        <v>340</v>
      </c>
      <c r="D228" s="191" t="s">
        <v>187</v>
      </c>
      <c r="E228" s="192" t="s">
        <v>496</v>
      </c>
      <c r="F228" s="193" t="s">
        <v>497</v>
      </c>
      <c r="G228" s="194" t="s">
        <v>233</v>
      </c>
      <c r="H228" s="137"/>
      <c r="I228" s="137"/>
      <c r="J228" s="196">
        <f>ROUND(I228*H228,2)</f>
        <v>0</v>
      </c>
      <c r="K228" s="193" t="s">
        <v>1</v>
      </c>
      <c r="L228" s="32"/>
      <c r="M228" s="138" t="s">
        <v>1</v>
      </c>
      <c r="N228" s="139" t="s">
        <v>40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191</v>
      </c>
      <c r="AT228" s="142" t="s">
        <v>187</v>
      </c>
      <c r="AU228" s="142" t="s">
        <v>84</v>
      </c>
      <c r="AY228" s="17" t="s">
        <v>184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82</v>
      </c>
      <c r="BK228" s="143">
        <f>ROUND(I228*H228,2)</f>
        <v>0</v>
      </c>
      <c r="BL228" s="17" t="s">
        <v>191</v>
      </c>
      <c r="BM228" s="142" t="s">
        <v>498</v>
      </c>
    </row>
    <row r="229" spans="2:65" s="11" customFormat="1" ht="22.95" customHeight="1">
      <c r="B229" s="124"/>
      <c r="D229" s="125" t="s">
        <v>74</v>
      </c>
      <c r="E229" s="134" t="s">
        <v>499</v>
      </c>
      <c r="F229" s="134" t="s">
        <v>500</v>
      </c>
      <c r="J229" s="135">
        <f>BK229</f>
        <v>0</v>
      </c>
      <c r="L229" s="124"/>
      <c r="M229" s="129"/>
      <c r="P229" s="130">
        <f>SUM(P230:P231)</f>
        <v>0</v>
      </c>
      <c r="R229" s="130">
        <f>SUM(R230:R231)</f>
        <v>2.3400000000000001E-2</v>
      </c>
      <c r="T229" s="131">
        <f>SUM(T230:T231)</f>
        <v>0</v>
      </c>
      <c r="AR229" s="125" t="s">
        <v>84</v>
      </c>
      <c r="AT229" s="132" t="s">
        <v>74</v>
      </c>
      <c r="AU229" s="132" t="s">
        <v>82</v>
      </c>
      <c r="AY229" s="125" t="s">
        <v>184</v>
      </c>
      <c r="BK229" s="133">
        <f>SUM(BK230:BK231)</f>
        <v>0</v>
      </c>
    </row>
    <row r="230" spans="2:65" s="1" customFormat="1" ht="24.15" customHeight="1">
      <c r="B230" s="32"/>
      <c r="C230" s="191" t="s">
        <v>501</v>
      </c>
      <c r="D230" s="191" t="s">
        <v>187</v>
      </c>
      <c r="E230" s="192" t="s">
        <v>502</v>
      </c>
      <c r="F230" s="193" t="s">
        <v>503</v>
      </c>
      <c r="G230" s="194" t="s">
        <v>190</v>
      </c>
      <c r="H230" s="195">
        <v>310</v>
      </c>
      <c r="I230" s="137"/>
      <c r="J230" s="196">
        <f>ROUND(I230*H230,2)</f>
        <v>0</v>
      </c>
      <c r="K230" s="193" t="s">
        <v>1</v>
      </c>
      <c r="L230" s="32"/>
      <c r="M230" s="138" t="s">
        <v>1</v>
      </c>
      <c r="N230" s="139" t="s">
        <v>40</v>
      </c>
      <c r="P230" s="140">
        <f>O230*H230</f>
        <v>0</v>
      </c>
      <c r="Q230" s="140">
        <v>2.0000000000000002E-5</v>
      </c>
      <c r="R230" s="140">
        <f>Q230*H230</f>
        <v>6.2000000000000006E-3</v>
      </c>
      <c r="S230" s="140">
        <v>0</v>
      </c>
      <c r="T230" s="141">
        <f>S230*H230</f>
        <v>0</v>
      </c>
      <c r="AR230" s="142" t="s">
        <v>191</v>
      </c>
      <c r="AT230" s="142" t="s">
        <v>187</v>
      </c>
      <c r="AU230" s="142" t="s">
        <v>84</v>
      </c>
      <c r="AY230" s="17" t="s">
        <v>184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82</v>
      </c>
      <c r="BK230" s="143">
        <f>ROUND(I230*H230,2)</f>
        <v>0</v>
      </c>
      <c r="BL230" s="17" t="s">
        <v>191</v>
      </c>
      <c r="BM230" s="142" t="s">
        <v>504</v>
      </c>
    </row>
    <row r="231" spans="2:65" s="1" customFormat="1" ht="24.15" customHeight="1">
      <c r="B231" s="32"/>
      <c r="C231" s="191" t="s">
        <v>344</v>
      </c>
      <c r="D231" s="191" t="s">
        <v>187</v>
      </c>
      <c r="E231" s="192" t="s">
        <v>505</v>
      </c>
      <c r="F231" s="193" t="s">
        <v>506</v>
      </c>
      <c r="G231" s="194" t="s">
        <v>190</v>
      </c>
      <c r="H231" s="195">
        <v>430</v>
      </c>
      <c r="I231" s="137"/>
      <c r="J231" s="196">
        <f>ROUND(I231*H231,2)</f>
        <v>0</v>
      </c>
      <c r="K231" s="193" t="s">
        <v>1</v>
      </c>
      <c r="L231" s="32"/>
      <c r="M231" s="138" t="s">
        <v>1</v>
      </c>
      <c r="N231" s="139" t="s">
        <v>40</v>
      </c>
      <c r="P231" s="140">
        <f>O231*H231</f>
        <v>0</v>
      </c>
      <c r="Q231" s="140">
        <v>4.0000000000000003E-5</v>
      </c>
      <c r="R231" s="140">
        <f>Q231*H231</f>
        <v>1.72E-2</v>
      </c>
      <c r="S231" s="140">
        <v>0</v>
      </c>
      <c r="T231" s="141">
        <f>S231*H231</f>
        <v>0</v>
      </c>
      <c r="AR231" s="142" t="s">
        <v>191</v>
      </c>
      <c r="AT231" s="142" t="s">
        <v>187</v>
      </c>
      <c r="AU231" s="142" t="s">
        <v>84</v>
      </c>
      <c r="AY231" s="17" t="s">
        <v>184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82</v>
      </c>
      <c r="BK231" s="143">
        <f>ROUND(I231*H231,2)</f>
        <v>0</v>
      </c>
      <c r="BL231" s="17" t="s">
        <v>191</v>
      </c>
      <c r="BM231" s="142" t="s">
        <v>507</v>
      </c>
    </row>
    <row r="232" spans="2:65" s="11" customFormat="1" ht="26" customHeight="1">
      <c r="B232" s="124"/>
      <c r="D232" s="125" t="s">
        <v>74</v>
      </c>
      <c r="E232" s="126" t="s">
        <v>192</v>
      </c>
      <c r="F232" s="126" t="s">
        <v>508</v>
      </c>
      <c r="J232" s="128">
        <f>BK232</f>
        <v>0</v>
      </c>
      <c r="L232" s="124"/>
      <c r="M232" s="129"/>
      <c r="P232" s="130">
        <f>P233</f>
        <v>0</v>
      </c>
      <c r="R232" s="130">
        <f>R233</f>
        <v>0</v>
      </c>
      <c r="T232" s="131">
        <f>T233</f>
        <v>0</v>
      </c>
      <c r="AR232" s="125" t="s">
        <v>99</v>
      </c>
      <c r="AT232" s="132" t="s">
        <v>74</v>
      </c>
      <c r="AU232" s="132" t="s">
        <v>75</v>
      </c>
      <c r="AY232" s="125" t="s">
        <v>184</v>
      </c>
      <c r="BK232" s="133">
        <f>BK233</f>
        <v>0</v>
      </c>
    </row>
    <row r="233" spans="2:65" s="11" customFormat="1" ht="22.95" customHeight="1">
      <c r="B233" s="124"/>
      <c r="D233" s="125" t="s">
        <v>74</v>
      </c>
      <c r="E233" s="134" t="s">
        <v>509</v>
      </c>
      <c r="F233" s="134" t="s">
        <v>510</v>
      </c>
      <c r="J233" s="135">
        <f>BK233</f>
        <v>0</v>
      </c>
      <c r="L233" s="124"/>
      <c r="M233" s="129"/>
      <c r="P233" s="130">
        <f>P234</f>
        <v>0</v>
      </c>
      <c r="R233" s="130">
        <f>R234</f>
        <v>0</v>
      </c>
      <c r="T233" s="131">
        <f>T234</f>
        <v>0</v>
      </c>
      <c r="AR233" s="125" t="s">
        <v>99</v>
      </c>
      <c r="AT233" s="132" t="s">
        <v>74</v>
      </c>
      <c r="AU233" s="132" t="s">
        <v>82</v>
      </c>
      <c r="AY233" s="125" t="s">
        <v>184</v>
      </c>
      <c r="BK233" s="133">
        <f>BK234</f>
        <v>0</v>
      </c>
    </row>
    <row r="234" spans="2:65" s="1" customFormat="1" ht="21.75" customHeight="1">
      <c r="B234" s="32"/>
      <c r="C234" s="191" t="s">
        <v>511</v>
      </c>
      <c r="D234" s="191" t="s">
        <v>187</v>
      </c>
      <c r="E234" s="192" t="s">
        <v>512</v>
      </c>
      <c r="F234" s="193" t="s">
        <v>513</v>
      </c>
      <c r="G234" s="194" t="s">
        <v>239</v>
      </c>
      <c r="H234" s="195">
        <v>1</v>
      </c>
      <c r="I234" s="137"/>
      <c r="J234" s="196">
        <f>ROUND(I234*H234,2)</f>
        <v>0</v>
      </c>
      <c r="K234" s="193" t="s">
        <v>1</v>
      </c>
      <c r="L234" s="32"/>
      <c r="M234" s="138" t="s">
        <v>1</v>
      </c>
      <c r="N234" s="139" t="s">
        <v>40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305</v>
      </c>
      <c r="AT234" s="142" t="s">
        <v>187</v>
      </c>
      <c r="AU234" s="142" t="s">
        <v>84</v>
      </c>
      <c r="AY234" s="17" t="s">
        <v>184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82</v>
      </c>
      <c r="BK234" s="143">
        <f>ROUND(I234*H234,2)</f>
        <v>0</v>
      </c>
      <c r="BL234" s="17" t="s">
        <v>305</v>
      </c>
      <c r="BM234" s="142" t="s">
        <v>514</v>
      </c>
    </row>
    <row r="235" spans="2:65" s="11" customFormat="1" ht="26" customHeight="1">
      <c r="B235" s="124"/>
      <c r="D235" s="125" t="s">
        <v>74</v>
      </c>
      <c r="E235" s="126" t="s">
        <v>515</v>
      </c>
      <c r="F235" s="126" t="s">
        <v>516</v>
      </c>
      <c r="J235" s="128">
        <f>BK235</f>
        <v>0</v>
      </c>
      <c r="L235" s="124"/>
      <c r="M235" s="129"/>
      <c r="P235" s="130">
        <f>P236</f>
        <v>0</v>
      </c>
      <c r="R235" s="130">
        <f>R236</f>
        <v>0</v>
      </c>
      <c r="T235" s="131">
        <f>T236</f>
        <v>0</v>
      </c>
      <c r="AR235" s="125" t="s">
        <v>197</v>
      </c>
      <c r="AT235" s="132" t="s">
        <v>74</v>
      </c>
      <c r="AU235" s="132" t="s">
        <v>75</v>
      </c>
      <c r="AY235" s="125" t="s">
        <v>184</v>
      </c>
      <c r="BK235" s="133">
        <f>BK236</f>
        <v>0</v>
      </c>
    </row>
    <row r="236" spans="2:65" s="1" customFormat="1" ht="21.75" customHeight="1">
      <c r="B236" s="32"/>
      <c r="C236" s="191" t="s">
        <v>347</v>
      </c>
      <c r="D236" s="191" t="s">
        <v>187</v>
      </c>
      <c r="E236" s="192" t="s">
        <v>517</v>
      </c>
      <c r="F236" s="193" t="s">
        <v>518</v>
      </c>
      <c r="G236" s="194" t="s">
        <v>519</v>
      </c>
      <c r="H236" s="195">
        <v>200</v>
      </c>
      <c r="I236" s="137"/>
      <c r="J236" s="196">
        <f>ROUND(I236*H236,2)</f>
        <v>0</v>
      </c>
      <c r="K236" s="193" t="s">
        <v>1</v>
      </c>
      <c r="L236" s="32"/>
      <c r="M236" s="138" t="s">
        <v>1</v>
      </c>
      <c r="N236" s="139" t="s">
        <v>40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520</v>
      </c>
      <c r="AT236" s="142" t="s">
        <v>187</v>
      </c>
      <c r="AU236" s="142" t="s">
        <v>82</v>
      </c>
      <c r="AY236" s="17" t="s">
        <v>184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82</v>
      </c>
      <c r="BK236" s="143">
        <f>ROUND(I236*H236,2)</f>
        <v>0</v>
      </c>
      <c r="BL236" s="17" t="s">
        <v>520</v>
      </c>
      <c r="BM236" s="142" t="s">
        <v>521</v>
      </c>
    </row>
    <row r="237" spans="2:65" s="11" customFormat="1" ht="26" customHeight="1">
      <c r="B237" s="124"/>
      <c r="D237" s="125" t="s">
        <v>74</v>
      </c>
      <c r="E237" s="126" t="s">
        <v>140</v>
      </c>
      <c r="F237" s="126" t="s">
        <v>141</v>
      </c>
      <c r="J237" s="128">
        <f>BK237</f>
        <v>0</v>
      </c>
      <c r="L237" s="124"/>
      <c r="M237" s="129"/>
      <c r="P237" s="130">
        <f>P238+P240+P245</f>
        <v>0</v>
      </c>
      <c r="R237" s="130">
        <f>R238+R240+R245</f>
        <v>0</v>
      </c>
      <c r="T237" s="131">
        <f>T238+T240+T245</f>
        <v>0</v>
      </c>
      <c r="AR237" s="125" t="s">
        <v>204</v>
      </c>
      <c r="AT237" s="132" t="s">
        <v>74</v>
      </c>
      <c r="AU237" s="132" t="s">
        <v>75</v>
      </c>
      <c r="AY237" s="125" t="s">
        <v>184</v>
      </c>
      <c r="BK237" s="133">
        <f>BK238+BK240+BK245</f>
        <v>0</v>
      </c>
    </row>
    <row r="238" spans="2:65" s="11" customFormat="1" ht="22.95" customHeight="1">
      <c r="B238" s="124"/>
      <c r="D238" s="125" t="s">
        <v>74</v>
      </c>
      <c r="E238" s="134" t="s">
        <v>522</v>
      </c>
      <c r="F238" s="134" t="s">
        <v>523</v>
      </c>
      <c r="J238" s="135">
        <f>BK238</f>
        <v>0</v>
      </c>
      <c r="L238" s="124"/>
      <c r="M238" s="129"/>
      <c r="P238" s="130">
        <f>P239</f>
        <v>0</v>
      </c>
      <c r="R238" s="130">
        <f>R239</f>
        <v>0</v>
      </c>
      <c r="T238" s="131">
        <f>T239</f>
        <v>0</v>
      </c>
      <c r="AR238" s="125" t="s">
        <v>204</v>
      </c>
      <c r="AT238" s="132" t="s">
        <v>74</v>
      </c>
      <c r="AU238" s="132" t="s">
        <v>82</v>
      </c>
      <c r="AY238" s="125" t="s">
        <v>184</v>
      </c>
      <c r="BK238" s="133">
        <f>BK239</f>
        <v>0</v>
      </c>
    </row>
    <row r="239" spans="2:65" s="1" customFormat="1" ht="16.5" customHeight="1">
      <c r="B239" s="32"/>
      <c r="C239" s="191" t="s">
        <v>524</v>
      </c>
      <c r="D239" s="191" t="s">
        <v>187</v>
      </c>
      <c r="E239" s="192" t="s">
        <v>525</v>
      </c>
      <c r="F239" s="193" t="s">
        <v>526</v>
      </c>
      <c r="G239" s="194" t="s">
        <v>239</v>
      </c>
      <c r="H239" s="195">
        <v>1</v>
      </c>
      <c r="I239" s="137"/>
      <c r="J239" s="196">
        <f>ROUND(I239*H239,2)</f>
        <v>0</v>
      </c>
      <c r="K239" s="193" t="s">
        <v>1</v>
      </c>
      <c r="L239" s="32"/>
      <c r="M239" s="138" t="s">
        <v>1</v>
      </c>
      <c r="N239" s="139" t="s">
        <v>40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197</v>
      </c>
      <c r="AT239" s="142" t="s">
        <v>187</v>
      </c>
      <c r="AU239" s="142" t="s">
        <v>84</v>
      </c>
      <c r="AY239" s="17" t="s">
        <v>184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82</v>
      </c>
      <c r="BK239" s="143">
        <f>ROUND(I239*H239,2)</f>
        <v>0</v>
      </c>
      <c r="BL239" s="17" t="s">
        <v>197</v>
      </c>
      <c r="BM239" s="142" t="s">
        <v>527</v>
      </c>
    </row>
    <row r="240" spans="2:65" s="11" customFormat="1" ht="22.95" customHeight="1">
      <c r="B240" s="124"/>
      <c r="D240" s="125" t="s">
        <v>74</v>
      </c>
      <c r="E240" s="134" t="s">
        <v>528</v>
      </c>
      <c r="F240" s="134" t="s">
        <v>529</v>
      </c>
      <c r="J240" s="135">
        <f>BK240</f>
        <v>0</v>
      </c>
      <c r="L240" s="124"/>
      <c r="M240" s="129"/>
      <c r="P240" s="130">
        <f>SUM(P241:P244)</f>
        <v>0</v>
      </c>
      <c r="R240" s="130">
        <f>SUM(R241:R244)</f>
        <v>0</v>
      </c>
      <c r="T240" s="131">
        <f>SUM(T241:T244)</f>
        <v>0</v>
      </c>
      <c r="AR240" s="125" t="s">
        <v>204</v>
      </c>
      <c r="AT240" s="132" t="s">
        <v>74</v>
      </c>
      <c r="AU240" s="132" t="s">
        <v>82</v>
      </c>
      <c r="AY240" s="125" t="s">
        <v>184</v>
      </c>
      <c r="BK240" s="133">
        <f>SUM(BK241:BK244)</f>
        <v>0</v>
      </c>
    </row>
    <row r="241" spans="2:65" s="1" customFormat="1" ht="16.5" customHeight="1">
      <c r="B241" s="32"/>
      <c r="C241" s="191" t="s">
        <v>352</v>
      </c>
      <c r="D241" s="191" t="s">
        <v>187</v>
      </c>
      <c r="E241" s="192" t="s">
        <v>530</v>
      </c>
      <c r="F241" s="193" t="s">
        <v>531</v>
      </c>
      <c r="G241" s="194" t="s">
        <v>239</v>
      </c>
      <c r="H241" s="195">
        <v>1</v>
      </c>
      <c r="I241" s="137"/>
      <c r="J241" s="196">
        <f>ROUND(I241*H241,2)</f>
        <v>0</v>
      </c>
      <c r="K241" s="193" t="s">
        <v>1</v>
      </c>
      <c r="L241" s="32"/>
      <c r="M241" s="138" t="s">
        <v>1</v>
      </c>
      <c r="N241" s="139" t="s">
        <v>40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197</v>
      </c>
      <c r="AT241" s="142" t="s">
        <v>187</v>
      </c>
      <c r="AU241" s="142" t="s">
        <v>84</v>
      </c>
      <c r="AY241" s="17" t="s">
        <v>184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82</v>
      </c>
      <c r="BK241" s="143">
        <f>ROUND(I241*H241,2)</f>
        <v>0</v>
      </c>
      <c r="BL241" s="17" t="s">
        <v>197</v>
      </c>
      <c r="BM241" s="142" t="s">
        <v>532</v>
      </c>
    </row>
    <row r="242" spans="2:65" s="1" customFormat="1" ht="16.5" customHeight="1">
      <c r="B242" s="32"/>
      <c r="C242" s="191" t="s">
        <v>533</v>
      </c>
      <c r="D242" s="191" t="s">
        <v>187</v>
      </c>
      <c r="E242" s="192" t="s">
        <v>534</v>
      </c>
      <c r="F242" s="193" t="s">
        <v>535</v>
      </c>
      <c r="G242" s="194" t="s">
        <v>239</v>
      </c>
      <c r="H242" s="195">
        <v>3</v>
      </c>
      <c r="I242" s="137"/>
      <c r="J242" s="196">
        <f>ROUND(I242*H242,2)</f>
        <v>0</v>
      </c>
      <c r="K242" s="193" t="s">
        <v>1</v>
      </c>
      <c r="L242" s="32"/>
      <c r="M242" s="138" t="s">
        <v>1</v>
      </c>
      <c r="N242" s="139" t="s">
        <v>40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197</v>
      </c>
      <c r="AT242" s="142" t="s">
        <v>187</v>
      </c>
      <c r="AU242" s="142" t="s">
        <v>84</v>
      </c>
      <c r="AY242" s="17" t="s">
        <v>184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82</v>
      </c>
      <c r="BK242" s="143">
        <f>ROUND(I242*H242,2)</f>
        <v>0</v>
      </c>
      <c r="BL242" s="17" t="s">
        <v>197</v>
      </c>
      <c r="BM242" s="142" t="s">
        <v>536</v>
      </c>
    </row>
    <row r="243" spans="2:65" s="1" customFormat="1" ht="21.75" customHeight="1">
      <c r="B243" s="32"/>
      <c r="C243" s="191" t="s">
        <v>355</v>
      </c>
      <c r="D243" s="191" t="s">
        <v>187</v>
      </c>
      <c r="E243" s="192" t="s">
        <v>537</v>
      </c>
      <c r="F243" s="193" t="s">
        <v>538</v>
      </c>
      <c r="G243" s="194" t="s">
        <v>239</v>
      </c>
      <c r="H243" s="195">
        <v>3</v>
      </c>
      <c r="I243" s="137"/>
      <c r="J243" s="196">
        <f>ROUND(I243*H243,2)</f>
        <v>0</v>
      </c>
      <c r="K243" s="193" t="s">
        <v>1</v>
      </c>
      <c r="L243" s="32"/>
      <c r="M243" s="138" t="s">
        <v>1</v>
      </c>
      <c r="N243" s="139" t="s">
        <v>40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197</v>
      </c>
      <c r="AT243" s="142" t="s">
        <v>187</v>
      </c>
      <c r="AU243" s="142" t="s">
        <v>84</v>
      </c>
      <c r="AY243" s="17" t="s">
        <v>184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82</v>
      </c>
      <c r="BK243" s="143">
        <f>ROUND(I243*H243,2)</f>
        <v>0</v>
      </c>
      <c r="BL243" s="17" t="s">
        <v>197</v>
      </c>
      <c r="BM243" s="142" t="s">
        <v>539</v>
      </c>
    </row>
    <row r="244" spans="2:65" s="1" customFormat="1" ht="24.15" customHeight="1">
      <c r="B244" s="32"/>
      <c r="C244" s="191" t="s">
        <v>540</v>
      </c>
      <c r="D244" s="191" t="s">
        <v>187</v>
      </c>
      <c r="E244" s="192" t="s">
        <v>541</v>
      </c>
      <c r="F244" s="193" t="s">
        <v>542</v>
      </c>
      <c r="G244" s="194" t="s">
        <v>239</v>
      </c>
      <c r="H244" s="195">
        <v>3</v>
      </c>
      <c r="I244" s="137"/>
      <c r="J244" s="196">
        <f>ROUND(I244*H244,2)</f>
        <v>0</v>
      </c>
      <c r="K244" s="193" t="s">
        <v>1</v>
      </c>
      <c r="L244" s="32"/>
      <c r="M244" s="138" t="s">
        <v>1</v>
      </c>
      <c r="N244" s="139" t="s">
        <v>40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197</v>
      </c>
      <c r="AT244" s="142" t="s">
        <v>187</v>
      </c>
      <c r="AU244" s="142" t="s">
        <v>84</v>
      </c>
      <c r="AY244" s="17" t="s">
        <v>184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82</v>
      </c>
      <c r="BK244" s="143">
        <f>ROUND(I244*H244,2)</f>
        <v>0</v>
      </c>
      <c r="BL244" s="17" t="s">
        <v>197</v>
      </c>
      <c r="BM244" s="142" t="s">
        <v>543</v>
      </c>
    </row>
    <row r="245" spans="2:65" s="11" customFormat="1" ht="22.95" customHeight="1">
      <c r="B245" s="124"/>
      <c r="D245" s="125" t="s">
        <v>74</v>
      </c>
      <c r="E245" s="134" t="s">
        <v>544</v>
      </c>
      <c r="F245" s="134" t="s">
        <v>138</v>
      </c>
      <c r="J245" s="135">
        <f>BK245</f>
        <v>0</v>
      </c>
      <c r="L245" s="124"/>
      <c r="M245" s="129"/>
      <c r="P245" s="130">
        <f>SUM(P246:P247)</f>
        <v>0</v>
      </c>
      <c r="R245" s="130">
        <f>SUM(R246:R247)</f>
        <v>0</v>
      </c>
      <c r="T245" s="131">
        <f>SUM(T246:T247)</f>
        <v>0</v>
      </c>
      <c r="AR245" s="125" t="s">
        <v>204</v>
      </c>
      <c r="AT245" s="132" t="s">
        <v>74</v>
      </c>
      <c r="AU245" s="132" t="s">
        <v>82</v>
      </c>
      <c r="AY245" s="125" t="s">
        <v>184</v>
      </c>
      <c r="BK245" s="133">
        <f>SUM(BK246:BK247)</f>
        <v>0</v>
      </c>
    </row>
    <row r="246" spans="2:65" s="1" customFormat="1" ht="16.5" customHeight="1">
      <c r="B246" s="32"/>
      <c r="C246" s="191" t="s">
        <v>361</v>
      </c>
      <c r="D246" s="191" t="s">
        <v>187</v>
      </c>
      <c r="E246" s="192" t="s">
        <v>545</v>
      </c>
      <c r="F246" s="193" t="s">
        <v>546</v>
      </c>
      <c r="G246" s="194" t="s">
        <v>239</v>
      </c>
      <c r="H246" s="195">
        <v>1</v>
      </c>
      <c r="I246" s="137"/>
      <c r="J246" s="196">
        <f>ROUND(I246*H246,2)</f>
        <v>0</v>
      </c>
      <c r="K246" s="193" t="s">
        <v>1</v>
      </c>
      <c r="L246" s="32"/>
      <c r="M246" s="138" t="s">
        <v>1</v>
      </c>
      <c r="N246" s="139" t="s">
        <v>40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197</v>
      </c>
      <c r="AT246" s="142" t="s">
        <v>187</v>
      </c>
      <c r="AU246" s="142" t="s">
        <v>84</v>
      </c>
      <c r="AY246" s="17" t="s">
        <v>184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82</v>
      </c>
      <c r="BK246" s="143">
        <f>ROUND(I246*H246,2)</f>
        <v>0</v>
      </c>
      <c r="BL246" s="17" t="s">
        <v>197</v>
      </c>
      <c r="BM246" s="142" t="s">
        <v>547</v>
      </c>
    </row>
    <row r="247" spans="2:65" s="1" customFormat="1" ht="24.15" customHeight="1">
      <c r="B247" s="32"/>
      <c r="C247" s="191" t="s">
        <v>548</v>
      </c>
      <c r="D247" s="191" t="s">
        <v>187</v>
      </c>
      <c r="E247" s="192" t="s">
        <v>549</v>
      </c>
      <c r="F247" s="193" t="s">
        <v>550</v>
      </c>
      <c r="G247" s="194" t="s">
        <v>239</v>
      </c>
      <c r="H247" s="195">
        <v>1</v>
      </c>
      <c r="I247" s="137"/>
      <c r="J247" s="196">
        <f>ROUND(I247*H247,2)</f>
        <v>0</v>
      </c>
      <c r="K247" s="193" t="s">
        <v>1</v>
      </c>
      <c r="L247" s="32"/>
      <c r="M247" s="149" t="s">
        <v>1</v>
      </c>
      <c r="N247" s="150" t="s">
        <v>40</v>
      </c>
      <c r="O247" s="151"/>
      <c r="P247" s="152">
        <f>O247*H247</f>
        <v>0</v>
      </c>
      <c r="Q247" s="152">
        <v>0</v>
      </c>
      <c r="R247" s="152">
        <f>Q247*H247</f>
        <v>0</v>
      </c>
      <c r="S247" s="152">
        <v>0</v>
      </c>
      <c r="T247" s="153">
        <f>S247*H247</f>
        <v>0</v>
      </c>
      <c r="AR247" s="142" t="s">
        <v>197</v>
      </c>
      <c r="AT247" s="142" t="s">
        <v>187</v>
      </c>
      <c r="AU247" s="142" t="s">
        <v>84</v>
      </c>
      <c r="AY247" s="17" t="s">
        <v>184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82</v>
      </c>
      <c r="BK247" s="143">
        <f>ROUND(I247*H247,2)</f>
        <v>0</v>
      </c>
      <c r="BL247" s="17" t="s">
        <v>197</v>
      </c>
      <c r="BM247" s="142" t="s">
        <v>551</v>
      </c>
    </row>
    <row r="248" spans="2:65" s="1" customFormat="1" ht="7" customHeight="1">
      <c r="B248" s="44"/>
      <c r="C248" s="45"/>
      <c r="D248" s="45"/>
      <c r="E248" s="45"/>
      <c r="F248" s="45"/>
      <c r="G248" s="45"/>
      <c r="H248" s="45"/>
      <c r="I248" s="45"/>
      <c r="J248" s="45"/>
      <c r="K248" s="45"/>
      <c r="L248" s="32"/>
    </row>
  </sheetData>
  <autoFilter ref="C135:K247" xr:uid="{00000000-0009-0000-0000-000001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2:BM305"/>
  <sheetViews>
    <sheetView showGridLines="0" topLeftCell="A122" workbookViewId="0">
      <selection activeCell="G134" sqref="G134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145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552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57"/>
      <c r="G20" s="257"/>
      <c r="H20" s="257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27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ROUND(J131,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ROUND((SUM(BE131:BE304)),  2)</f>
        <v>0</v>
      </c>
      <c r="I35" s="96">
        <v>0.21</v>
      </c>
      <c r="J35" s="86">
        <f>ROUND(((SUM(BE131:BE304))*I35),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ROUND((SUM(BF131:BF304)),  2)</f>
        <v>0</v>
      </c>
      <c r="I36" s="96">
        <v>0.12</v>
      </c>
      <c r="J36" s="86">
        <f>ROUND(((SUM(BF131:BF304))*I36),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ROUND((SUM(BG131:BG304)),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ROUND((SUM(BH131:BH304)),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ROUND((SUM(BI131:BI304)),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145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02 (1) - ES-MaR_samostatně položkově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 xml:space="preserve"> 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204" t="s">
        <v>149</v>
      </c>
      <c r="D96" s="203"/>
      <c r="E96" s="203"/>
      <c r="F96" s="203"/>
      <c r="G96" s="203"/>
      <c r="H96" s="203"/>
      <c r="I96" s="203"/>
      <c r="J96" s="205" t="s">
        <v>150</v>
      </c>
      <c r="K96" s="203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J131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553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47" s="9" customFormat="1" ht="19.899999999999999" customHeight="1">
      <c r="B100" s="112"/>
      <c r="D100" s="113" t="s">
        <v>554</v>
      </c>
      <c r="E100" s="114"/>
      <c r="F100" s="114"/>
      <c r="G100" s="114"/>
      <c r="H100" s="114"/>
      <c r="I100" s="114"/>
      <c r="J100" s="115">
        <f>J136</f>
        <v>0</v>
      </c>
      <c r="L100" s="112"/>
    </row>
    <row r="101" spans="2:47" s="9" customFormat="1" ht="19.899999999999999" customHeight="1">
      <c r="B101" s="112"/>
      <c r="D101" s="113" t="s">
        <v>555</v>
      </c>
      <c r="E101" s="114"/>
      <c r="F101" s="114"/>
      <c r="G101" s="114"/>
      <c r="H101" s="114"/>
      <c r="I101" s="114"/>
      <c r="J101" s="115">
        <f>J180</f>
        <v>0</v>
      </c>
      <c r="L101" s="112"/>
    </row>
    <row r="102" spans="2:47" s="9" customFormat="1" ht="19.899999999999999" customHeight="1">
      <c r="B102" s="112"/>
      <c r="D102" s="113" t="s">
        <v>556</v>
      </c>
      <c r="E102" s="114"/>
      <c r="F102" s="114"/>
      <c r="G102" s="114"/>
      <c r="H102" s="114"/>
      <c r="I102" s="114"/>
      <c r="J102" s="115">
        <f>J187</f>
        <v>0</v>
      </c>
      <c r="L102" s="112"/>
    </row>
    <row r="103" spans="2:47" s="9" customFormat="1" ht="19.899999999999999" customHeight="1">
      <c r="B103" s="112"/>
      <c r="D103" s="113" t="s">
        <v>557</v>
      </c>
      <c r="E103" s="114"/>
      <c r="F103" s="114"/>
      <c r="G103" s="114"/>
      <c r="H103" s="114"/>
      <c r="I103" s="114"/>
      <c r="J103" s="115">
        <f>J201</f>
        <v>0</v>
      </c>
      <c r="L103" s="112"/>
    </row>
    <row r="104" spans="2:47" s="8" customFormat="1" ht="25" customHeight="1">
      <c r="B104" s="108"/>
      <c r="D104" s="109" t="s">
        <v>558</v>
      </c>
      <c r="E104" s="110"/>
      <c r="F104" s="110"/>
      <c r="G104" s="110"/>
      <c r="H104" s="110"/>
      <c r="I104" s="110"/>
      <c r="J104" s="111">
        <f>J229</f>
        <v>0</v>
      </c>
      <c r="L104" s="108"/>
    </row>
    <row r="105" spans="2:47" s="8" customFormat="1" ht="25" customHeight="1">
      <c r="B105" s="108"/>
      <c r="D105" s="109" t="s">
        <v>559</v>
      </c>
      <c r="E105" s="110"/>
      <c r="F105" s="110"/>
      <c r="G105" s="110"/>
      <c r="H105" s="110"/>
      <c r="I105" s="110"/>
      <c r="J105" s="111">
        <f>J239</f>
        <v>0</v>
      </c>
      <c r="L105" s="108"/>
    </row>
    <row r="106" spans="2:47" s="8" customFormat="1" ht="25" customHeight="1">
      <c r="B106" s="108"/>
      <c r="D106" s="109" t="s">
        <v>560</v>
      </c>
      <c r="E106" s="110"/>
      <c r="F106" s="110"/>
      <c r="G106" s="110"/>
      <c r="H106" s="110"/>
      <c r="I106" s="110"/>
      <c r="J106" s="111">
        <f>J245</f>
        <v>0</v>
      </c>
      <c r="L106" s="108"/>
    </row>
    <row r="107" spans="2:47" s="9" customFormat="1" ht="19.899999999999999" customHeight="1">
      <c r="B107" s="112"/>
      <c r="D107" s="113" t="s">
        <v>561</v>
      </c>
      <c r="E107" s="114"/>
      <c r="F107" s="114"/>
      <c r="G107" s="114"/>
      <c r="H107" s="114"/>
      <c r="I107" s="114"/>
      <c r="J107" s="115">
        <f>J259</f>
        <v>0</v>
      </c>
      <c r="L107" s="112"/>
    </row>
    <row r="108" spans="2:47" s="8" customFormat="1" ht="25" customHeight="1">
      <c r="B108" s="108"/>
      <c r="D108" s="109" t="s">
        <v>562</v>
      </c>
      <c r="E108" s="110"/>
      <c r="F108" s="110"/>
      <c r="G108" s="110"/>
      <c r="H108" s="110"/>
      <c r="I108" s="110"/>
      <c r="J108" s="111">
        <f>J269</f>
        <v>0</v>
      </c>
      <c r="L108" s="108"/>
    </row>
    <row r="109" spans="2:47" s="8" customFormat="1" ht="25" customHeight="1">
      <c r="B109" s="108"/>
      <c r="D109" s="109" t="s">
        <v>563</v>
      </c>
      <c r="E109" s="110"/>
      <c r="F109" s="110"/>
      <c r="G109" s="110"/>
      <c r="H109" s="110"/>
      <c r="I109" s="110"/>
      <c r="J109" s="111">
        <f>J297</f>
        <v>0</v>
      </c>
      <c r="L109" s="108"/>
    </row>
    <row r="110" spans="2:47" s="1" customFormat="1" ht="21.75" customHeight="1">
      <c r="B110" s="32"/>
      <c r="L110" s="32"/>
    </row>
    <row r="111" spans="2:47" s="1" customFormat="1" ht="7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12" s="1" customFormat="1" ht="7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12" s="1" customFormat="1" ht="25" customHeight="1">
      <c r="B116" s="32"/>
      <c r="C116" s="21" t="s">
        <v>169</v>
      </c>
      <c r="L116" s="32"/>
    </row>
    <row r="117" spans="2:12" s="1" customFormat="1" ht="7" customHeight="1">
      <c r="B117" s="32"/>
      <c r="L117" s="32"/>
    </row>
    <row r="118" spans="2:12" s="1" customFormat="1" ht="12.1" customHeight="1">
      <c r="B118" s="32"/>
      <c r="C118" s="27" t="s">
        <v>16</v>
      </c>
      <c r="L118" s="32"/>
    </row>
    <row r="119" spans="2:12" s="1" customFormat="1" ht="16.5" customHeight="1">
      <c r="B119" s="32"/>
      <c r="E119" s="254" t="str">
        <f>E7</f>
        <v>ČZU akce - sloučení</v>
      </c>
      <c r="F119" s="255"/>
      <c r="G119" s="255"/>
      <c r="H119" s="255"/>
      <c r="L119" s="32"/>
    </row>
    <row r="120" spans="2:12" ht="12.1" customHeight="1">
      <c r="B120" s="20"/>
      <c r="C120" s="27" t="s">
        <v>144</v>
      </c>
      <c r="L120" s="20"/>
    </row>
    <row r="121" spans="2:12" s="1" customFormat="1" ht="16.5" customHeight="1">
      <c r="B121" s="32"/>
      <c r="E121" s="254" t="s">
        <v>145</v>
      </c>
      <c r="F121" s="253"/>
      <c r="G121" s="253"/>
      <c r="H121" s="253"/>
      <c r="L121" s="32"/>
    </row>
    <row r="122" spans="2:12" s="1" customFormat="1" ht="12.1" customHeight="1">
      <c r="B122" s="32"/>
      <c r="C122" s="27" t="s">
        <v>146</v>
      </c>
      <c r="L122" s="32"/>
    </row>
    <row r="123" spans="2:12" s="1" customFormat="1" ht="16.5" customHeight="1">
      <c r="B123" s="32"/>
      <c r="E123" s="243" t="str">
        <f>E11</f>
        <v>02 (1) - ES-MaR_samostatně položkově</v>
      </c>
      <c r="F123" s="253"/>
      <c r="G123" s="253"/>
      <c r="H123" s="253"/>
      <c r="L123" s="32"/>
    </row>
    <row r="124" spans="2:12" s="1" customFormat="1" ht="7" customHeight="1">
      <c r="B124" s="32"/>
      <c r="L124" s="32"/>
    </row>
    <row r="125" spans="2:12" s="1" customFormat="1" ht="12.1" customHeight="1">
      <c r="B125" s="32"/>
      <c r="C125" s="27" t="s">
        <v>20</v>
      </c>
      <c r="F125" s="25" t="str">
        <f>F14</f>
        <v>areál ČZU v Praze</v>
      </c>
      <c r="I125" s="27" t="s">
        <v>22</v>
      </c>
      <c r="J125" s="52">
        <f>IF(J14="","",J14)</f>
        <v>0</v>
      </c>
      <c r="L125" s="32"/>
    </row>
    <row r="126" spans="2:12" s="1" customFormat="1" ht="7" customHeight="1">
      <c r="B126" s="32"/>
      <c r="L126" s="32"/>
    </row>
    <row r="127" spans="2:12" s="1" customFormat="1" ht="15.15" customHeight="1">
      <c r="B127" s="32"/>
      <c r="C127" s="27" t="s">
        <v>23</v>
      </c>
      <c r="F127" s="25" t="str">
        <f>E17</f>
        <v>ČZU v Praze, Kamýcká 129, 165 00 Praha 6 - Suchdol</v>
      </c>
      <c r="I127" s="27" t="s">
        <v>30</v>
      </c>
      <c r="J127" s="30" t="str">
        <f>E23</f>
        <v xml:space="preserve"> </v>
      </c>
      <c r="L127" s="32"/>
    </row>
    <row r="128" spans="2:12" s="1" customFormat="1" ht="15.15" customHeight="1">
      <c r="B128" s="32"/>
      <c r="C128" s="27" t="s">
        <v>28</v>
      </c>
      <c r="F128" s="25" t="str">
        <f>IF(E20="","",E20)</f>
        <v>Vyplň údaj</v>
      </c>
      <c r="I128" s="27" t="s">
        <v>33</v>
      </c>
      <c r="J128" s="30" t="str">
        <f>E26</f>
        <v xml:space="preserve"> </v>
      </c>
      <c r="L128" s="32"/>
    </row>
    <row r="129" spans="2:65" s="1" customFormat="1" ht="10.4" customHeight="1">
      <c r="B129" s="32"/>
      <c r="L129" s="32"/>
    </row>
    <row r="130" spans="2:65" s="10" customFormat="1" ht="29.25" customHeight="1">
      <c r="B130" s="116"/>
      <c r="C130" s="117" t="s">
        <v>170</v>
      </c>
      <c r="D130" s="118" t="s">
        <v>60</v>
      </c>
      <c r="E130" s="118" t="s">
        <v>56</v>
      </c>
      <c r="F130" s="118" t="s">
        <v>57</v>
      </c>
      <c r="G130" s="118" t="s">
        <v>171</v>
      </c>
      <c r="H130" s="118" t="s">
        <v>172</v>
      </c>
      <c r="I130" s="206" t="s">
        <v>173</v>
      </c>
      <c r="J130" s="118" t="s">
        <v>150</v>
      </c>
      <c r="K130" s="119" t="s">
        <v>174</v>
      </c>
      <c r="L130" s="116"/>
      <c r="M130" s="59" t="s">
        <v>1</v>
      </c>
      <c r="N130" s="60" t="s">
        <v>39</v>
      </c>
      <c r="O130" s="60" t="s">
        <v>175</v>
      </c>
      <c r="P130" s="60" t="s">
        <v>176</v>
      </c>
      <c r="Q130" s="60" t="s">
        <v>177</v>
      </c>
      <c r="R130" s="60" t="s">
        <v>178</v>
      </c>
      <c r="S130" s="60" t="s">
        <v>179</v>
      </c>
      <c r="T130" s="61" t="s">
        <v>180</v>
      </c>
    </row>
    <row r="131" spans="2:65" s="1" customFormat="1" ht="22.95" customHeight="1">
      <c r="B131" s="32"/>
      <c r="C131" s="64" t="s">
        <v>181</v>
      </c>
      <c r="I131" s="156"/>
      <c r="J131" s="120">
        <f>BK131</f>
        <v>0</v>
      </c>
      <c r="L131" s="32"/>
      <c r="M131" s="62"/>
      <c r="N131" s="53"/>
      <c r="O131" s="53"/>
      <c r="P131" s="121">
        <f>P132+P229+P239+P245+P269+P297</f>
        <v>0</v>
      </c>
      <c r="Q131" s="53"/>
      <c r="R131" s="121">
        <f>R132+R229+R239+R245+R269+R297</f>
        <v>0</v>
      </c>
      <c r="S131" s="53"/>
      <c r="T131" s="122">
        <f>T132+T229+T239+T245+T269+T297</f>
        <v>0</v>
      </c>
      <c r="AT131" s="17" t="s">
        <v>74</v>
      </c>
      <c r="AU131" s="17" t="s">
        <v>152</v>
      </c>
      <c r="BK131" s="123">
        <f>BK132+BK229+BK239+BK245+BK269+BK297</f>
        <v>0</v>
      </c>
    </row>
    <row r="132" spans="2:65" s="11" customFormat="1" ht="26" customHeight="1">
      <c r="B132" s="124"/>
      <c r="D132" s="125" t="s">
        <v>74</v>
      </c>
      <c r="E132" s="126" t="s">
        <v>564</v>
      </c>
      <c r="F132" s="126" t="s">
        <v>565</v>
      </c>
      <c r="I132" s="127"/>
      <c r="J132" s="128">
        <f>BK132</f>
        <v>0</v>
      </c>
      <c r="L132" s="124"/>
      <c r="M132" s="129"/>
      <c r="P132" s="130">
        <f>P133+SUM(P134:P136)+P180+P187+P201</f>
        <v>0</v>
      </c>
      <c r="R132" s="130">
        <f>R133+SUM(R134:R136)+R180+R187+R201</f>
        <v>0</v>
      </c>
      <c r="T132" s="131">
        <f>T133+SUM(T134:T136)+T180+T187+T201</f>
        <v>0</v>
      </c>
      <c r="AR132" s="125" t="s">
        <v>82</v>
      </c>
      <c r="AT132" s="132" t="s">
        <v>74</v>
      </c>
      <c r="AU132" s="132" t="s">
        <v>75</v>
      </c>
      <c r="AY132" s="125" t="s">
        <v>184</v>
      </c>
      <c r="BK132" s="133">
        <f>BK133+SUM(BK134:BK136)+BK180+BK187+BK201</f>
        <v>0</v>
      </c>
    </row>
    <row r="133" spans="2:65" s="1" customFormat="1" ht="24.15" customHeight="1">
      <c r="B133" s="136"/>
      <c r="C133" s="191" t="s">
        <v>82</v>
      </c>
      <c r="D133" s="191" t="s">
        <v>187</v>
      </c>
      <c r="E133" s="192" t="s">
        <v>566</v>
      </c>
      <c r="F133" s="193" t="s">
        <v>567</v>
      </c>
      <c r="G133" s="194" t="s">
        <v>568</v>
      </c>
      <c r="H133" s="195">
        <v>1</v>
      </c>
      <c r="I133" s="137"/>
      <c r="J133" s="196">
        <f>ROUND(I133*H133,2)</f>
        <v>0</v>
      </c>
      <c r="K133" s="193" t="s">
        <v>1</v>
      </c>
      <c r="L133" s="32"/>
      <c r="M133" s="138" t="s">
        <v>1</v>
      </c>
      <c r="N133" s="139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197</v>
      </c>
      <c r="AT133" s="142" t="s">
        <v>187</v>
      </c>
      <c r="AU133" s="142" t="s">
        <v>82</v>
      </c>
      <c r="AY133" s="17" t="s">
        <v>184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82</v>
      </c>
      <c r="BK133" s="143">
        <f>ROUND(I133*H133,2)</f>
        <v>0</v>
      </c>
      <c r="BL133" s="17" t="s">
        <v>197</v>
      </c>
      <c r="BM133" s="142" t="s">
        <v>84</v>
      </c>
    </row>
    <row r="134" spans="2:65" s="1" customFormat="1" ht="19.05">
      <c r="B134" s="32"/>
      <c r="D134" s="154" t="s">
        <v>569</v>
      </c>
      <c r="F134" s="155" t="s">
        <v>570</v>
      </c>
      <c r="I134" s="156"/>
      <c r="L134" s="32"/>
      <c r="M134" s="157"/>
      <c r="T134" s="56"/>
      <c r="AT134" s="17" t="s">
        <v>569</v>
      </c>
      <c r="AU134" s="17" t="s">
        <v>82</v>
      </c>
    </row>
    <row r="135" spans="2:65" s="1" customFormat="1" ht="16.5" customHeight="1">
      <c r="B135" s="136"/>
      <c r="C135" s="191" t="s">
        <v>84</v>
      </c>
      <c r="D135" s="191" t="s">
        <v>187</v>
      </c>
      <c r="E135" s="192" t="s">
        <v>571</v>
      </c>
      <c r="F135" s="193" t="s">
        <v>572</v>
      </c>
      <c r="G135" s="194" t="s">
        <v>568</v>
      </c>
      <c r="H135" s="195">
        <v>2</v>
      </c>
      <c r="I135" s="137"/>
      <c r="J135" s="196">
        <f>ROUND(I135*H135,2)</f>
        <v>0</v>
      </c>
      <c r="K135" s="193" t="s">
        <v>1</v>
      </c>
      <c r="L135" s="32"/>
      <c r="M135" s="138" t="s">
        <v>1</v>
      </c>
      <c r="N135" s="139" t="s">
        <v>40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197</v>
      </c>
      <c r="AT135" s="142" t="s">
        <v>187</v>
      </c>
      <c r="AU135" s="142" t="s">
        <v>82</v>
      </c>
      <c r="AY135" s="17" t="s">
        <v>184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82</v>
      </c>
      <c r="BK135" s="143">
        <f>ROUND(I135*H135,2)</f>
        <v>0</v>
      </c>
      <c r="BL135" s="17" t="s">
        <v>197</v>
      </c>
      <c r="BM135" s="142" t="s">
        <v>197</v>
      </c>
    </row>
    <row r="136" spans="2:65" s="11" customFormat="1" ht="22.95" customHeight="1">
      <c r="B136" s="124"/>
      <c r="D136" s="125" t="s">
        <v>74</v>
      </c>
      <c r="E136" s="134" t="s">
        <v>573</v>
      </c>
      <c r="F136" s="134" t="s">
        <v>574</v>
      </c>
      <c r="I136" s="127"/>
      <c r="J136" s="135">
        <f>BK136</f>
        <v>0</v>
      </c>
      <c r="L136" s="124"/>
      <c r="M136" s="129"/>
      <c r="P136" s="130">
        <f>SUM(P137:P179)</f>
        <v>0</v>
      </c>
      <c r="R136" s="130">
        <f>SUM(R137:R179)</f>
        <v>0</v>
      </c>
      <c r="T136" s="131">
        <f>SUM(T137:T179)</f>
        <v>0</v>
      </c>
      <c r="AR136" s="125" t="s">
        <v>82</v>
      </c>
      <c r="AT136" s="132" t="s">
        <v>74</v>
      </c>
      <c r="AU136" s="132" t="s">
        <v>82</v>
      </c>
      <c r="AY136" s="125" t="s">
        <v>184</v>
      </c>
      <c r="BK136" s="133">
        <f>SUM(BK137:BK179)</f>
        <v>0</v>
      </c>
    </row>
    <row r="137" spans="2:65" s="1" customFormat="1" ht="24.15" customHeight="1">
      <c r="B137" s="136"/>
      <c r="C137" s="191" t="s">
        <v>99</v>
      </c>
      <c r="D137" s="191" t="s">
        <v>187</v>
      </c>
      <c r="E137" s="192" t="s">
        <v>575</v>
      </c>
      <c r="F137" s="193" t="s">
        <v>576</v>
      </c>
      <c r="G137" s="194" t="s">
        <v>568</v>
      </c>
      <c r="H137" s="195">
        <v>1</v>
      </c>
      <c r="I137" s="137"/>
      <c r="J137" s="196">
        <f>ROUND(I137*H137,2)</f>
        <v>0</v>
      </c>
      <c r="K137" s="193" t="s">
        <v>1</v>
      </c>
      <c r="L137" s="32"/>
      <c r="M137" s="138" t="s">
        <v>1</v>
      </c>
      <c r="N137" s="139" t="s">
        <v>40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197</v>
      </c>
      <c r="AT137" s="142" t="s">
        <v>187</v>
      </c>
      <c r="AU137" s="142" t="s">
        <v>84</v>
      </c>
      <c r="AY137" s="17" t="s">
        <v>184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82</v>
      </c>
      <c r="BK137" s="143">
        <f>ROUND(I137*H137,2)</f>
        <v>0</v>
      </c>
      <c r="BL137" s="17" t="s">
        <v>197</v>
      </c>
      <c r="BM137" s="142" t="s">
        <v>200</v>
      </c>
    </row>
    <row r="138" spans="2:65" s="1" customFormat="1" ht="16.5" customHeight="1">
      <c r="B138" s="136"/>
      <c r="C138" s="191" t="s">
        <v>197</v>
      </c>
      <c r="D138" s="191" t="s">
        <v>187</v>
      </c>
      <c r="E138" s="192" t="s">
        <v>577</v>
      </c>
      <c r="F138" s="193" t="s">
        <v>578</v>
      </c>
      <c r="G138" s="194" t="s">
        <v>568</v>
      </c>
      <c r="H138" s="195">
        <v>1</v>
      </c>
      <c r="I138" s="137"/>
      <c r="J138" s="196">
        <f>ROUND(I138*H138,2)</f>
        <v>0</v>
      </c>
      <c r="K138" s="193" t="s">
        <v>1</v>
      </c>
      <c r="L138" s="32"/>
      <c r="M138" s="138" t="s">
        <v>1</v>
      </c>
      <c r="N138" s="139" t="s">
        <v>40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197</v>
      </c>
      <c r="AT138" s="142" t="s">
        <v>187</v>
      </c>
      <c r="AU138" s="142" t="s">
        <v>84</v>
      </c>
      <c r="AY138" s="17" t="s">
        <v>184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82</v>
      </c>
      <c r="BK138" s="143">
        <f>ROUND(I138*H138,2)</f>
        <v>0</v>
      </c>
      <c r="BL138" s="17" t="s">
        <v>197</v>
      </c>
      <c r="BM138" s="142" t="s">
        <v>203</v>
      </c>
    </row>
    <row r="139" spans="2:65" s="1" customFormat="1" ht="19.05">
      <c r="B139" s="32"/>
      <c r="D139" s="154" t="s">
        <v>569</v>
      </c>
      <c r="F139" s="155" t="s">
        <v>579</v>
      </c>
      <c r="I139" s="156"/>
      <c r="L139" s="32"/>
      <c r="M139" s="157"/>
      <c r="T139" s="56"/>
      <c r="AT139" s="17" t="s">
        <v>569</v>
      </c>
      <c r="AU139" s="17" t="s">
        <v>84</v>
      </c>
    </row>
    <row r="140" spans="2:65" s="1" customFormat="1" ht="16.5" customHeight="1">
      <c r="B140" s="136"/>
      <c r="C140" s="191" t="s">
        <v>204</v>
      </c>
      <c r="D140" s="191" t="s">
        <v>187</v>
      </c>
      <c r="E140" s="192" t="s">
        <v>580</v>
      </c>
      <c r="F140" s="193" t="s">
        <v>581</v>
      </c>
      <c r="G140" s="194" t="s">
        <v>568</v>
      </c>
      <c r="H140" s="195">
        <v>1</v>
      </c>
      <c r="I140" s="137"/>
      <c r="J140" s="196">
        <f>ROUND(I140*H140,2)</f>
        <v>0</v>
      </c>
      <c r="K140" s="193" t="s">
        <v>1</v>
      </c>
      <c r="L140" s="32"/>
      <c r="M140" s="138" t="s">
        <v>1</v>
      </c>
      <c r="N140" s="139" t="s">
        <v>40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197</v>
      </c>
      <c r="AT140" s="142" t="s">
        <v>187</v>
      </c>
      <c r="AU140" s="142" t="s">
        <v>84</v>
      </c>
      <c r="AY140" s="17" t="s">
        <v>184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82</v>
      </c>
      <c r="BK140" s="143">
        <f>ROUND(I140*H140,2)</f>
        <v>0</v>
      </c>
      <c r="BL140" s="17" t="s">
        <v>197</v>
      </c>
      <c r="BM140" s="142" t="s">
        <v>207</v>
      </c>
    </row>
    <row r="141" spans="2:65" s="1" customFormat="1" ht="19.05">
      <c r="B141" s="32"/>
      <c r="D141" s="154" t="s">
        <v>569</v>
      </c>
      <c r="F141" s="155" t="s">
        <v>579</v>
      </c>
      <c r="I141" s="156"/>
      <c r="L141" s="32"/>
      <c r="M141" s="157"/>
      <c r="T141" s="56"/>
      <c r="AT141" s="17" t="s">
        <v>569</v>
      </c>
      <c r="AU141" s="17" t="s">
        <v>84</v>
      </c>
    </row>
    <row r="142" spans="2:65" s="1" customFormat="1" ht="16.5" customHeight="1">
      <c r="B142" s="136"/>
      <c r="C142" s="191" t="s">
        <v>200</v>
      </c>
      <c r="D142" s="191" t="s">
        <v>187</v>
      </c>
      <c r="E142" s="192" t="s">
        <v>582</v>
      </c>
      <c r="F142" s="193" t="s">
        <v>583</v>
      </c>
      <c r="G142" s="194" t="s">
        <v>568</v>
      </c>
      <c r="H142" s="195">
        <v>1</v>
      </c>
      <c r="I142" s="137"/>
      <c r="J142" s="196">
        <f>ROUND(I142*H142,2)</f>
        <v>0</v>
      </c>
      <c r="K142" s="193" t="s">
        <v>1</v>
      </c>
      <c r="L142" s="32"/>
      <c r="M142" s="138" t="s">
        <v>1</v>
      </c>
      <c r="N142" s="139" t="s">
        <v>40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197</v>
      </c>
      <c r="AT142" s="142" t="s">
        <v>187</v>
      </c>
      <c r="AU142" s="142" t="s">
        <v>84</v>
      </c>
      <c r="AY142" s="17" t="s">
        <v>184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82</v>
      </c>
      <c r="BK142" s="143">
        <f>ROUND(I142*H142,2)</f>
        <v>0</v>
      </c>
      <c r="BL142" s="17" t="s">
        <v>197</v>
      </c>
      <c r="BM142" s="142" t="s">
        <v>8</v>
      </c>
    </row>
    <row r="143" spans="2:65" s="1" customFormat="1" ht="19.05">
      <c r="B143" s="32"/>
      <c r="D143" s="154" t="s">
        <v>569</v>
      </c>
      <c r="F143" s="155" t="s">
        <v>579</v>
      </c>
      <c r="I143" s="156"/>
      <c r="L143" s="32"/>
      <c r="M143" s="157"/>
      <c r="T143" s="56"/>
      <c r="AT143" s="17" t="s">
        <v>569</v>
      </c>
      <c r="AU143" s="17" t="s">
        <v>84</v>
      </c>
    </row>
    <row r="144" spans="2:65" s="1" customFormat="1" ht="16.5" customHeight="1">
      <c r="B144" s="136"/>
      <c r="C144" s="191" t="s">
        <v>210</v>
      </c>
      <c r="D144" s="191" t="s">
        <v>187</v>
      </c>
      <c r="E144" s="192" t="s">
        <v>584</v>
      </c>
      <c r="F144" s="193" t="s">
        <v>585</v>
      </c>
      <c r="G144" s="194" t="s">
        <v>568</v>
      </c>
      <c r="H144" s="195">
        <v>2</v>
      </c>
      <c r="I144" s="137"/>
      <c r="J144" s="196">
        <f>ROUND(I144*H144,2)</f>
        <v>0</v>
      </c>
      <c r="K144" s="193" t="s">
        <v>1</v>
      </c>
      <c r="L144" s="32"/>
      <c r="M144" s="138" t="s">
        <v>1</v>
      </c>
      <c r="N144" s="139" t="s">
        <v>40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82</v>
      </c>
      <c r="BK144" s="143">
        <f>ROUND(I144*H144,2)</f>
        <v>0</v>
      </c>
      <c r="BL144" s="17" t="s">
        <v>197</v>
      </c>
      <c r="BM144" s="142" t="s">
        <v>213</v>
      </c>
    </row>
    <row r="145" spans="2:65" s="1" customFormat="1" ht="19.05">
      <c r="B145" s="32"/>
      <c r="D145" s="154" t="s">
        <v>569</v>
      </c>
      <c r="F145" s="155" t="s">
        <v>579</v>
      </c>
      <c r="I145" s="156"/>
      <c r="L145" s="32"/>
      <c r="M145" s="157"/>
      <c r="T145" s="56"/>
      <c r="AT145" s="17" t="s">
        <v>569</v>
      </c>
      <c r="AU145" s="17" t="s">
        <v>84</v>
      </c>
    </row>
    <row r="146" spans="2:65" s="1" customFormat="1" ht="16.5" customHeight="1">
      <c r="B146" s="136"/>
      <c r="C146" s="191" t="s">
        <v>203</v>
      </c>
      <c r="D146" s="191" t="s">
        <v>187</v>
      </c>
      <c r="E146" s="192" t="s">
        <v>586</v>
      </c>
      <c r="F146" s="193" t="s">
        <v>587</v>
      </c>
      <c r="G146" s="194" t="s">
        <v>568</v>
      </c>
      <c r="H146" s="195">
        <v>3</v>
      </c>
      <c r="I146" s="137"/>
      <c r="J146" s="196">
        <f>ROUND(I146*H146,2)</f>
        <v>0</v>
      </c>
      <c r="K146" s="193" t="s">
        <v>1</v>
      </c>
      <c r="L146" s="32"/>
      <c r="M146" s="138" t="s">
        <v>1</v>
      </c>
      <c r="N146" s="139" t="s">
        <v>40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197</v>
      </c>
      <c r="AT146" s="142" t="s">
        <v>187</v>
      </c>
      <c r="AU146" s="142" t="s">
        <v>84</v>
      </c>
      <c r="AY146" s="17" t="s">
        <v>184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82</v>
      </c>
      <c r="BK146" s="143">
        <f>ROUND(I146*H146,2)</f>
        <v>0</v>
      </c>
      <c r="BL146" s="17" t="s">
        <v>197</v>
      </c>
      <c r="BM146" s="142" t="s">
        <v>191</v>
      </c>
    </row>
    <row r="147" spans="2:65" s="1" customFormat="1" ht="19.05">
      <c r="B147" s="32"/>
      <c r="D147" s="154" t="s">
        <v>569</v>
      </c>
      <c r="F147" s="155" t="s">
        <v>579</v>
      </c>
      <c r="I147" s="156"/>
      <c r="L147" s="32"/>
      <c r="M147" s="157"/>
      <c r="T147" s="56"/>
      <c r="AT147" s="17" t="s">
        <v>569</v>
      </c>
      <c r="AU147" s="17" t="s">
        <v>84</v>
      </c>
    </row>
    <row r="148" spans="2:65" s="1" customFormat="1" ht="16.5" customHeight="1">
      <c r="B148" s="136"/>
      <c r="C148" s="191" t="s">
        <v>216</v>
      </c>
      <c r="D148" s="191" t="s">
        <v>187</v>
      </c>
      <c r="E148" s="192" t="s">
        <v>588</v>
      </c>
      <c r="F148" s="193" t="s">
        <v>589</v>
      </c>
      <c r="G148" s="194" t="s">
        <v>568</v>
      </c>
      <c r="H148" s="195">
        <v>4</v>
      </c>
      <c r="I148" s="137"/>
      <c r="J148" s="196">
        <f>ROUND(I148*H148,2)</f>
        <v>0</v>
      </c>
      <c r="K148" s="193" t="s">
        <v>1</v>
      </c>
      <c r="L148" s="32"/>
      <c r="M148" s="138" t="s">
        <v>1</v>
      </c>
      <c r="N148" s="139" t="s">
        <v>40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197</v>
      </c>
      <c r="AT148" s="142" t="s">
        <v>187</v>
      </c>
      <c r="AU148" s="142" t="s">
        <v>84</v>
      </c>
      <c r="AY148" s="17" t="s">
        <v>184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82</v>
      </c>
      <c r="BK148" s="143">
        <f>ROUND(I148*H148,2)</f>
        <v>0</v>
      </c>
      <c r="BL148" s="17" t="s">
        <v>197</v>
      </c>
      <c r="BM148" s="142" t="s">
        <v>219</v>
      </c>
    </row>
    <row r="149" spans="2:65" s="1" customFormat="1" ht="19.05">
      <c r="B149" s="32"/>
      <c r="D149" s="154" t="s">
        <v>569</v>
      </c>
      <c r="F149" s="155" t="s">
        <v>579</v>
      </c>
      <c r="I149" s="156"/>
      <c r="L149" s="32"/>
      <c r="M149" s="157"/>
      <c r="T149" s="56"/>
      <c r="AT149" s="17" t="s">
        <v>569</v>
      </c>
      <c r="AU149" s="17" t="s">
        <v>84</v>
      </c>
    </row>
    <row r="150" spans="2:65" s="1" customFormat="1" ht="16.5" customHeight="1">
      <c r="B150" s="136"/>
      <c r="C150" s="191" t="s">
        <v>207</v>
      </c>
      <c r="D150" s="191" t="s">
        <v>187</v>
      </c>
      <c r="E150" s="192" t="s">
        <v>588</v>
      </c>
      <c r="F150" s="193" t="s">
        <v>589</v>
      </c>
      <c r="G150" s="194" t="s">
        <v>568</v>
      </c>
      <c r="H150" s="195">
        <v>3</v>
      </c>
      <c r="I150" s="137"/>
      <c r="J150" s="196">
        <f>ROUND(I150*H150,2)</f>
        <v>0</v>
      </c>
      <c r="K150" s="193" t="s">
        <v>1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222</v>
      </c>
    </row>
    <row r="151" spans="2:65" s="1" customFormat="1" ht="19.05">
      <c r="B151" s="32"/>
      <c r="D151" s="154" t="s">
        <v>569</v>
      </c>
      <c r="F151" s="155" t="s">
        <v>579</v>
      </c>
      <c r="I151" s="156"/>
      <c r="L151" s="32"/>
      <c r="M151" s="157"/>
      <c r="T151" s="56"/>
      <c r="AT151" s="17" t="s">
        <v>569</v>
      </c>
      <c r="AU151" s="17" t="s">
        <v>84</v>
      </c>
    </row>
    <row r="152" spans="2:65" s="1" customFormat="1" ht="16.5" customHeight="1">
      <c r="B152" s="136"/>
      <c r="C152" s="191" t="s">
        <v>223</v>
      </c>
      <c r="D152" s="191" t="s">
        <v>187</v>
      </c>
      <c r="E152" s="192" t="s">
        <v>590</v>
      </c>
      <c r="F152" s="193" t="s">
        <v>591</v>
      </c>
      <c r="G152" s="194" t="s">
        <v>568</v>
      </c>
      <c r="H152" s="195">
        <v>1</v>
      </c>
      <c r="I152" s="137"/>
      <c r="J152" s="196">
        <f>ROUND(I152*H152,2)</f>
        <v>0</v>
      </c>
      <c r="K152" s="193" t="s">
        <v>1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197</v>
      </c>
      <c r="AT152" s="142" t="s">
        <v>187</v>
      </c>
      <c r="AU152" s="142" t="s">
        <v>84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197</v>
      </c>
      <c r="BM152" s="142" t="s">
        <v>226</v>
      </c>
    </row>
    <row r="153" spans="2:65" s="1" customFormat="1" ht="19.05">
      <c r="B153" s="32"/>
      <c r="D153" s="154" t="s">
        <v>569</v>
      </c>
      <c r="F153" s="155" t="s">
        <v>579</v>
      </c>
      <c r="I153" s="156"/>
      <c r="L153" s="32"/>
      <c r="M153" s="157"/>
      <c r="T153" s="56"/>
      <c r="AT153" s="17" t="s">
        <v>569</v>
      </c>
      <c r="AU153" s="17" t="s">
        <v>84</v>
      </c>
    </row>
    <row r="154" spans="2:65" s="1" customFormat="1" ht="16.5" customHeight="1">
      <c r="B154" s="136"/>
      <c r="C154" s="191" t="s">
        <v>8</v>
      </c>
      <c r="D154" s="191" t="s">
        <v>187</v>
      </c>
      <c r="E154" s="192" t="s">
        <v>592</v>
      </c>
      <c r="F154" s="193" t="s">
        <v>591</v>
      </c>
      <c r="G154" s="194" t="s">
        <v>568</v>
      </c>
      <c r="H154" s="195">
        <v>1</v>
      </c>
      <c r="I154" s="137"/>
      <c r="J154" s="196">
        <f>ROUND(I154*H154,2)</f>
        <v>0</v>
      </c>
      <c r="K154" s="193" t="s">
        <v>1</v>
      </c>
      <c r="L154" s="32"/>
      <c r="M154" s="138" t="s">
        <v>1</v>
      </c>
      <c r="N154" s="139" t="s">
        <v>40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197</v>
      </c>
      <c r="AT154" s="142" t="s">
        <v>187</v>
      </c>
      <c r="AU154" s="142" t="s">
        <v>84</v>
      </c>
      <c r="AY154" s="17" t="s">
        <v>184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82</v>
      </c>
      <c r="BK154" s="143">
        <f>ROUND(I154*H154,2)</f>
        <v>0</v>
      </c>
      <c r="BL154" s="17" t="s">
        <v>197</v>
      </c>
      <c r="BM154" s="142" t="s">
        <v>229</v>
      </c>
    </row>
    <row r="155" spans="2:65" s="1" customFormat="1" ht="19.05">
      <c r="B155" s="32"/>
      <c r="D155" s="154" t="s">
        <v>569</v>
      </c>
      <c r="F155" s="155" t="s">
        <v>579</v>
      </c>
      <c r="I155" s="156"/>
      <c r="L155" s="32"/>
      <c r="M155" s="157"/>
      <c r="T155" s="56"/>
      <c r="AT155" s="17" t="s">
        <v>569</v>
      </c>
      <c r="AU155" s="17" t="s">
        <v>84</v>
      </c>
    </row>
    <row r="156" spans="2:65" s="1" customFormat="1" ht="16.5" customHeight="1">
      <c r="B156" s="136"/>
      <c r="C156" s="191" t="s">
        <v>230</v>
      </c>
      <c r="D156" s="191" t="s">
        <v>187</v>
      </c>
      <c r="E156" s="192" t="s">
        <v>593</v>
      </c>
      <c r="F156" s="193" t="s">
        <v>594</v>
      </c>
      <c r="G156" s="194" t="s">
        <v>568</v>
      </c>
      <c r="H156" s="195">
        <v>4</v>
      </c>
      <c r="I156" s="137"/>
      <c r="J156" s="196">
        <f>ROUND(I156*H156,2)</f>
        <v>0</v>
      </c>
      <c r="K156" s="193" t="s">
        <v>1</v>
      </c>
      <c r="L156" s="32"/>
      <c r="M156" s="138" t="s">
        <v>1</v>
      </c>
      <c r="N156" s="139" t="s">
        <v>40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197</v>
      </c>
      <c r="AT156" s="142" t="s">
        <v>187</v>
      </c>
      <c r="AU156" s="142" t="s">
        <v>84</v>
      </c>
      <c r="AY156" s="17" t="s">
        <v>184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82</v>
      </c>
      <c r="BK156" s="143">
        <f>ROUND(I156*H156,2)</f>
        <v>0</v>
      </c>
      <c r="BL156" s="17" t="s">
        <v>197</v>
      </c>
      <c r="BM156" s="142" t="s">
        <v>234</v>
      </c>
    </row>
    <row r="157" spans="2:65" s="1" customFormat="1" ht="19.05">
      <c r="B157" s="32"/>
      <c r="D157" s="154" t="s">
        <v>569</v>
      </c>
      <c r="F157" s="155" t="s">
        <v>579</v>
      </c>
      <c r="I157" s="156"/>
      <c r="L157" s="32"/>
      <c r="M157" s="157"/>
      <c r="T157" s="56"/>
      <c r="AT157" s="17" t="s">
        <v>569</v>
      </c>
      <c r="AU157" s="17" t="s">
        <v>84</v>
      </c>
    </row>
    <row r="158" spans="2:65" s="1" customFormat="1" ht="16.5" customHeight="1">
      <c r="B158" s="136"/>
      <c r="C158" s="191" t="s">
        <v>213</v>
      </c>
      <c r="D158" s="191" t="s">
        <v>187</v>
      </c>
      <c r="E158" s="192" t="s">
        <v>593</v>
      </c>
      <c r="F158" s="193" t="s">
        <v>594</v>
      </c>
      <c r="G158" s="194" t="s">
        <v>568</v>
      </c>
      <c r="H158" s="195">
        <v>1</v>
      </c>
      <c r="I158" s="137"/>
      <c r="J158" s="196">
        <f>ROUND(I158*H158,2)</f>
        <v>0</v>
      </c>
      <c r="K158" s="193" t="s">
        <v>1</v>
      </c>
      <c r="L158" s="32"/>
      <c r="M158" s="138" t="s">
        <v>1</v>
      </c>
      <c r="N158" s="139" t="s">
        <v>40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197</v>
      </c>
      <c r="AT158" s="142" t="s">
        <v>187</v>
      </c>
      <c r="AU158" s="142" t="s">
        <v>84</v>
      </c>
      <c r="AY158" s="17" t="s">
        <v>184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82</v>
      </c>
      <c r="BK158" s="143">
        <f>ROUND(I158*H158,2)</f>
        <v>0</v>
      </c>
      <c r="BL158" s="17" t="s">
        <v>197</v>
      </c>
      <c r="BM158" s="142" t="s">
        <v>240</v>
      </c>
    </row>
    <row r="159" spans="2:65" s="1" customFormat="1" ht="19.05">
      <c r="B159" s="32"/>
      <c r="D159" s="154" t="s">
        <v>569</v>
      </c>
      <c r="F159" s="155" t="s">
        <v>579</v>
      </c>
      <c r="I159" s="156"/>
      <c r="L159" s="32"/>
      <c r="M159" s="157"/>
      <c r="T159" s="56"/>
      <c r="AT159" s="17" t="s">
        <v>569</v>
      </c>
      <c r="AU159" s="17" t="s">
        <v>84</v>
      </c>
    </row>
    <row r="160" spans="2:65" s="1" customFormat="1" ht="16.5" customHeight="1">
      <c r="B160" s="136"/>
      <c r="C160" s="191" t="s">
        <v>241</v>
      </c>
      <c r="D160" s="191" t="s">
        <v>187</v>
      </c>
      <c r="E160" s="192" t="s">
        <v>595</v>
      </c>
      <c r="F160" s="193" t="s">
        <v>596</v>
      </c>
      <c r="G160" s="194" t="s">
        <v>568</v>
      </c>
      <c r="H160" s="195">
        <v>2</v>
      </c>
      <c r="I160" s="137"/>
      <c r="J160" s="196">
        <f>ROUND(I160*H160,2)</f>
        <v>0</v>
      </c>
      <c r="K160" s="193" t="s">
        <v>1</v>
      </c>
      <c r="L160" s="32"/>
      <c r="M160" s="138" t="s">
        <v>1</v>
      </c>
      <c r="N160" s="139" t="s">
        <v>40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197</v>
      </c>
      <c r="AT160" s="142" t="s">
        <v>187</v>
      </c>
      <c r="AU160" s="142" t="s">
        <v>84</v>
      </c>
      <c r="AY160" s="17" t="s">
        <v>184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82</v>
      </c>
      <c r="BK160" s="143">
        <f>ROUND(I160*H160,2)</f>
        <v>0</v>
      </c>
      <c r="BL160" s="17" t="s">
        <v>197</v>
      </c>
      <c r="BM160" s="142" t="s">
        <v>245</v>
      </c>
    </row>
    <row r="161" spans="2:65" s="1" customFormat="1" ht="19.05">
      <c r="B161" s="32"/>
      <c r="D161" s="154" t="s">
        <v>569</v>
      </c>
      <c r="F161" s="155" t="s">
        <v>579</v>
      </c>
      <c r="I161" s="156"/>
      <c r="L161" s="32"/>
      <c r="M161" s="157"/>
      <c r="T161" s="56"/>
      <c r="AT161" s="17" t="s">
        <v>569</v>
      </c>
      <c r="AU161" s="17" t="s">
        <v>84</v>
      </c>
    </row>
    <row r="162" spans="2:65" s="1" customFormat="1" ht="16.5" customHeight="1">
      <c r="B162" s="136"/>
      <c r="C162" s="191" t="s">
        <v>191</v>
      </c>
      <c r="D162" s="191" t="s">
        <v>187</v>
      </c>
      <c r="E162" s="192" t="s">
        <v>597</v>
      </c>
      <c r="F162" s="193" t="s">
        <v>598</v>
      </c>
      <c r="G162" s="194" t="s">
        <v>568</v>
      </c>
      <c r="H162" s="195">
        <v>1</v>
      </c>
      <c r="I162" s="137"/>
      <c r="J162" s="196">
        <f>ROUND(I162*H162,2)</f>
        <v>0</v>
      </c>
      <c r="K162" s="193" t="s">
        <v>1</v>
      </c>
      <c r="L162" s="32"/>
      <c r="M162" s="138" t="s">
        <v>1</v>
      </c>
      <c r="N162" s="139" t="s">
        <v>40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197</v>
      </c>
      <c r="AT162" s="142" t="s">
        <v>187</v>
      </c>
      <c r="AU162" s="142" t="s">
        <v>84</v>
      </c>
      <c r="AY162" s="17" t="s">
        <v>184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82</v>
      </c>
      <c r="BK162" s="143">
        <f>ROUND(I162*H162,2)</f>
        <v>0</v>
      </c>
      <c r="BL162" s="17" t="s">
        <v>197</v>
      </c>
      <c r="BM162" s="142" t="s">
        <v>196</v>
      </c>
    </row>
    <row r="163" spans="2:65" s="1" customFormat="1" ht="16.5" customHeight="1">
      <c r="B163" s="136"/>
      <c r="C163" s="191" t="s">
        <v>249</v>
      </c>
      <c r="D163" s="191" t="s">
        <v>187</v>
      </c>
      <c r="E163" s="192" t="s">
        <v>599</v>
      </c>
      <c r="F163" s="193" t="s">
        <v>600</v>
      </c>
      <c r="G163" s="194" t="s">
        <v>568</v>
      </c>
      <c r="H163" s="195">
        <v>3</v>
      </c>
      <c r="I163" s="137"/>
      <c r="J163" s="196">
        <f>ROUND(I163*H163,2)</f>
        <v>0</v>
      </c>
      <c r="K163" s="193" t="s">
        <v>1</v>
      </c>
      <c r="L163" s="32"/>
      <c r="M163" s="138" t="s">
        <v>1</v>
      </c>
      <c r="N163" s="139" t="s">
        <v>40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197</v>
      </c>
      <c r="AT163" s="142" t="s">
        <v>187</v>
      </c>
      <c r="AU163" s="142" t="s">
        <v>84</v>
      </c>
      <c r="AY163" s="17" t="s">
        <v>184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82</v>
      </c>
      <c r="BK163" s="143">
        <f>ROUND(I163*H163,2)</f>
        <v>0</v>
      </c>
      <c r="BL163" s="17" t="s">
        <v>197</v>
      </c>
      <c r="BM163" s="142" t="s">
        <v>252</v>
      </c>
    </row>
    <row r="164" spans="2:65" s="1" customFormat="1" ht="24.15" customHeight="1">
      <c r="B164" s="136"/>
      <c r="C164" s="191" t="s">
        <v>219</v>
      </c>
      <c r="D164" s="191" t="s">
        <v>187</v>
      </c>
      <c r="E164" s="192" t="s">
        <v>601</v>
      </c>
      <c r="F164" s="193" t="s">
        <v>602</v>
      </c>
      <c r="G164" s="194" t="s">
        <v>568</v>
      </c>
      <c r="H164" s="195">
        <v>2</v>
      </c>
      <c r="I164" s="137"/>
      <c r="J164" s="196">
        <f>ROUND(I164*H164,2)</f>
        <v>0</v>
      </c>
      <c r="K164" s="193" t="s">
        <v>1</v>
      </c>
      <c r="L164" s="32"/>
      <c r="M164" s="138" t="s">
        <v>1</v>
      </c>
      <c r="N164" s="139" t="s">
        <v>40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197</v>
      </c>
      <c r="AT164" s="142" t="s">
        <v>187</v>
      </c>
      <c r="AU164" s="142" t="s">
        <v>84</v>
      </c>
      <c r="AY164" s="17" t="s">
        <v>184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82</v>
      </c>
      <c r="BK164" s="143">
        <f>ROUND(I164*H164,2)</f>
        <v>0</v>
      </c>
      <c r="BL164" s="17" t="s">
        <v>197</v>
      </c>
      <c r="BM164" s="142" t="s">
        <v>255</v>
      </c>
    </row>
    <row r="165" spans="2:65" s="1" customFormat="1" ht="19.05">
      <c r="B165" s="32"/>
      <c r="D165" s="154" t="s">
        <v>569</v>
      </c>
      <c r="F165" s="155" t="s">
        <v>579</v>
      </c>
      <c r="I165" s="156"/>
      <c r="L165" s="32"/>
      <c r="M165" s="157"/>
      <c r="T165" s="56"/>
      <c r="AT165" s="17" t="s">
        <v>569</v>
      </c>
      <c r="AU165" s="17" t="s">
        <v>84</v>
      </c>
    </row>
    <row r="166" spans="2:65" s="1" customFormat="1" ht="24.15" customHeight="1">
      <c r="B166" s="136"/>
      <c r="C166" s="191" t="s">
        <v>256</v>
      </c>
      <c r="D166" s="191" t="s">
        <v>187</v>
      </c>
      <c r="E166" s="192" t="s">
        <v>603</v>
      </c>
      <c r="F166" s="193" t="s">
        <v>604</v>
      </c>
      <c r="G166" s="194" t="s">
        <v>568</v>
      </c>
      <c r="H166" s="195">
        <v>1</v>
      </c>
      <c r="I166" s="137"/>
      <c r="J166" s="196">
        <f>ROUND(I166*H166,2)</f>
        <v>0</v>
      </c>
      <c r="K166" s="193" t="s">
        <v>1</v>
      </c>
      <c r="L166" s="32"/>
      <c r="M166" s="138" t="s">
        <v>1</v>
      </c>
      <c r="N166" s="139" t="s">
        <v>40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197</v>
      </c>
      <c r="AT166" s="142" t="s">
        <v>187</v>
      </c>
      <c r="AU166" s="142" t="s">
        <v>84</v>
      </c>
      <c r="AY166" s="17" t="s">
        <v>184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82</v>
      </c>
      <c r="BK166" s="143">
        <f>ROUND(I166*H166,2)</f>
        <v>0</v>
      </c>
      <c r="BL166" s="17" t="s">
        <v>197</v>
      </c>
      <c r="BM166" s="142" t="s">
        <v>259</v>
      </c>
    </row>
    <row r="167" spans="2:65" s="1" customFormat="1" ht="19.05">
      <c r="B167" s="32"/>
      <c r="D167" s="154" t="s">
        <v>569</v>
      </c>
      <c r="F167" s="155" t="s">
        <v>579</v>
      </c>
      <c r="I167" s="156"/>
      <c r="L167" s="32"/>
      <c r="M167" s="157"/>
      <c r="T167" s="56"/>
      <c r="AT167" s="17" t="s">
        <v>569</v>
      </c>
      <c r="AU167" s="17" t="s">
        <v>84</v>
      </c>
    </row>
    <row r="168" spans="2:65" s="1" customFormat="1" ht="16.5" customHeight="1">
      <c r="B168" s="136"/>
      <c r="C168" s="191" t="s">
        <v>222</v>
      </c>
      <c r="D168" s="191" t="s">
        <v>187</v>
      </c>
      <c r="E168" s="192" t="s">
        <v>605</v>
      </c>
      <c r="F168" s="193" t="s">
        <v>606</v>
      </c>
      <c r="G168" s="194" t="s">
        <v>568</v>
      </c>
      <c r="H168" s="195">
        <v>3</v>
      </c>
      <c r="I168" s="137"/>
      <c r="J168" s="196">
        <f>ROUND(I168*H168,2)</f>
        <v>0</v>
      </c>
      <c r="K168" s="193" t="s">
        <v>1</v>
      </c>
      <c r="L168" s="32"/>
      <c r="M168" s="138" t="s">
        <v>1</v>
      </c>
      <c r="N168" s="139" t="s">
        <v>40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197</v>
      </c>
      <c r="AT168" s="142" t="s">
        <v>187</v>
      </c>
      <c r="AU168" s="142" t="s">
        <v>84</v>
      </c>
      <c r="AY168" s="17" t="s">
        <v>184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82</v>
      </c>
      <c r="BK168" s="143">
        <f>ROUND(I168*H168,2)</f>
        <v>0</v>
      </c>
      <c r="BL168" s="17" t="s">
        <v>197</v>
      </c>
      <c r="BM168" s="142" t="s">
        <v>262</v>
      </c>
    </row>
    <row r="169" spans="2:65" s="1" customFormat="1" ht="24.15" customHeight="1">
      <c r="B169" s="136"/>
      <c r="C169" s="191" t="s">
        <v>7</v>
      </c>
      <c r="D169" s="191" t="s">
        <v>187</v>
      </c>
      <c r="E169" s="192" t="s">
        <v>607</v>
      </c>
      <c r="F169" s="193" t="s">
        <v>608</v>
      </c>
      <c r="G169" s="194" t="s">
        <v>568</v>
      </c>
      <c r="H169" s="195">
        <v>1</v>
      </c>
      <c r="I169" s="137"/>
      <c r="J169" s="196">
        <f>ROUND(I169*H169,2)</f>
        <v>0</v>
      </c>
      <c r="K169" s="193" t="s">
        <v>1</v>
      </c>
      <c r="L169" s="32"/>
      <c r="M169" s="138" t="s">
        <v>1</v>
      </c>
      <c r="N169" s="139" t="s">
        <v>40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197</v>
      </c>
      <c r="AT169" s="142" t="s">
        <v>187</v>
      </c>
      <c r="AU169" s="142" t="s">
        <v>84</v>
      </c>
      <c r="AY169" s="17" t="s">
        <v>184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82</v>
      </c>
      <c r="BK169" s="143">
        <f>ROUND(I169*H169,2)</f>
        <v>0</v>
      </c>
      <c r="BL169" s="17" t="s">
        <v>197</v>
      </c>
      <c r="BM169" s="142" t="s">
        <v>267</v>
      </c>
    </row>
    <row r="170" spans="2:65" s="1" customFormat="1" ht="16.5" customHeight="1">
      <c r="B170" s="136"/>
      <c r="C170" s="191" t="s">
        <v>226</v>
      </c>
      <c r="D170" s="191" t="s">
        <v>187</v>
      </c>
      <c r="E170" s="192" t="s">
        <v>609</v>
      </c>
      <c r="F170" s="193" t="s">
        <v>610</v>
      </c>
      <c r="G170" s="194" t="s">
        <v>568</v>
      </c>
      <c r="H170" s="195">
        <v>1</v>
      </c>
      <c r="I170" s="137"/>
      <c r="J170" s="196">
        <f>ROUND(I170*H170,2)</f>
        <v>0</v>
      </c>
      <c r="K170" s="193" t="s">
        <v>1</v>
      </c>
      <c r="L170" s="32"/>
      <c r="M170" s="138" t="s">
        <v>1</v>
      </c>
      <c r="N170" s="139" t="s">
        <v>40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197</v>
      </c>
      <c r="AT170" s="142" t="s">
        <v>187</v>
      </c>
      <c r="AU170" s="142" t="s">
        <v>84</v>
      </c>
      <c r="AY170" s="17" t="s">
        <v>184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82</v>
      </c>
      <c r="BK170" s="143">
        <f>ROUND(I170*H170,2)</f>
        <v>0</v>
      </c>
      <c r="BL170" s="17" t="s">
        <v>197</v>
      </c>
      <c r="BM170" s="142" t="s">
        <v>270</v>
      </c>
    </row>
    <row r="171" spans="2:65" s="1" customFormat="1" ht="19.05">
      <c r="B171" s="32"/>
      <c r="D171" s="154" t="s">
        <v>569</v>
      </c>
      <c r="F171" s="155" t="s">
        <v>611</v>
      </c>
      <c r="I171" s="156"/>
      <c r="L171" s="32"/>
      <c r="M171" s="157"/>
      <c r="T171" s="56"/>
      <c r="AT171" s="17" t="s">
        <v>569</v>
      </c>
      <c r="AU171" s="17" t="s">
        <v>84</v>
      </c>
    </row>
    <row r="172" spans="2:65" s="1" customFormat="1" ht="16.5" customHeight="1">
      <c r="B172" s="136"/>
      <c r="C172" s="191" t="s">
        <v>271</v>
      </c>
      <c r="D172" s="191" t="s">
        <v>187</v>
      </c>
      <c r="E172" s="192" t="s">
        <v>612</v>
      </c>
      <c r="F172" s="193" t="s">
        <v>613</v>
      </c>
      <c r="G172" s="194" t="s">
        <v>568</v>
      </c>
      <c r="H172" s="195">
        <v>2</v>
      </c>
      <c r="I172" s="137"/>
      <c r="J172" s="196">
        <f>ROUND(I172*H172,2)</f>
        <v>0</v>
      </c>
      <c r="K172" s="193" t="s">
        <v>1</v>
      </c>
      <c r="L172" s="32"/>
      <c r="M172" s="138" t="s">
        <v>1</v>
      </c>
      <c r="N172" s="139" t="s">
        <v>40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197</v>
      </c>
      <c r="AT172" s="142" t="s">
        <v>187</v>
      </c>
      <c r="AU172" s="142" t="s">
        <v>84</v>
      </c>
      <c r="AY172" s="17" t="s">
        <v>184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82</v>
      </c>
      <c r="BK172" s="143">
        <f>ROUND(I172*H172,2)</f>
        <v>0</v>
      </c>
      <c r="BL172" s="17" t="s">
        <v>197</v>
      </c>
      <c r="BM172" s="142" t="s">
        <v>274</v>
      </c>
    </row>
    <row r="173" spans="2:65" s="1" customFormat="1" ht="19.05">
      <c r="B173" s="32"/>
      <c r="D173" s="154" t="s">
        <v>569</v>
      </c>
      <c r="F173" s="155" t="s">
        <v>579</v>
      </c>
      <c r="I173" s="156"/>
      <c r="L173" s="32"/>
      <c r="M173" s="157"/>
      <c r="T173" s="56"/>
      <c r="AT173" s="17" t="s">
        <v>569</v>
      </c>
      <c r="AU173" s="17" t="s">
        <v>84</v>
      </c>
    </row>
    <row r="174" spans="2:65" s="1" customFormat="1" ht="21.75" customHeight="1">
      <c r="B174" s="136"/>
      <c r="C174" s="191" t="s">
        <v>229</v>
      </c>
      <c r="D174" s="191" t="s">
        <v>187</v>
      </c>
      <c r="E174" s="192" t="s">
        <v>614</v>
      </c>
      <c r="F174" s="193" t="s">
        <v>615</v>
      </c>
      <c r="G174" s="194" t="s">
        <v>568</v>
      </c>
      <c r="H174" s="195">
        <v>1</v>
      </c>
      <c r="I174" s="137"/>
      <c r="J174" s="196">
        <f>ROUND(I174*H174,2)</f>
        <v>0</v>
      </c>
      <c r="K174" s="193" t="s">
        <v>1</v>
      </c>
      <c r="L174" s="32"/>
      <c r="M174" s="138" t="s">
        <v>1</v>
      </c>
      <c r="N174" s="139" t="s">
        <v>40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197</v>
      </c>
      <c r="AT174" s="142" t="s">
        <v>187</v>
      </c>
      <c r="AU174" s="142" t="s">
        <v>84</v>
      </c>
      <c r="AY174" s="17" t="s">
        <v>184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82</v>
      </c>
      <c r="BK174" s="143">
        <f>ROUND(I174*H174,2)</f>
        <v>0</v>
      </c>
      <c r="BL174" s="17" t="s">
        <v>197</v>
      </c>
      <c r="BM174" s="142" t="s">
        <v>277</v>
      </c>
    </row>
    <row r="175" spans="2:65" s="1" customFormat="1" ht="21.75" customHeight="1">
      <c r="B175" s="136"/>
      <c r="C175" s="191" t="s">
        <v>278</v>
      </c>
      <c r="D175" s="191" t="s">
        <v>187</v>
      </c>
      <c r="E175" s="192" t="s">
        <v>616</v>
      </c>
      <c r="F175" s="193" t="s">
        <v>617</v>
      </c>
      <c r="G175" s="194" t="s">
        <v>568</v>
      </c>
      <c r="H175" s="195">
        <v>4</v>
      </c>
      <c r="I175" s="137"/>
      <c r="J175" s="196">
        <f>ROUND(I175*H175,2)</f>
        <v>0</v>
      </c>
      <c r="K175" s="193" t="s">
        <v>1</v>
      </c>
      <c r="L175" s="32"/>
      <c r="M175" s="138" t="s">
        <v>1</v>
      </c>
      <c r="N175" s="139" t="s">
        <v>40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197</v>
      </c>
      <c r="AT175" s="142" t="s">
        <v>187</v>
      </c>
      <c r="AU175" s="142" t="s">
        <v>84</v>
      </c>
      <c r="AY175" s="17" t="s">
        <v>184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82</v>
      </c>
      <c r="BK175" s="143">
        <f>ROUND(I175*H175,2)</f>
        <v>0</v>
      </c>
      <c r="BL175" s="17" t="s">
        <v>197</v>
      </c>
      <c r="BM175" s="142" t="s">
        <v>284</v>
      </c>
    </row>
    <row r="176" spans="2:65" s="1" customFormat="1" ht="19.05">
      <c r="B176" s="32"/>
      <c r="D176" s="154" t="s">
        <v>569</v>
      </c>
      <c r="F176" s="155" t="s">
        <v>618</v>
      </c>
      <c r="I176" s="156"/>
      <c r="L176" s="32"/>
      <c r="M176" s="157"/>
      <c r="T176" s="56"/>
      <c r="AT176" s="17" t="s">
        <v>569</v>
      </c>
      <c r="AU176" s="17" t="s">
        <v>84</v>
      </c>
    </row>
    <row r="177" spans="2:65" s="1" customFormat="1" ht="21.75" customHeight="1">
      <c r="B177" s="136"/>
      <c r="C177" s="191" t="s">
        <v>234</v>
      </c>
      <c r="D177" s="191" t="s">
        <v>187</v>
      </c>
      <c r="E177" s="192" t="s">
        <v>619</v>
      </c>
      <c r="F177" s="193" t="s">
        <v>620</v>
      </c>
      <c r="G177" s="194" t="s">
        <v>568</v>
      </c>
      <c r="H177" s="195">
        <v>1</v>
      </c>
      <c r="I177" s="137"/>
      <c r="J177" s="196">
        <f>ROUND(I177*H177,2)</f>
        <v>0</v>
      </c>
      <c r="K177" s="193" t="s">
        <v>1</v>
      </c>
      <c r="L177" s="32"/>
      <c r="M177" s="138" t="s">
        <v>1</v>
      </c>
      <c r="N177" s="139" t="s">
        <v>40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197</v>
      </c>
      <c r="AT177" s="142" t="s">
        <v>187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197</v>
      </c>
      <c r="BM177" s="142" t="s">
        <v>288</v>
      </c>
    </row>
    <row r="178" spans="2:65" s="1" customFormat="1" ht="19.05">
      <c r="B178" s="32"/>
      <c r="D178" s="154" t="s">
        <v>569</v>
      </c>
      <c r="F178" s="155" t="s">
        <v>618</v>
      </c>
      <c r="I178" s="156"/>
      <c r="L178" s="32"/>
      <c r="M178" s="157"/>
      <c r="T178" s="56"/>
      <c r="AT178" s="17" t="s">
        <v>569</v>
      </c>
      <c r="AU178" s="17" t="s">
        <v>84</v>
      </c>
    </row>
    <row r="179" spans="2:65" s="1" customFormat="1" ht="21.75" customHeight="1">
      <c r="B179" s="136"/>
      <c r="C179" s="191" t="s">
        <v>285</v>
      </c>
      <c r="D179" s="191" t="s">
        <v>187</v>
      </c>
      <c r="E179" s="192" t="s">
        <v>621</v>
      </c>
      <c r="F179" s="193" t="s">
        <v>622</v>
      </c>
      <c r="G179" s="194" t="s">
        <v>568</v>
      </c>
      <c r="H179" s="195">
        <v>4</v>
      </c>
      <c r="I179" s="137"/>
      <c r="J179" s="196">
        <f>ROUND(I179*H179,2)</f>
        <v>0</v>
      </c>
      <c r="K179" s="193" t="s">
        <v>1</v>
      </c>
      <c r="L179" s="32"/>
      <c r="M179" s="138" t="s">
        <v>1</v>
      </c>
      <c r="N179" s="139" t="s">
        <v>40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197</v>
      </c>
      <c r="AT179" s="142" t="s">
        <v>187</v>
      </c>
      <c r="AU179" s="142" t="s">
        <v>84</v>
      </c>
      <c r="AY179" s="17" t="s">
        <v>184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82</v>
      </c>
      <c r="BK179" s="143">
        <f>ROUND(I179*H179,2)</f>
        <v>0</v>
      </c>
      <c r="BL179" s="17" t="s">
        <v>197</v>
      </c>
      <c r="BM179" s="142" t="s">
        <v>291</v>
      </c>
    </row>
    <row r="180" spans="2:65" s="11" customFormat="1" ht="22.95" customHeight="1">
      <c r="B180" s="124"/>
      <c r="D180" s="125" t="s">
        <v>74</v>
      </c>
      <c r="E180" s="134" t="s">
        <v>623</v>
      </c>
      <c r="F180" s="134" t="s">
        <v>624</v>
      </c>
      <c r="I180" s="127"/>
      <c r="J180" s="135">
        <f>BK180</f>
        <v>0</v>
      </c>
      <c r="L180" s="124"/>
      <c r="M180" s="129"/>
      <c r="P180" s="130">
        <f>SUM(P181:P186)</f>
        <v>0</v>
      </c>
      <c r="R180" s="130">
        <f>SUM(R181:R186)</f>
        <v>0</v>
      </c>
      <c r="T180" s="131">
        <f>SUM(T181:T186)</f>
        <v>0</v>
      </c>
      <c r="AR180" s="125" t="s">
        <v>82</v>
      </c>
      <c r="AT180" s="132" t="s">
        <v>74</v>
      </c>
      <c r="AU180" s="132" t="s">
        <v>82</v>
      </c>
      <c r="AY180" s="125" t="s">
        <v>184</v>
      </c>
      <c r="BK180" s="133">
        <f>SUM(BK181:BK186)</f>
        <v>0</v>
      </c>
    </row>
    <row r="181" spans="2:65" s="1" customFormat="1" ht="24.15" customHeight="1">
      <c r="B181" s="136"/>
      <c r="C181" s="191" t="s">
        <v>240</v>
      </c>
      <c r="D181" s="191" t="s">
        <v>187</v>
      </c>
      <c r="E181" s="192" t="s">
        <v>625</v>
      </c>
      <c r="F181" s="193" t="s">
        <v>626</v>
      </c>
      <c r="G181" s="194" t="s">
        <v>568</v>
      </c>
      <c r="H181" s="195">
        <v>2</v>
      </c>
      <c r="I181" s="137"/>
      <c r="J181" s="196">
        <f>ROUND(I181*H181,2)</f>
        <v>0</v>
      </c>
      <c r="K181" s="193" t="s">
        <v>1</v>
      </c>
      <c r="L181" s="32"/>
      <c r="M181" s="138" t="s">
        <v>1</v>
      </c>
      <c r="N181" s="139" t="s">
        <v>40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197</v>
      </c>
      <c r="AT181" s="142" t="s">
        <v>187</v>
      </c>
      <c r="AU181" s="142" t="s">
        <v>84</v>
      </c>
      <c r="AY181" s="17" t="s">
        <v>184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82</v>
      </c>
      <c r="BK181" s="143">
        <f>ROUND(I181*H181,2)</f>
        <v>0</v>
      </c>
      <c r="BL181" s="17" t="s">
        <v>197</v>
      </c>
      <c r="BM181" s="142" t="s">
        <v>295</v>
      </c>
    </row>
    <row r="182" spans="2:65" s="1" customFormat="1" ht="19.05">
      <c r="B182" s="32"/>
      <c r="D182" s="154" t="s">
        <v>569</v>
      </c>
      <c r="F182" s="155" t="s">
        <v>627</v>
      </c>
      <c r="I182" s="156"/>
      <c r="L182" s="32"/>
      <c r="M182" s="157"/>
      <c r="T182" s="56"/>
      <c r="AT182" s="17" t="s">
        <v>569</v>
      </c>
      <c r="AU182" s="17" t="s">
        <v>84</v>
      </c>
    </row>
    <row r="183" spans="2:65" s="1" customFormat="1" ht="24.15" customHeight="1">
      <c r="B183" s="136"/>
      <c r="C183" s="191" t="s">
        <v>292</v>
      </c>
      <c r="D183" s="191" t="s">
        <v>187</v>
      </c>
      <c r="E183" s="192" t="s">
        <v>628</v>
      </c>
      <c r="F183" s="193" t="s">
        <v>629</v>
      </c>
      <c r="G183" s="194" t="s">
        <v>568</v>
      </c>
      <c r="H183" s="195">
        <v>11</v>
      </c>
      <c r="I183" s="137"/>
      <c r="J183" s="196">
        <f>ROUND(I183*H183,2)</f>
        <v>0</v>
      </c>
      <c r="K183" s="193" t="s">
        <v>1</v>
      </c>
      <c r="L183" s="32"/>
      <c r="M183" s="138" t="s">
        <v>1</v>
      </c>
      <c r="N183" s="139" t="s">
        <v>40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197</v>
      </c>
      <c r="AT183" s="142" t="s">
        <v>187</v>
      </c>
      <c r="AU183" s="142" t="s">
        <v>84</v>
      </c>
      <c r="AY183" s="17" t="s">
        <v>184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82</v>
      </c>
      <c r="BK183" s="143">
        <f>ROUND(I183*H183,2)</f>
        <v>0</v>
      </c>
      <c r="BL183" s="17" t="s">
        <v>197</v>
      </c>
      <c r="BM183" s="142" t="s">
        <v>298</v>
      </c>
    </row>
    <row r="184" spans="2:65" s="1" customFormat="1" ht="19.05">
      <c r="B184" s="32"/>
      <c r="D184" s="154" t="s">
        <v>569</v>
      </c>
      <c r="F184" s="155" t="s">
        <v>627</v>
      </c>
      <c r="I184" s="156"/>
      <c r="L184" s="32"/>
      <c r="M184" s="157"/>
      <c r="T184" s="56"/>
      <c r="AT184" s="17" t="s">
        <v>569</v>
      </c>
      <c r="AU184" s="17" t="s">
        <v>84</v>
      </c>
    </row>
    <row r="185" spans="2:65" s="1" customFormat="1" ht="16.5" customHeight="1">
      <c r="B185" s="136"/>
      <c r="C185" s="191" t="s">
        <v>245</v>
      </c>
      <c r="D185" s="191" t="s">
        <v>187</v>
      </c>
      <c r="E185" s="192" t="s">
        <v>630</v>
      </c>
      <c r="F185" s="193" t="s">
        <v>631</v>
      </c>
      <c r="G185" s="194" t="s">
        <v>568</v>
      </c>
      <c r="H185" s="195">
        <v>10</v>
      </c>
      <c r="I185" s="137"/>
      <c r="J185" s="196">
        <f>ROUND(I185*H185,2)</f>
        <v>0</v>
      </c>
      <c r="K185" s="193" t="s">
        <v>1</v>
      </c>
      <c r="L185" s="32"/>
      <c r="M185" s="138" t="s">
        <v>1</v>
      </c>
      <c r="N185" s="139" t="s">
        <v>40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197</v>
      </c>
      <c r="AT185" s="142" t="s">
        <v>187</v>
      </c>
      <c r="AU185" s="142" t="s">
        <v>84</v>
      </c>
      <c r="AY185" s="17" t="s">
        <v>184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82</v>
      </c>
      <c r="BK185" s="143">
        <f>ROUND(I185*H185,2)</f>
        <v>0</v>
      </c>
      <c r="BL185" s="17" t="s">
        <v>197</v>
      </c>
      <c r="BM185" s="142" t="s">
        <v>302</v>
      </c>
    </row>
    <row r="186" spans="2:65" s="1" customFormat="1" ht="19.05">
      <c r="B186" s="32"/>
      <c r="D186" s="154" t="s">
        <v>569</v>
      </c>
      <c r="F186" s="155" t="s">
        <v>627</v>
      </c>
      <c r="I186" s="156"/>
      <c r="L186" s="32"/>
      <c r="M186" s="157"/>
      <c r="T186" s="56"/>
      <c r="AT186" s="17" t="s">
        <v>569</v>
      </c>
      <c r="AU186" s="17" t="s">
        <v>84</v>
      </c>
    </row>
    <row r="187" spans="2:65" s="11" customFormat="1" ht="22.95" customHeight="1">
      <c r="B187" s="124"/>
      <c r="D187" s="125" t="s">
        <v>74</v>
      </c>
      <c r="E187" s="134" t="s">
        <v>632</v>
      </c>
      <c r="F187" s="134" t="s">
        <v>633</v>
      </c>
      <c r="I187" s="127"/>
      <c r="J187" s="135">
        <f>BK187</f>
        <v>0</v>
      </c>
      <c r="L187" s="124"/>
      <c r="M187" s="129"/>
      <c r="P187" s="130">
        <f>SUM(P188:P200)</f>
        <v>0</v>
      </c>
      <c r="R187" s="130">
        <f>SUM(R188:R200)</f>
        <v>0</v>
      </c>
      <c r="T187" s="131">
        <f>SUM(T188:T200)</f>
        <v>0</v>
      </c>
      <c r="AR187" s="125" t="s">
        <v>82</v>
      </c>
      <c r="AT187" s="132" t="s">
        <v>74</v>
      </c>
      <c r="AU187" s="132" t="s">
        <v>82</v>
      </c>
      <c r="AY187" s="125" t="s">
        <v>184</v>
      </c>
      <c r="BK187" s="133">
        <f>SUM(BK188:BK200)</f>
        <v>0</v>
      </c>
    </row>
    <row r="188" spans="2:65" s="1" customFormat="1" ht="21.75" customHeight="1">
      <c r="B188" s="136"/>
      <c r="C188" s="191" t="s">
        <v>299</v>
      </c>
      <c r="D188" s="191" t="s">
        <v>187</v>
      </c>
      <c r="E188" s="192" t="s">
        <v>634</v>
      </c>
      <c r="F188" s="193" t="s">
        <v>635</v>
      </c>
      <c r="G188" s="194" t="s">
        <v>568</v>
      </c>
      <c r="H188" s="195">
        <v>7</v>
      </c>
      <c r="I188" s="137"/>
      <c r="J188" s="196">
        <f>ROUND(I188*H188,2)</f>
        <v>0</v>
      </c>
      <c r="K188" s="193" t="s">
        <v>1</v>
      </c>
      <c r="L188" s="32"/>
      <c r="M188" s="138" t="s">
        <v>1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197</v>
      </c>
      <c r="AT188" s="142" t="s">
        <v>187</v>
      </c>
      <c r="AU188" s="142" t="s">
        <v>84</v>
      </c>
      <c r="AY188" s="17" t="s">
        <v>184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82</v>
      </c>
      <c r="BK188" s="143">
        <f>ROUND(I188*H188,2)</f>
        <v>0</v>
      </c>
      <c r="BL188" s="17" t="s">
        <v>197</v>
      </c>
      <c r="BM188" s="142" t="s">
        <v>305</v>
      </c>
    </row>
    <row r="189" spans="2:65" s="1" customFormat="1" ht="16.5" customHeight="1">
      <c r="B189" s="136"/>
      <c r="C189" s="191" t="s">
        <v>196</v>
      </c>
      <c r="D189" s="191" t="s">
        <v>187</v>
      </c>
      <c r="E189" s="192" t="s">
        <v>636</v>
      </c>
      <c r="F189" s="193" t="s">
        <v>637</v>
      </c>
      <c r="G189" s="194" t="s">
        <v>568</v>
      </c>
      <c r="H189" s="195">
        <v>1</v>
      </c>
      <c r="I189" s="137"/>
      <c r="J189" s="196">
        <f>ROUND(I189*H189,2)</f>
        <v>0</v>
      </c>
      <c r="K189" s="193" t="s">
        <v>1</v>
      </c>
      <c r="L189" s="32"/>
      <c r="M189" s="138" t="s">
        <v>1</v>
      </c>
      <c r="N189" s="139" t="s">
        <v>40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197</v>
      </c>
      <c r="AT189" s="142" t="s">
        <v>187</v>
      </c>
      <c r="AU189" s="142" t="s">
        <v>84</v>
      </c>
      <c r="AY189" s="17" t="s">
        <v>184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82</v>
      </c>
      <c r="BK189" s="143">
        <f>ROUND(I189*H189,2)</f>
        <v>0</v>
      </c>
      <c r="BL189" s="17" t="s">
        <v>197</v>
      </c>
      <c r="BM189" s="142" t="s">
        <v>309</v>
      </c>
    </row>
    <row r="190" spans="2:65" s="1" customFormat="1" ht="19.05">
      <c r="B190" s="32"/>
      <c r="D190" s="154" t="s">
        <v>569</v>
      </c>
      <c r="F190" s="155" t="s">
        <v>627</v>
      </c>
      <c r="I190" s="156"/>
      <c r="L190" s="32"/>
      <c r="M190" s="157"/>
      <c r="T190" s="56"/>
      <c r="AT190" s="17" t="s">
        <v>569</v>
      </c>
      <c r="AU190" s="17" t="s">
        <v>84</v>
      </c>
    </row>
    <row r="191" spans="2:65" s="1" customFormat="1" ht="16.5" customHeight="1">
      <c r="B191" s="136"/>
      <c r="C191" s="191" t="s">
        <v>306</v>
      </c>
      <c r="D191" s="191" t="s">
        <v>187</v>
      </c>
      <c r="E191" s="192" t="s">
        <v>638</v>
      </c>
      <c r="F191" s="193" t="s">
        <v>639</v>
      </c>
      <c r="G191" s="194" t="s">
        <v>568</v>
      </c>
      <c r="H191" s="195">
        <v>1</v>
      </c>
      <c r="I191" s="137"/>
      <c r="J191" s="196">
        <f>ROUND(I191*H191,2)</f>
        <v>0</v>
      </c>
      <c r="K191" s="193" t="s">
        <v>1</v>
      </c>
      <c r="L191" s="32"/>
      <c r="M191" s="138" t="s">
        <v>1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197</v>
      </c>
      <c r="AT191" s="142" t="s">
        <v>187</v>
      </c>
      <c r="AU191" s="142" t="s">
        <v>84</v>
      </c>
      <c r="AY191" s="17" t="s">
        <v>184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82</v>
      </c>
      <c r="BK191" s="143">
        <f>ROUND(I191*H191,2)</f>
        <v>0</v>
      </c>
      <c r="BL191" s="17" t="s">
        <v>197</v>
      </c>
      <c r="BM191" s="142" t="s">
        <v>312</v>
      </c>
    </row>
    <row r="192" spans="2:65" s="1" customFormat="1" ht="19.05">
      <c r="B192" s="32"/>
      <c r="D192" s="154" t="s">
        <v>569</v>
      </c>
      <c r="F192" s="155" t="s">
        <v>627</v>
      </c>
      <c r="I192" s="156"/>
      <c r="L192" s="32"/>
      <c r="M192" s="157"/>
      <c r="T192" s="56"/>
      <c r="AT192" s="17" t="s">
        <v>569</v>
      </c>
      <c r="AU192" s="17" t="s">
        <v>84</v>
      </c>
    </row>
    <row r="193" spans="2:65" s="1" customFormat="1" ht="16.5" customHeight="1">
      <c r="B193" s="136"/>
      <c r="C193" s="191" t="s">
        <v>252</v>
      </c>
      <c r="D193" s="191" t="s">
        <v>187</v>
      </c>
      <c r="E193" s="192" t="s">
        <v>630</v>
      </c>
      <c r="F193" s="193" t="s">
        <v>631</v>
      </c>
      <c r="G193" s="194" t="s">
        <v>568</v>
      </c>
      <c r="H193" s="195">
        <v>1</v>
      </c>
      <c r="I193" s="137"/>
      <c r="J193" s="196">
        <f>ROUND(I193*H193,2)</f>
        <v>0</v>
      </c>
      <c r="K193" s="193" t="s">
        <v>1</v>
      </c>
      <c r="L193" s="32"/>
      <c r="M193" s="138" t="s">
        <v>1</v>
      </c>
      <c r="N193" s="139" t="s">
        <v>40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197</v>
      </c>
      <c r="AT193" s="142" t="s">
        <v>187</v>
      </c>
      <c r="AU193" s="142" t="s">
        <v>84</v>
      </c>
      <c r="AY193" s="17" t="s">
        <v>184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82</v>
      </c>
      <c r="BK193" s="143">
        <f>ROUND(I193*H193,2)</f>
        <v>0</v>
      </c>
      <c r="BL193" s="17" t="s">
        <v>197</v>
      </c>
      <c r="BM193" s="142" t="s">
        <v>316</v>
      </c>
    </row>
    <row r="194" spans="2:65" s="1" customFormat="1" ht="19.05">
      <c r="B194" s="32"/>
      <c r="D194" s="154" t="s">
        <v>569</v>
      </c>
      <c r="F194" s="155" t="s">
        <v>627</v>
      </c>
      <c r="I194" s="156"/>
      <c r="L194" s="32"/>
      <c r="M194" s="157"/>
      <c r="T194" s="56"/>
      <c r="AT194" s="17" t="s">
        <v>569</v>
      </c>
      <c r="AU194" s="17" t="s">
        <v>84</v>
      </c>
    </row>
    <row r="195" spans="2:65" s="1" customFormat="1" ht="16.5" customHeight="1">
      <c r="B195" s="136"/>
      <c r="C195" s="191" t="s">
        <v>313</v>
      </c>
      <c r="D195" s="191" t="s">
        <v>187</v>
      </c>
      <c r="E195" s="192" t="s">
        <v>640</v>
      </c>
      <c r="F195" s="193" t="s">
        <v>641</v>
      </c>
      <c r="G195" s="194" t="s">
        <v>568</v>
      </c>
      <c r="H195" s="195">
        <v>1</v>
      </c>
      <c r="I195" s="137"/>
      <c r="J195" s="196">
        <f>ROUND(I195*H195,2)</f>
        <v>0</v>
      </c>
      <c r="K195" s="193" t="s">
        <v>1</v>
      </c>
      <c r="L195" s="32"/>
      <c r="M195" s="138" t="s">
        <v>1</v>
      </c>
      <c r="N195" s="139" t="s">
        <v>40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197</v>
      </c>
      <c r="AT195" s="142" t="s">
        <v>187</v>
      </c>
      <c r="AU195" s="142" t="s">
        <v>84</v>
      </c>
      <c r="AY195" s="17" t="s">
        <v>184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82</v>
      </c>
      <c r="BK195" s="143">
        <f>ROUND(I195*H195,2)</f>
        <v>0</v>
      </c>
      <c r="BL195" s="17" t="s">
        <v>197</v>
      </c>
      <c r="BM195" s="142" t="s">
        <v>319</v>
      </c>
    </row>
    <row r="196" spans="2:65" s="1" customFormat="1" ht="19.05">
      <c r="B196" s="32"/>
      <c r="D196" s="154" t="s">
        <v>569</v>
      </c>
      <c r="F196" s="155" t="s">
        <v>642</v>
      </c>
      <c r="I196" s="156"/>
      <c r="L196" s="32"/>
      <c r="M196" s="157"/>
      <c r="T196" s="56"/>
      <c r="AT196" s="17" t="s">
        <v>569</v>
      </c>
      <c r="AU196" s="17" t="s">
        <v>84</v>
      </c>
    </row>
    <row r="197" spans="2:65" s="1" customFormat="1" ht="24.15" customHeight="1">
      <c r="B197" s="136"/>
      <c r="C197" s="191" t="s">
        <v>255</v>
      </c>
      <c r="D197" s="191" t="s">
        <v>187</v>
      </c>
      <c r="E197" s="192" t="s">
        <v>643</v>
      </c>
      <c r="F197" s="193" t="s">
        <v>644</v>
      </c>
      <c r="G197" s="194" t="s">
        <v>568</v>
      </c>
      <c r="H197" s="195">
        <v>1</v>
      </c>
      <c r="I197" s="137"/>
      <c r="J197" s="196">
        <f>ROUND(I197*H197,2)</f>
        <v>0</v>
      </c>
      <c r="K197" s="193" t="s">
        <v>1</v>
      </c>
      <c r="L197" s="32"/>
      <c r="M197" s="138" t="s">
        <v>1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197</v>
      </c>
      <c r="AT197" s="142" t="s">
        <v>187</v>
      </c>
      <c r="AU197" s="142" t="s">
        <v>84</v>
      </c>
      <c r="AY197" s="17" t="s">
        <v>184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82</v>
      </c>
      <c r="BK197" s="143">
        <f>ROUND(I197*H197,2)</f>
        <v>0</v>
      </c>
      <c r="BL197" s="17" t="s">
        <v>197</v>
      </c>
      <c r="BM197" s="142" t="s">
        <v>323</v>
      </c>
    </row>
    <row r="198" spans="2:65" s="1" customFormat="1" ht="19.05">
      <c r="B198" s="32"/>
      <c r="D198" s="154" t="s">
        <v>569</v>
      </c>
      <c r="F198" s="155" t="s">
        <v>627</v>
      </c>
      <c r="I198" s="156"/>
      <c r="L198" s="32"/>
      <c r="M198" s="157"/>
      <c r="T198" s="56"/>
      <c r="AT198" s="17" t="s">
        <v>569</v>
      </c>
      <c r="AU198" s="17" t="s">
        <v>84</v>
      </c>
    </row>
    <row r="199" spans="2:65" s="1" customFormat="1" ht="16.5" customHeight="1">
      <c r="B199" s="136"/>
      <c r="C199" s="191" t="s">
        <v>320</v>
      </c>
      <c r="D199" s="191" t="s">
        <v>187</v>
      </c>
      <c r="E199" s="192" t="s">
        <v>645</v>
      </c>
      <c r="F199" s="193" t="s">
        <v>646</v>
      </c>
      <c r="G199" s="194" t="s">
        <v>568</v>
      </c>
      <c r="H199" s="195">
        <v>1</v>
      </c>
      <c r="I199" s="137"/>
      <c r="J199" s="196">
        <f>ROUND(I199*H199,2)</f>
        <v>0</v>
      </c>
      <c r="K199" s="193" t="s">
        <v>1</v>
      </c>
      <c r="L199" s="32"/>
      <c r="M199" s="138" t="s">
        <v>1</v>
      </c>
      <c r="N199" s="139" t="s">
        <v>40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197</v>
      </c>
      <c r="AT199" s="142" t="s">
        <v>187</v>
      </c>
      <c r="AU199" s="142" t="s">
        <v>84</v>
      </c>
      <c r="AY199" s="17" t="s">
        <v>184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82</v>
      </c>
      <c r="BK199" s="143">
        <f>ROUND(I199*H199,2)</f>
        <v>0</v>
      </c>
      <c r="BL199" s="17" t="s">
        <v>197</v>
      </c>
      <c r="BM199" s="142" t="s">
        <v>330</v>
      </c>
    </row>
    <row r="200" spans="2:65" s="1" customFormat="1" ht="16.5" customHeight="1">
      <c r="B200" s="136"/>
      <c r="C200" s="191" t="s">
        <v>259</v>
      </c>
      <c r="D200" s="191" t="s">
        <v>187</v>
      </c>
      <c r="E200" s="192" t="s">
        <v>647</v>
      </c>
      <c r="F200" s="193" t="s">
        <v>648</v>
      </c>
      <c r="G200" s="194" t="s">
        <v>568</v>
      </c>
      <c r="H200" s="195">
        <v>1</v>
      </c>
      <c r="I200" s="137"/>
      <c r="J200" s="196">
        <f>ROUND(I200*H200,2)</f>
        <v>0</v>
      </c>
      <c r="K200" s="193" t="s">
        <v>1</v>
      </c>
      <c r="L200" s="32"/>
      <c r="M200" s="138" t="s">
        <v>1</v>
      </c>
      <c r="N200" s="139" t="s">
        <v>40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197</v>
      </c>
      <c r="AT200" s="142" t="s">
        <v>187</v>
      </c>
      <c r="AU200" s="142" t="s">
        <v>84</v>
      </c>
      <c r="AY200" s="17" t="s">
        <v>184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82</v>
      </c>
      <c r="BK200" s="143">
        <f>ROUND(I200*H200,2)</f>
        <v>0</v>
      </c>
      <c r="BL200" s="17" t="s">
        <v>197</v>
      </c>
      <c r="BM200" s="142" t="s">
        <v>333</v>
      </c>
    </row>
    <row r="201" spans="2:65" s="11" customFormat="1" ht="22.95" customHeight="1">
      <c r="B201" s="124"/>
      <c r="D201" s="125" t="s">
        <v>74</v>
      </c>
      <c r="E201" s="134" t="s">
        <v>649</v>
      </c>
      <c r="F201" s="134" t="s">
        <v>650</v>
      </c>
      <c r="I201" s="127"/>
      <c r="J201" s="135">
        <f>BK201</f>
        <v>0</v>
      </c>
      <c r="L201" s="124"/>
      <c r="M201" s="129"/>
      <c r="P201" s="130">
        <f>SUM(P202:P228)</f>
        <v>0</v>
      </c>
      <c r="R201" s="130">
        <f>SUM(R202:R228)</f>
        <v>0</v>
      </c>
      <c r="T201" s="131">
        <f>SUM(T202:T228)</f>
        <v>0</v>
      </c>
      <c r="AR201" s="125" t="s">
        <v>82</v>
      </c>
      <c r="AT201" s="132" t="s">
        <v>74</v>
      </c>
      <c r="AU201" s="132" t="s">
        <v>82</v>
      </c>
      <c r="AY201" s="125" t="s">
        <v>184</v>
      </c>
      <c r="BK201" s="133">
        <f>SUM(BK202:BK228)</f>
        <v>0</v>
      </c>
    </row>
    <row r="202" spans="2:65" s="1" customFormat="1" ht="16.5" customHeight="1">
      <c r="B202" s="136"/>
      <c r="C202" s="191" t="s">
        <v>327</v>
      </c>
      <c r="D202" s="191" t="s">
        <v>187</v>
      </c>
      <c r="E202" s="192" t="s">
        <v>651</v>
      </c>
      <c r="F202" s="193" t="s">
        <v>652</v>
      </c>
      <c r="G202" s="194" t="s">
        <v>568</v>
      </c>
      <c r="H202" s="195">
        <v>15</v>
      </c>
      <c r="I202" s="137"/>
      <c r="J202" s="196">
        <f t="shared" ref="J202:J212" si="0">ROUND(I202*H202,2)</f>
        <v>0</v>
      </c>
      <c r="K202" s="193" t="s">
        <v>1</v>
      </c>
      <c r="L202" s="32"/>
      <c r="M202" s="138" t="s">
        <v>1</v>
      </c>
      <c r="N202" s="139" t="s">
        <v>40</v>
      </c>
      <c r="P202" s="140">
        <f t="shared" ref="P202:P212" si="1">O202*H202</f>
        <v>0</v>
      </c>
      <c r="Q202" s="140">
        <v>0</v>
      </c>
      <c r="R202" s="140">
        <f t="shared" ref="R202:R212" si="2">Q202*H202</f>
        <v>0</v>
      </c>
      <c r="S202" s="140">
        <v>0</v>
      </c>
      <c r="T202" s="141">
        <f t="shared" ref="T202:T212" si="3">S202*H202</f>
        <v>0</v>
      </c>
      <c r="AR202" s="142" t="s">
        <v>197</v>
      </c>
      <c r="AT202" s="142" t="s">
        <v>187</v>
      </c>
      <c r="AU202" s="142" t="s">
        <v>84</v>
      </c>
      <c r="AY202" s="17" t="s">
        <v>184</v>
      </c>
      <c r="BE202" s="143">
        <f t="shared" ref="BE202:BE212" si="4">IF(N202="základní",J202,0)</f>
        <v>0</v>
      </c>
      <c r="BF202" s="143">
        <f t="shared" ref="BF202:BF212" si="5">IF(N202="snížená",J202,0)</f>
        <v>0</v>
      </c>
      <c r="BG202" s="143">
        <f t="shared" ref="BG202:BG212" si="6">IF(N202="zákl. přenesená",J202,0)</f>
        <v>0</v>
      </c>
      <c r="BH202" s="143">
        <f t="shared" ref="BH202:BH212" si="7">IF(N202="sníž. přenesená",J202,0)</f>
        <v>0</v>
      </c>
      <c r="BI202" s="143">
        <f t="shared" ref="BI202:BI212" si="8">IF(N202="nulová",J202,0)</f>
        <v>0</v>
      </c>
      <c r="BJ202" s="17" t="s">
        <v>82</v>
      </c>
      <c r="BK202" s="143">
        <f t="shared" ref="BK202:BK212" si="9">ROUND(I202*H202,2)</f>
        <v>0</v>
      </c>
      <c r="BL202" s="17" t="s">
        <v>197</v>
      </c>
      <c r="BM202" s="142" t="s">
        <v>337</v>
      </c>
    </row>
    <row r="203" spans="2:65" s="1" customFormat="1" ht="16.5" customHeight="1">
      <c r="B203" s="136"/>
      <c r="C203" s="191" t="s">
        <v>262</v>
      </c>
      <c r="D203" s="191" t="s">
        <v>187</v>
      </c>
      <c r="E203" s="192" t="s">
        <v>653</v>
      </c>
      <c r="F203" s="193" t="s">
        <v>654</v>
      </c>
      <c r="G203" s="194" t="s">
        <v>568</v>
      </c>
      <c r="H203" s="195">
        <v>10</v>
      </c>
      <c r="I203" s="137"/>
      <c r="J203" s="196">
        <f t="shared" si="0"/>
        <v>0</v>
      </c>
      <c r="K203" s="193" t="s">
        <v>1</v>
      </c>
      <c r="L203" s="32"/>
      <c r="M203" s="138" t="s">
        <v>1</v>
      </c>
      <c r="N203" s="139" t="s">
        <v>40</v>
      </c>
      <c r="P203" s="140">
        <f t="shared" si="1"/>
        <v>0</v>
      </c>
      <c r="Q203" s="140">
        <v>0</v>
      </c>
      <c r="R203" s="140">
        <f t="shared" si="2"/>
        <v>0</v>
      </c>
      <c r="S203" s="140">
        <v>0</v>
      </c>
      <c r="T203" s="141">
        <f t="shared" si="3"/>
        <v>0</v>
      </c>
      <c r="AR203" s="142" t="s">
        <v>197</v>
      </c>
      <c r="AT203" s="142" t="s">
        <v>187</v>
      </c>
      <c r="AU203" s="142" t="s">
        <v>84</v>
      </c>
      <c r="AY203" s="17" t="s">
        <v>184</v>
      </c>
      <c r="BE203" s="143">
        <f t="shared" si="4"/>
        <v>0</v>
      </c>
      <c r="BF203" s="143">
        <f t="shared" si="5"/>
        <v>0</v>
      </c>
      <c r="BG203" s="143">
        <f t="shared" si="6"/>
        <v>0</v>
      </c>
      <c r="BH203" s="143">
        <f t="shared" si="7"/>
        <v>0</v>
      </c>
      <c r="BI203" s="143">
        <f t="shared" si="8"/>
        <v>0</v>
      </c>
      <c r="BJ203" s="17" t="s">
        <v>82</v>
      </c>
      <c r="BK203" s="143">
        <f t="shared" si="9"/>
        <v>0</v>
      </c>
      <c r="BL203" s="17" t="s">
        <v>197</v>
      </c>
      <c r="BM203" s="142" t="s">
        <v>340</v>
      </c>
    </row>
    <row r="204" spans="2:65" s="1" customFormat="1" ht="16.5" customHeight="1">
      <c r="B204" s="136"/>
      <c r="C204" s="191" t="s">
        <v>334</v>
      </c>
      <c r="D204" s="191" t="s">
        <v>187</v>
      </c>
      <c r="E204" s="192" t="s">
        <v>655</v>
      </c>
      <c r="F204" s="193" t="s">
        <v>656</v>
      </c>
      <c r="G204" s="194" t="s">
        <v>568</v>
      </c>
      <c r="H204" s="195">
        <v>5</v>
      </c>
      <c r="I204" s="137"/>
      <c r="J204" s="196">
        <f t="shared" si="0"/>
        <v>0</v>
      </c>
      <c r="K204" s="193" t="s">
        <v>1</v>
      </c>
      <c r="L204" s="32"/>
      <c r="M204" s="138" t="s">
        <v>1</v>
      </c>
      <c r="N204" s="139" t="s">
        <v>40</v>
      </c>
      <c r="P204" s="140">
        <f t="shared" si="1"/>
        <v>0</v>
      </c>
      <c r="Q204" s="140">
        <v>0</v>
      </c>
      <c r="R204" s="140">
        <f t="shared" si="2"/>
        <v>0</v>
      </c>
      <c r="S204" s="140">
        <v>0</v>
      </c>
      <c r="T204" s="141">
        <f t="shared" si="3"/>
        <v>0</v>
      </c>
      <c r="AR204" s="142" t="s">
        <v>197</v>
      </c>
      <c r="AT204" s="142" t="s">
        <v>187</v>
      </c>
      <c r="AU204" s="142" t="s">
        <v>84</v>
      </c>
      <c r="AY204" s="17" t="s">
        <v>184</v>
      </c>
      <c r="BE204" s="143">
        <f t="shared" si="4"/>
        <v>0</v>
      </c>
      <c r="BF204" s="143">
        <f t="shared" si="5"/>
        <v>0</v>
      </c>
      <c r="BG204" s="143">
        <f t="shared" si="6"/>
        <v>0</v>
      </c>
      <c r="BH204" s="143">
        <f t="shared" si="7"/>
        <v>0</v>
      </c>
      <c r="BI204" s="143">
        <f t="shared" si="8"/>
        <v>0</v>
      </c>
      <c r="BJ204" s="17" t="s">
        <v>82</v>
      </c>
      <c r="BK204" s="143">
        <f t="shared" si="9"/>
        <v>0</v>
      </c>
      <c r="BL204" s="17" t="s">
        <v>197</v>
      </c>
      <c r="BM204" s="142" t="s">
        <v>344</v>
      </c>
    </row>
    <row r="205" spans="2:65" s="1" customFormat="1" ht="16.5" customHeight="1">
      <c r="B205" s="136"/>
      <c r="C205" s="191" t="s">
        <v>267</v>
      </c>
      <c r="D205" s="191" t="s">
        <v>187</v>
      </c>
      <c r="E205" s="192" t="s">
        <v>655</v>
      </c>
      <c r="F205" s="193" t="s">
        <v>656</v>
      </c>
      <c r="G205" s="194" t="s">
        <v>568</v>
      </c>
      <c r="H205" s="195">
        <v>5</v>
      </c>
      <c r="I205" s="137"/>
      <c r="J205" s="196">
        <f t="shared" si="0"/>
        <v>0</v>
      </c>
      <c r="K205" s="193" t="s">
        <v>1</v>
      </c>
      <c r="L205" s="32"/>
      <c r="M205" s="138" t="s">
        <v>1</v>
      </c>
      <c r="N205" s="139" t="s">
        <v>40</v>
      </c>
      <c r="P205" s="140">
        <f t="shared" si="1"/>
        <v>0</v>
      </c>
      <c r="Q205" s="140">
        <v>0</v>
      </c>
      <c r="R205" s="140">
        <f t="shared" si="2"/>
        <v>0</v>
      </c>
      <c r="S205" s="140">
        <v>0</v>
      </c>
      <c r="T205" s="141">
        <f t="shared" si="3"/>
        <v>0</v>
      </c>
      <c r="AR205" s="142" t="s">
        <v>197</v>
      </c>
      <c r="AT205" s="142" t="s">
        <v>187</v>
      </c>
      <c r="AU205" s="142" t="s">
        <v>84</v>
      </c>
      <c r="AY205" s="17" t="s">
        <v>184</v>
      </c>
      <c r="BE205" s="143">
        <f t="shared" si="4"/>
        <v>0</v>
      </c>
      <c r="BF205" s="143">
        <f t="shared" si="5"/>
        <v>0</v>
      </c>
      <c r="BG205" s="143">
        <f t="shared" si="6"/>
        <v>0</v>
      </c>
      <c r="BH205" s="143">
        <f t="shared" si="7"/>
        <v>0</v>
      </c>
      <c r="BI205" s="143">
        <f t="shared" si="8"/>
        <v>0</v>
      </c>
      <c r="BJ205" s="17" t="s">
        <v>82</v>
      </c>
      <c r="BK205" s="143">
        <f t="shared" si="9"/>
        <v>0</v>
      </c>
      <c r="BL205" s="17" t="s">
        <v>197</v>
      </c>
      <c r="BM205" s="142" t="s">
        <v>347</v>
      </c>
    </row>
    <row r="206" spans="2:65" s="1" customFormat="1" ht="16.5" customHeight="1">
      <c r="B206" s="136"/>
      <c r="C206" s="191" t="s">
        <v>341</v>
      </c>
      <c r="D206" s="191" t="s">
        <v>187</v>
      </c>
      <c r="E206" s="192" t="s">
        <v>655</v>
      </c>
      <c r="F206" s="193" t="s">
        <v>656</v>
      </c>
      <c r="G206" s="194" t="s">
        <v>568</v>
      </c>
      <c r="H206" s="195">
        <v>5</v>
      </c>
      <c r="I206" s="137"/>
      <c r="J206" s="196">
        <f t="shared" si="0"/>
        <v>0</v>
      </c>
      <c r="K206" s="193" t="s">
        <v>1</v>
      </c>
      <c r="L206" s="32"/>
      <c r="M206" s="138" t="s">
        <v>1</v>
      </c>
      <c r="N206" s="139" t="s">
        <v>40</v>
      </c>
      <c r="P206" s="140">
        <f t="shared" si="1"/>
        <v>0</v>
      </c>
      <c r="Q206" s="140">
        <v>0</v>
      </c>
      <c r="R206" s="140">
        <f t="shared" si="2"/>
        <v>0</v>
      </c>
      <c r="S206" s="140">
        <v>0</v>
      </c>
      <c r="T206" s="141">
        <f t="shared" si="3"/>
        <v>0</v>
      </c>
      <c r="AR206" s="142" t="s">
        <v>197</v>
      </c>
      <c r="AT206" s="142" t="s">
        <v>187</v>
      </c>
      <c r="AU206" s="142" t="s">
        <v>84</v>
      </c>
      <c r="AY206" s="17" t="s">
        <v>184</v>
      </c>
      <c r="BE206" s="143">
        <f t="shared" si="4"/>
        <v>0</v>
      </c>
      <c r="BF206" s="143">
        <f t="shared" si="5"/>
        <v>0</v>
      </c>
      <c r="BG206" s="143">
        <f t="shared" si="6"/>
        <v>0</v>
      </c>
      <c r="BH206" s="143">
        <f t="shared" si="7"/>
        <v>0</v>
      </c>
      <c r="BI206" s="143">
        <f t="shared" si="8"/>
        <v>0</v>
      </c>
      <c r="BJ206" s="17" t="s">
        <v>82</v>
      </c>
      <c r="BK206" s="143">
        <f t="shared" si="9"/>
        <v>0</v>
      </c>
      <c r="BL206" s="17" t="s">
        <v>197</v>
      </c>
      <c r="BM206" s="142" t="s">
        <v>352</v>
      </c>
    </row>
    <row r="207" spans="2:65" s="1" customFormat="1" ht="16.5" customHeight="1">
      <c r="B207" s="136"/>
      <c r="C207" s="191" t="s">
        <v>270</v>
      </c>
      <c r="D207" s="191" t="s">
        <v>187</v>
      </c>
      <c r="E207" s="192" t="s">
        <v>657</v>
      </c>
      <c r="F207" s="193" t="s">
        <v>658</v>
      </c>
      <c r="G207" s="194" t="s">
        <v>190</v>
      </c>
      <c r="H207" s="195">
        <v>200</v>
      </c>
      <c r="I207" s="137"/>
      <c r="J207" s="196">
        <f t="shared" si="0"/>
        <v>0</v>
      </c>
      <c r="K207" s="193" t="s">
        <v>1</v>
      </c>
      <c r="L207" s="32"/>
      <c r="M207" s="138" t="s">
        <v>1</v>
      </c>
      <c r="N207" s="139" t="s">
        <v>40</v>
      </c>
      <c r="P207" s="140">
        <f t="shared" si="1"/>
        <v>0</v>
      </c>
      <c r="Q207" s="140">
        <v>0</v>
      </c>
      <c r="R207" s="140">
        <f t="shared" si="2"/>
        <v>0</v>
      </c>
      <c r="S207" s="140">
        <v>0</v>
      </c>
      <c r="T207" s="141">
        <f t="shared" si="3"/>
        <v>0</v>
      </c>
      <c r="AR207" s="142" t="s">
        <v>197</v>
      </c>
      <c r="AT207" s="142" t="s">
        <v>187</v>
      </c>
      <c r="AU207" s="142" t="s">
        <v>84</v>
      </c>
      <c r="AY207" s="17" t="s">
        <v>184</v>
      </c>
      <c r="BE207" s="143">
        <f t="shared" si="4"/>
        <v>0</v>
      </c>
      <c r="BF207" s="143">
        <f t="shared" si="5"/>
        <v>0</v>
      </c>
      <c r="BG207" s="143">
        <f t="shared" si="6"/>
        <v>0</v>
      </c>
      <c r="BH207" s="143">
        <f t="shared" si="7"/>
        <v>0</v>
      </c>
      <c r="BI207" s="143">
        <f t="shared" si="8"/>
        <v>0</v>
      </c>
      <c r="BJ207" s="17" t="s">
        <v>82</v>
      </c>
      <c r="BK207" s="143">
        <f t="shared" si="9"/>
        <v>0</v>
      </c>
      <c r="BL207" s="17" t="s">
        <v>197</v>
      </c>
      <c r="BM207" s="142" t="s">
        <v>355</v>
      </c>
    </row>
    <row r="208" spans="2:65" s="1" customFormat="1" ht="16.5" customHeight="1">
      <c r="B208" s="136"/>
      <c r="C208" s="191" t="s">
        <v>348</v>
      </c>
      <c r="D208" s="191" t="s">
        <v>187</v>
      </c>
      <c r="E208" s="192" t="s">
        <v>659</v>
      </c>
      <c r="F208" s="193" t="s">
        <v>658</v>
      </c>
      <c r="G208" s="194" t="s">
        <v>190</v>
      </c>
      <c r="H208" s="195">
        <v>60</v>
      </c>
      <c r="I208" s="137"/>
      <c r="J208" s="196">
        <f t="shared" si="0"/>
        <v>0</v>
      </c>
      <c r="K208" s="193" t="s">
        <v>1</v>
      </c>
      <c r="L208" s="32"/>
      <c r="M208" s="138" t="s">
        <v>1</v>
      </c>
      <c r="N208" s="139" t="s">
        <v>40</v>
      </c>
      <c r="P208" s="140">
        <f t="shared" si="1"/>
        <v>0</v>
      </c>
      <c r="Q208" s="140">
        <v>0</v>
      </c>
      <c r="R208" s="140">
        <f t="shared" si="2"/>
        <v>0</v>
      </c>
      <c r="S208" s="140">
        <v>0</v>
      </c>
      <c r="T208" s="141">
        <f t="shared" si="3"/>
        <v>0</v>
      </c>
      <c r="AR208" s="142" t="s">
        <v>197</v>
      </c>
      <c r="AT208" s="142" t="s">
        <v>187</v>
      </c>
      <c r="AU208" s="142" t="s">
        <v>84</v>
      </c>
      <c r="AY208" s="17" t="s">
        <v>184</v>
      </c>
      <c r="BE208" s="143">
        <f t="shared" si="4"/>
        <v>0</v>
      </c>
      <c r="BF208" s="143">
        <f t="shared" si="5"/>
        <v>0</v>
      </c>
      <c r="BG208" s="143">
        <f t="shared" si="6"/>
        <v>0</v>
      </c>
      <c r="BH208" s="143">
        <f t="shared" si="7"/>
        <v>0</v>
      </c>
      <c r="BI208" s="143">
        <f t="shared" si="8"/>
        <v>0</v>
      </c>
      <c r="BJ208" s="17" t="s">
        <v>82</v>
      </c>
      <c r="BK208" s="143">
        <f t="shared" si="9"/>
        <v>0</v>
      </c>
      <c r="BL208" s="17" t="s">
        <v>197</v>
      </c>
      <c r="BM208" s="142" t="s">
        <v>361</v>
      </c>
    </row>
    <row r="209" spans="2:65" s="1" customFormat="1" ht="16.5" customHeight="1">
      <c r="B209" s="136"/>
      <c r="C209" s="191" t="s">
        <v>274</v>
      </c>
      <c r="D209" s="191" t="s">
        <v>187</v>
      </c>
      <c r="E209" s="192" t="s">
        <v>660</v>
      </c>
      <c r="F209" s="193" t="s">
        <v>658</v>
      </c>
      <c r="G209" s="194" t="s">
        <v>190</v>
      </c>
      <c r="H209" s="195">
        <v>40</v>
      </c>
      <c r="I209" s="137"/>
      <c r="J209" s="196">
        <f t="shared" si="0"/>
        <v>0</v>
      </c>
      <c r="K209" s="193" t="s">
        <v>1</v>
      </c>
      <c r="L209" s="32"/>
      <c r="M209" s="138" t="s">
        <v>1</v>
      </c>
      <c r="N209" s="139" t="s">
        <v>40</v>
      </c>
      <c r="P209" s="140">
        <f t="shared" si="1"/>
        <v>0</v>
      </c>
      <c r="Q209" s="140">
        <v>0</v>
      </c>
      <c r="R209" s="140">
        <f t="shared" si="2"/>
        <v>0</v>
      </c>
      <c r="S209" s="140">
        <v>0</v>
      </c>
      <c r="T209" s="141">
        <f t="shared" si="3"/>
        <v>0</v>
      </c>
      <c r="AR209" s="142" t="s">
        <v>197</v>
      </c>
      <c r="AT209" s="142" t="s">
        <v>187</v>
      </c>
      <c r="AU209" s="142" t="s">
        <v>84</v>
      </c>
      <c r="AY209" s="17" t="s">
        <v>184</v>
      </c>
      <c r="BE209" s="143">
        <f t="shared" si="4"/>
        <v>0</v>
      </c>
      <c r="BF209" s="143">
        <f t="shared" si="5"/>
        <v>0</v>
      </c>
      <c r="BG209" s="143">
        <f t="shared" si="6"/>
        <v>0</v>
      </c>
      <c r="BH209" s="143">
        <f t="shared" si="7"/>
        <v>0</v>
      </c>
      <c r="BI209" s="143">
        <f t="shared" si="8"/>
        <v>0</v>
      </c>
      <c r="BJ209" s="17" t="s">
        <v>82</v>
      </c>
      <c r="BK209" s="143">
        <f t="shared" si="9"/>
        <v>0</v>
      </c>
      <c r="BL209" s="17" t="s">
        <v>197</v>
      </c>
      <c r="BM209" s="142" t="s">
        <v>364</v>
      </c>
    </row>
    <row r="210" spans="2:65" s="1" customFormat="1" ht="16.5" customHeight="1">
      <c r="B210" s="136"/>
      <c r="C210" s="191" t="s">
        <v>358</v>
      </c>
      <c r="D210" s="191" t="s">
        <v>187</v>
      </c>
      <c r="E210" s="192" t="s">
        <v>661</v>
      </c>
      <c r="F210" s="193" t="s">
        <v>658</v>
      </c>
      <c r="G210" s="194" t="s">
        <v>190</v>
      </c>
      <c r="H210" s="195">
        <v>10</v>
      </c>
      <c r="I210" s="137"/>
      <c r="J210" s="196">
        <f t="shared" si="0"/>
        <v>0</v>
      </c>
      <c r="K210" s="193" t="s">
        <v>1</v>
      </c>
      <c r="L210" s="32"/>
      <c r="M210" s="138" t="s">
        <v>1</v>
      </c>
      <c r="N210" s="139" t="s">
        <v>40</v>
      </c>
      <c r="P210" s="140">
        <f t="shared" si="1"/>
        <v>0</v>
      </c>
      <c r="Q210" s="140">
        <v>0</v>
      </c>
      <c r="R210" s="140">
        <f t="shared" si="2"/>
        <v>0</v>
      </c>
      <c r="S210" s="140">
        <v>0</v>
      </c>
      <c r="T210" s="141">
        <f t="shared" si="3"/>
        <v>0</v>
      </c>
      <c r="AR210" s="142" t="s">
        <v>197</v>
      </c>
      <c r="AT210" s="142" t="s">
        <v>187</v>
      </c>
      <c r="AU210" s="142" t="s">
        <v>84</v>
      </c>
      <c r="AY210" s="17" t="s">
        <v>184</v>
      </c>
      <c r="BE210" s="143">
        <f t="shared" si="4"/>
        <v>0</v>
      </c>
      <c r="BF210" s="143">
        <f t="shared" si="5"/>
        <v>0</v>
      </c>
      <c r="BG210" s="143">
        <f t="shared" si="6"/>
        <v>0</v>
      </c>
      <c r="BH210" s="143">
        <f t="shared" si="7"/>
        <v>0</v>
      </c>
      <c r="BI210" s="143">
        <f t="shared" si="8"/>
        <v>0</v>
      </c>
      <c r="BJ210" s="17" t="s">
        <v>82</v>
      </c>
      <c r="BK210" s="143">
        <f t="shared" si="9"/>
        <v>0</v>
      </c>
      <c r="BL210" s="17" t="s">
        <v>197</v>
      </c>
      <c r="BM210" s="142" t="s">
        <v>368</v>
      </c>
    </row>
    <row r="211" spans="2:65" s="1" customFormat="1" ht="16.5" customHeight="1">
      <c r="B211" s="136"/>
      <c r="C211" s="191" t="s">
        <v>277</v>
      </c>
      <c r="D211" s="191" t="s">
        <v>187</v>
      </c>
      <c r="E211" s="192" t="s">
        <v>662</v>
      </c>
      <c r="F211" s="193" t="s">
        <v>658</v>
      </c>
      <c r="G211" s="194" t="s">
        <v>190</v>
      </c>
      <c r="H211" s="195">
        <v>10</v>
      </c>
      <c r="I211" s="137"/>
      <c r="J211" s="196">
        <f t="shared" si="0"/>
        <v>0</v>
      </c>
      <c r="K211" s="193" t="s">
        <v>1</v>
      </c>
      <c r="L211" s="32"/>
      <c r="M211" s="138" t="s">
        <v>1</v>
      </c>
      <c r="N211" s="139" t="s">
        <v>40</v>
      </c>
      <c r="P211" s="140">
        <f t="shared" si="1"/>
        <v>0</v>
      </c>
      <c r="Q211" s="140">
        <v>0</v>
      </c>
      <c r="R211" s="140">
        <f t="shared" si="2"/>
        <v>0</v>
      </c>
      <c r="S211" s="140">
        <v>0</v>
      </c>
      <c r="T211" s="141">
        <f t="shared" si="3"/>
        <v>0</v>
      </c>
      <c r="AR211" s="142" t="s">
        <v>197</v>
      </c>
      <c r="AT211" s="142" t="s">
        <v>187</v>
      </c>
      <c r="AU211" s="142" t="s">
        <v>84</v>
      </c>
      <c r="AY211" s="17" t="s">
        <v>184</v>
      </c>
      <c r="BE211" s="143">
        <f t="shared" si="4"/>
        <v>0</v>
      </c>
      <c r="BF211" s="143">
        <f t="shared" si="5"/>
        <v>0</v>
      </c>
      <c r="BG211" s="143">
        <f t="shared" si="6"/>
        <v>0</v>
      </c>
      <c r="BH211" s="143">
        <f t="shared" si="7"/>
        <v>0</v>
      </c>
      <c r="BI211" s="143">
        <f t="shared" si="8"/>
        <v>0</v>
      </c>
      <c r="BJ211" s="17" t="s">
        <v>82</v>
      </c>
      <c r="BK211" s="143">
        <f t="shared" si="9"/>
        <v>0</v>
      </c>
      <c r="BL211" s="17" t="s">
        <v>197</v>
      </c>
      <c r="BM211" s="142" t="s">
        <v>371</v>
      </c>
    </row>
    <row r="212" spans="2:65" s="1" customFormat="1" ht="16.5" customHeight="1">
      <c r="B212" s="136"/>
      <c r="C212" s="191" t="s">
        <v>365</v>
      </c>
      <c r="D212" s="191" t="s">
        <v>187</v>
      </c>
      <c r="E212" s="192" t="s">
        <v>663</v>
      </c>
      <c r="F212" s="193" t="s">
        <v>664</v>
      </c>
      <c r="G212" s="194" t="s">
        <v>568</v>
      </c>
      <c r="H212" s="195">
        <v>4</v>
      </c>
      <c r="I212" s="137"/>
      <c r="J212" s="196">
        <f t="shared" si="0"/>
        <v>0</v>
      </c>
      <c r="K212" s="193" t="s">
        <v>1</v>
      </c>
      <c r="L212" s="32"/>
      <c r="M212" s="138" t="s">
        <v>1</v>
      </c>
      <c r="N212" s="139" t="s">
        <v>40</v>
      </c>
      <c r="P212" s="140">
        <f t="shared" si="1"/>
        <v>0</v>
      </c>
      <c r="Q212" s="140">
        <v>0</v>
      </c>
      <c r="R212" s="140">
        <f t="shared" si="2"/>
        <v>0</v>
      </c>
      <c r="S212" s="140">
        <v>0</v>
      </c>
      <c r="T212" s="141">
        <f t="shared" si="3"/>
        <v>0</v>
      </c>
      <c r="AR212" s="142" t="s">
        <v>197</v>
      </c>
      <c r="AT212" s="142" t="s">
        <v>187</v>
      </c>
      <c r="AU212" s="142" t="s">
        <v>84</v>
      </c>
      <c r="AY212" s="17" t="s">
        <v>184</v>
      </c>
      <c r="BE212" s="143">
        <f t="shared" si="4"/>
        <v>0</v>
      </c>
      <c r="BF212" s="143">
        <f t="shared" si="5"/>
        <v>0</v>
      </c>
      <c r="BG212" s="143">
        <f t="shared" si="6"/>
        <v>0</v>
      </c>
      <c r="BH212" s="143">
        <f t="shared" si="7"/>
        <v>0</v>
      </c>
      <c r="BI212" s="143">
        <f t="shared" si="8"/>
        <v>0</v>
      </c>
      <c r="BJ212" s="17" t="s">
        <v>82</v>
      </c>
      <c r="BK212" s="143">
        <f t="shared" si="9"/>
        <v>0</v>
      </c>
      <c r="BL212" s="17" t="s">
        <v>197</v>
      </c>
      <c r="BM212" s="142" t="s">
        <v>375</v>
      </c>
    </row>
    <row r="213" spans="2:65" s="1" customFormat="1" ht="19.05">
      <c r="B213" s="32"/>
      <c r="D213" s="154" t="s">
        <v>569</v>
      </c>
      <c r="F213" s="155" t="s">
        <v>665</v>
      </c>
      <c r="I213" s="156"/>
      <c r="L213" s="32"/>
      <c r="M213" s="157"/>
      <c r="T213" s="56"/>
      <c r="AT213" s="17" t="s">
        <v>569</v>
      </c>
      <c r="AU213" s="17" t="s">
        <v>84</v>
      </c>
    </row>
    <row r="214" spans="2:65" s="1" customFormat="1" ht="16.5" customHeight="1">
      <c r="B214" s="136"/>
      <c r="C214" s="191" t="s">
        <v>281</v>
      </c>
      <c r="D214" s="191" t="s">
        <v>187</v>
      </c>
      <c r="E214" s="192" t="s">
        <v>666</v>
      </c>
      <c r="F214" s="193" t="s">
        <v>664</v>
      </c>
      <c r="G214" s="194" t="s">
        <v>568</v>
      </c>
      <c r="H214" s="195">
        <v>50</v>
      </c>
      <c r="I214" s="137"/>
      <c r="J214" s="196">
        <f>ROUND(I214*H214,2)</f>
        <v>0</v>
      </c>
      <c r="K214" s="193" t="s">
        <v>1</v>
      </c>
      <c r="L214" s="32"/>
      <c r="M214" s="138" t="s">
        <v>1</v>
      </c>
      <c r="N214" s="139" t="s">
        <v>40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197</v>
      </c>
      <c r="AT214" s="142" t="s">
        <v>187</v>
      </c>
      <c r="AU214" s="142" t="s">
        <v>84</v>
      </c>
      <c r="AY214" s="17" t="s">
        <v>184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82</v>
      </c>
      <c r="BK214" s="143">
        <f>ROUND(I214*H214,2)</f>
        <v>0</v>
      </c>
      <c r="BL214" s="17" t="s">
        <v>197</v>
      </c>
      <c r="BM214" s="142" t="s">
        <v>378</v>
      </c>
    </row>
    <row r="215" spans="2:65" s="1" customFormat="1" ht="19.05">
      <c r="B215" s="32"/>
      <c r="D215" s="154" t="s">
        <v>569</v>
      </c>
      <c r="F215" s="155" t="s">
        <v>665</v>
      </c>
      <c r="I215" s="156"/>
      <c r="L215" s="32"/>
      <c r="M215" s="157"/>
      <c r="T215" s="56"/>
      <c r="AT215" s="17" t="s">
        <v>569</v>
      </c>
      <c r="AU215" s="17" t="s">
        <v>84</v>
      </c>
    </row>
    <row r="216" spans="2:65" s="1" customFormat="1" ht="16.5" customHeight="1">
      <c r="B216" s="136"/>
      <c r="C216" s="191" t="s">
        <v>372</v>
      </c>
      <c r="D216" s="191" t="s">
        <v>187</v>
      </c>
      <c r="E216" s="192" t="s">
        <v>667</v>
      </c>
      <c r="F216" s="193" t="s">
        <v>664</v>
      </c>
      <c r="G216" s="194" t="s">
        <v>568</v>
      </c>
      <c r="H216" s="195">
        <v>90</v>
      </c>
      <c r="I216" s="137"/>
      <c r="J216" s="196">
        <f>ROUND(I216*H216,2)</f>
        <v>0</v>
      </c>
      <c r="K216" s="193" t="s">
        <v>1</v>
      </c>
      <c r="L216" s="32"/>
      <c r="M216" s="138" t="s">
        <v>1</v>
      </c>
      <c r="N216" s="139" t="s">
        <v>40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197</v>
      </c>
      <c r="AT216" s="142" t="s">
        <v>187</v>
      </c>
      <c r="AU216" s="142" t="s">
        <v>84</v>
      </c>
      <c r="AY216" s="17" t="s">
        <v>184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82</v>
      </c>
      <c r="BK216" s="143">
        <f>ROUND(I216*H216,2)</f>
        <v>0</v>
      </c>
      <c r="BL216" s="17" t="s">
        <v>197</v>
      </c>
      <c r="BM216" s="142" t="s">
        <v>382</v>
      </c>
    </row>
    <row r="217" spans="2:65" s="1" customFormat="1" ht="19.05">
      <c r="B217" s="32"/>
      <c r="D217" s="154" t="s">
        <v>569</v>
      </c>
      <c r="F217" s="155" t="s">
        <v>665</v>
      </c>
      <c r="I217" s="156"/>
      <c r="L217" s="32"/>
      <c r="M217" s="157"/>
      <c r="T217" s="56"/>
      <c r="AT217" s="17" t="s">
        <v>569</v>
      </c>
      <c r="AU217" s="17" t="s">
        <v>84</v>
      </c>
    </row>
    <row r="218" spans="2:65" s="1" customFormat="1" ht="16.5" customHeight="1">
      <c r="B218" s="136"/>
      <c r="C218" s="191" t="s">
        <v>284</v>
      </c>
      <c r="D218" s="191" t="s">
        <v>187</v>
      </c>
      <c r="E218" s="192" t="s">
        <v>667</v>
      </c>
      <c r="F218" s="193" t="s">
        <v>664</v>
      </c>
      <c r="G218" s="194" t="s">
        <v>568</v>
      </c>
      <c r="H218" s="195">
        <v>5</v>
      </c>
      <c r="I218" s="137"/>
      <c r="J218" s="196">
        <f>ROUND(I218*H218,2)</f>
        <v>0</v>
      </c>
      <c r="K218" s="193" t="s">
        <v>1</v>
      </c>
      <c r="L218" s="32"/>
      <c r="M218" s="138" t="s">
        <v>1</v>
      </c>
      <c r="N218" s="139" t="s">
        <v>40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197</v>
      </c>
      <c r="AT218" s="142" t="s">
        <v>187</v>
      </c>
      <c r="AU218" s="142" t="s">
        <v>84</v>
      </c>
      <c r="AY218" s="17" t="s">
        <v>184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82</v>
      </c>
      <c r="BK218" s="143">
        <f>ROUND(I218*H218,2)</f>
        <v>0</v>
      </c>
      <c r="BL218" s="17" t="s">
        <v>197</v>
      </c>
      <c r="BM218" s="142" t="s">
        <v>385</v>
      </c>
    </row>
    <row r="219" spans="2:65" s="1" customFormat="1" ht="19.05">
      <c r="B219" s="32"/>
      <c r="D219" s="154" t="s">
        <v>569</v>
      </c>
      <c r="F219" s="155" t="s">
        <v>665</v>
      </c>
      <c r="I219" s="156"/>
      <c r="L219" s="32"/>
      <c r="M219" s="157"/>
      <c r="T219" s="56"/>
      <c r="AT219" s="17" t="s">
        <v>569</v>
      </c>
      <c r="AU219" s="17" t="s">
        <v>84</v>
      </c>
    </row>
    <row r="220" spans="2:65" s="1" customFormat="1" ht="16.5" customHeight="1">
      <c r="B220" s="136"/>
      <c r="C220" s="191" t="s">
        <v>379</v>
      </c>
      <c r="D220" s="191" t="s">
        <v>187</v>
      </c>
      <c r="E220" s="192" t="s">
        <v>667</v>
      </c>
      <c r="F220" s="193" t="s">
        <v>664</v>
      </c>
      <c r="G220" s="194" t="s">
        <v>568</v>
      </c>
      <c r="H220" s="195">
        <v>5</v>
      </c>
      <c r="I220" s="137"/>
      <c r="J220" s="196">
        <f>ROUND(I220*H220,2)</f>
        <v>0</v>
      </c>
      <c r="K220" s="193" t="s">
        <v>1</v>
      </c>
      <c r="L220" s="32"/>
      <c r="M220" s="138" t="s">
        <v>1</v>
      </c>
      <c r="N220" s="139" t="s">
        <v>40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197</v>
      </c>
      <c r="AT220" s="142" t="s">
        <v>187</v>
      </c>
      <c r="AU220" s="142" t="s">
        <v>84</v>
      </c>
      <c r="AY220" s="17" t="s">
        <v>184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82</v>
      </c>
      <c r="BK220" s="143">
        <f>ROUND(I220*H220,2)</f>
        <v>0</v>
      </c>
      <c r="BL220" s="17" t="s">
        <v>197</v>
      </c>
      <c r="BM220" s="142" t="s">
        <v>389</v>
      </c>
    </row>
    <row r="221" spans="2:65" s="1" customFormat="1" ht="19.05">
      <c r="B221" s="32"/>
      <c r="D221" s="154" t="s">
        <v>569</v>
      </c>
      <c r="F221" s="155" t="s">
        <v>665</v>
      </c>
      <c r="I221" s="156"/>
      <c r="L221" s="32"/>
      <c r="M221" s="157"/>
      <c r="T221" s="56"/>
      <c r="AT221" s="17" t="s">
        <v>569</v>
      </c>
      <c r="AU221" s="17" t="s">
        <v>84</v>
      </c>
    </row>
    <row r="222" spans="2:65" s="1" customFormat="1" ht="16.5" customHeight="1">
      <c r="B222" s="136"/>
      <c r="C222" s="191" t="s">
        <v>288</v>
      </c>
      <c r="D222" s="191" t="s">
        <v>187</v>
      </c>
      <c r="E222" s="192" t="s">
        <v>668</v>
      </c>
      <c r="F222" s="193" t="s">
        <v>669</v>
      </c>
      <c r="G222" s="194" t="s">
        <v>568</v>
      </c>
      <c r="H222" s="195">
        <v>2</v>
      </c>
      <c r="I222" s="137"/>
      <c r="J222" s="196">
        <f t="shared" ref="J222:J228" si="10">ROUND(I222*H222,2)</f>
        <v>0</v>
      </c>
      <c r="K222" s="193" t="s">
        <v>1</v>
      </c>
      <c r="L222" s="32"/>
      <c r="M222" s="138" t="s">
        <v>1</v>
      </c>
      <c r="N222" s="139" t="s">
        <v>40</v>
      </c>
      <c r="P222" s="140">
        <f t="shared" ref="P222:P228" si="11">O222*H222</f>
        <v>0</v>
      </c>
      <c r="Q222" s="140">
        <v>0</v>
      </c>
      <c r="R222" s="140">
        <f t="shared" ref="R222:R228" si="12">Q222*H222</f>
        <v>0</v>
      </c>
      <c r="S222" s="140">
        <v>0</v>
      </c>
      <c r="T222" s="141">
        <f t="shared" ref="T222:T228" si="13">S222*H222</f>
        <v>0</v>
      </c>
      <c r="AR222" s="142" t="s">
        <v>197</v>
      </c>
      <c r="AT222" s="142" t="s">
        <v>187</v>
      </c>
      <c r="AU222" s="142" t="s">
        <v>84</v>
      </c>
      <c r="AY222" s="17" t="s">
        <v>184</v>
      </c>
      <c r="BE222" s="143">
        <f t="shared" ref="BE222:BE228" si="14">IF(N222="základní",J222,0)</f>
        <v>0</v>
      </c>
      <c r="BF222" s="143">
        <f t="shared" ref="BF222:BF228" si="15">IF(N222="snížená",J222,0)</f>
        <v>0</v>
      </c>
      <c r="BG222" s="143">
        <f t="shared" ref="BG222:BG228" si="16">IF(N222="zákl. přenesená",J222,0)</f>
        <v>0</v>
      </c>
      <c r="BH222" s="143">
        <f t="shared" ref="BH222:BH228" si="17">IF(N222="sníž. přenesená",J222,0)</f>
        <v>0</v>
      </c>
      <c r="BI222" s="143">
        <f t="shared" ref="BI222:BI228" si="18">IF(N222="nulová",J222,0)</f>
        <v>0</v>
      </c>
      <c r="BJ222" s="17" t="s">
        <v>82</v>
      </c>
      <c r="BK222" s="143">
        <f t="shared" ref="BK222:BK228" si="19">ROUND(I222*H222,2)</f>
        <v>0</v>
      </c>
      <c r="BL222" s="17" t="s">
        <v>197</v>
      </c>
      <c r="BM222" s="142" t="s">
        <v>392</v>
      </c>
    </row>
    <row r="223" spans="2:65" s="1" customFormat="1" ht="16.5" customHeight="1">
      <c r="B223" s="136"/>
      <c r="C223" s="191" t="s">
        <v>386</v>
      </c>
      <c r="D223" s="191" t="s">
        <v>187</v>
      </c>
      <c r="E223" s="192" t="s">
        <v>670</v>
      </c>
      <c r="F223" s="193" t="s">
        <v>671</v>
      </c>
      <c r="G223" s="194" t="s">
        <v>568</v>
      </c>
      <c r="H223" s="195">
        <v>2</v>
      </c>
      <c r="I223" s="137"/>
      <c r="J223" s="196">
        <f t="shared" si="10"/>
        <v>0</v>
      </c>
      <c r="K223" s="193" t="s">
        <v>1</v>
      </c>
      <c r="L223" s="32"/>
      <c r="M223" s="138" t="s">
        <v>1</v>
      </c>
      <c r="N223" s="139" t="s">
        <v>40</v>
      </c>
      <c r="P223" s="140">
        <f t="shared" si="11"/>
        <v>0</v>
      </c>
      <c r="Q223" s="140">
        <v>0</v>
      </c>
      <c r="R223" s="140">
        <f t="shared" si="12"/>
        <v>0</v>
      </c>
      <c r="S223" s="140">
        <v>0</v>
      </c>
      <c r="T223" s="141">
        <f t="shared" si="13"/>
        <v>0</v>
      </c>
      <c r="AR223" s="142" t="s">
        <v>197</v>
      </c>
      <c r="AT223" s="142" t="s">
        <v>187</v>
      </c>
      <c r="AU223" s="142" t="s">
        <v>84</v>
      </c>
      <c r="AY223" s="17" t="s">
        <v>184</v>
      </c>
      <c r="BE223" s="143">
        <f t="shared" si="14"/>
        <v>0</v>
      </c>
      <c r="BF223" s="143">
        <f t="shared" si="15"/>
        <v>0</v>
      </c>
      <c r="BG223" s="143">
        <f t="shared" si="16"/>
        <v>0</v>
      </c>
      <c r="BH223" s="143">
        <f t="shared" si="17"/>
        <v>0</v>
      </c>
      <c r="BI223" s="143">
        <f t="shared" si="18"/>
        <v>0</v>
      </c>
      <c r="BJ223" s="17" t="s">
        <v>82</v>
      </c>
      <c r="BK223" s="143">
        <f t="shared" si="19"/>
        <v>0</v>
      </c>
      <c r="BL223" s="17" t="s">
        <v>197</v>
      </c>
      <c r="BM223" s="142" t="s">
        <v>396</v>
      </c>
    </row>
    <row r="224" spans="2:65" s="1" customFormat="1" ht="16.5" customHeight="1">
      <c r="B224" s="136"/>
      <c r="C224" s="191" t="s">
        <v>291</v>
      </c>
      <c r="D224" s="191" t="s">
        <v>187</v>
      </c>
      <c r="E224" s="192" t="s">
        <v>672</v>
      </c>
      <c r="F224" s="193" t="s">
        <v>673</v>
      </c>
      <c r="G224" s="194" t="s">
        <v>568</v>
      </c>
      <c r="H224" s="195">
        <v>35</v>
      </c>
      <c r="I224" s="137"/>
      <c r="J224" s="196">
        <f t="shared" si="10"/>
        <v>0</v>
      </c>
      <c r="K224" s="193" t="s">
        <v>1</v>
      </c>
      <c r="L224" s="32"/>
      <c r="M224" s="138" t="s">
        <v>1</v>
      </c>
      <c r="N224" s="139" t="s">
        <v>40</v>
      </c>
      <c r="P224" s="140">
        <f t="shared" si="11"/>
        <v>0</v>
      </c>
      <c r="Q224" s="140">
        <v>0</v>
      </c>
      <c r="R224" s="140">
        <f t="shared" si="12"/>
        <v>0</v>
      </c>
      <c r="S224" s="140">
        <v>0</v>
      </c>
      <c r="T224" s="141">
        <f t="shared" si="13"/>
        <v>0</v>
      </c>
      <c r="AR224" s="142" t="s">
        <v>197</v>
      </c>
      <c r="AT224" s="142" t="s">
        <v>187</v>
      </c>
      <c r="AU224" s="142" t="s">
        <v>84</v>
      </c>
      <c r="AY224" s="17" t="s">
        <v>184</v>
      </c>
      <c r="BE224" s="143">
        <f t="shared" si="14"/>
        <v>0</v>
      </c>
      <c r="BF224" s="143">
        <f t="shared" si="15"/>
        <v>0</v>
      </c>
      <c r="BG224" s="143">
        <f t="shared" si="16"/>
        <v>0</v>
      </c>
      <c r="BH224" s="143">
        <f t="shared" si="17"/>
        <v>0</v>
      </c>
      <c r="BI224" s="143">
        <f t="shared" si="18"/>
        <v>0</v>
      </c>
      <c r="BJ224" s="17" t="s">
        <v>82</v>
      </c>
      <c r="BK224" s="143">
        <f t="shared" si="19"/>
        <v>0</v>
      </c>
      <c r="BL224" s="17" t="s">
        <v>197</v>
      </c>
      <c r="BM224" s="142" t="s">
        <v>399</v>
      </c>
    </row>
    <row r="225" spans="2:65" s="1" customFormat="1" ht="16.5" customHeight="1">
      <c r="B225" s="136"/>
      <c r="C225" s="191" t="s">
        <v>393</v>
      </c>
      <c r="D225" s="191" t="s">
        <v>187</v>
      </c>
      <c r="E225" s="192" t="s">
        <v>672</v>
      </c>
      <c r="F225" s="193" t="s">
        <v>673</v>
      </c>
      <c r="G225" s="194" t="s">
        <v>568</v>
      </c>
      <c r="H225" s="195">
        <v>10</v>
      </c>
      <c r="I225" s="137"/>
      <c r="J225" s="196">
        <f t="shared" si="10"/>
        <v>0</v>
      </c>
      <c r="K225" s="193" t="s">
        <v>1</v>
      </c>
      <c r="L225" s="32"/>
      <c r="M225" s="138" t="s">
        <v>1</v>
      </c>
      <c r="N225" s="139" t="s">
        <v>40</v>
      </c>
      <c r="P225" s="140">
        <f t="shared" si="11"/>
        <v>0</v>
      </c>
      <c r="Q225" s="140">
        <v>0</v>
      </c>
      <c r="R225" s="140">
        <f t="shared" si="12"/>
        <v>0</v>
      </c>
      <c r="S225" s="140">
        <v>0</v>
      </c>
      <c r="T225" s="141">
        <f t="shared" si="13"/>
        <v>0</v>
      </c>
      <c r="AR225" s="142" t="s">
        <v>197</v>
      </c>
      <c r="AT225" s="142" t="s">
        <v>187</v>
      </c>
      <c r="AU225" s="142" t="s">
        <v>84</v>
      </c>
      <c r="AY225" s="17" t="s">
        <v>184</v>
      </c>
      <c r="BE225" s="143">
        <f t="shared" si="14"/>
        <v>0</v>
      </c>
      <c r="BF225" s="143">
        <f t="shared" si="15"/>
        <v>0</v>
      </c>
      <c r="BG225" s="143">
        <f t="shared" si="16"/>
        <v>0</v>
      </c>
      <c r="BH225" s="143">
        <f t="shared" si="17"/>
        <v>0</v>
      </c>
      <c r="BI225" s="143">
        <f t="shared" si="18"/>
        <v>0</v>
      </c>
      <c r="BJ225" s="17" t="s">
        <v>82</v>
      </c>
      <c r="BK225" s="143">
        <f t="shared" si="19"/>
        <v>0</v>
      </c>
      <c r="BL225" s="17" t="s">
        <v>197</v>
      </c>
      <c r="BM225" s="142" t="s">
        <v>403</v>
      </c>
    </row>
    <row r="226" spans="2:65" s="1" customFormat="1" ht="16.5" customHeight="1">
      <c r="B226" s="136"/>
      <c r="C226" s="191" t="s">
        <v>295</v>
      </c>
      <c r="D226" s="191" t="s">
        <v>187</v>
      </c>
      <c r="E226" s="192" t="s">
        <v>674</v>
      </c>
      <c r="F226" s="193" t="s">
        <v>675</v>
      </c>
      <c r="G226" s="194" t="s">
        <v>568</v>
      </c>
      <c r="H226" s="195">
        <v>7</v>
      </c>
      <c r="I226" s="137"/>
      <c r="J226" s="196">
        <f t="shared" si="10"/>
        <v>0</v>
      </c>
      <c r="K226" s="193" t="s">
        <v>1</v>
      </c>
      <c r="L226" s="32"/>
      <c r="M226" s="138" t="s">
        <v>1</v>
      </c>
      <c r="N226" s="139" t="s">
        <v>40</v>
      </c>
      <c r="P226" s="140">
        <f t="shared" si="11"/>
        <v>0</v>
      </c>
      <c r="Q226" s="140">
        <v>0</v>
      </c>
      <c r="R226" s="140">
        <f t="shared" si="12"/>
        <v>0</v>
      </c>
      <c r="S226" s="140">
        <v>0</v>
      </c>
      <c r="T226" s="141">
        <f t="shared" si="13"/>
        <v>0</v>
      </c>
      <c r="AR226" s="142" t="s">
        <v>197</v>
      </c>
      <c r="AT226" s="142" t="s">
        <v>187</v>
      </c>
      <c r="AU226" s="142" t="s">
        <v>84</v>
      </c>
      <c r="AY226" s="17" t="s">
        <v>184</v>
      </c>
      <c r="BE226" s="143">
        <f t="shared" si="14"/>
        <v>0</v>
      </c>
      <c r="BF226" s="143">
        <f t="shared" si="15"/>
        <v>0</v>
      </c>
      <c r="BG226" s="143">
        <f t="shared" si="16"/>
        <v>0</v>
      </c>
      <c r="BH226" s="143">
        <f t="shared" si="17"/>
        <v>0</v>
      </c>
      <c r="BI226" s="143">
        <f t="shared" si="18"/>
        <v>0</v>
      </c>
      <c r="BJ226" s="17" t="s">
        <v>82</v>
      </c>
      <c r="BK226" s="143">
        <f t="shared" si="19"/>
        <v>0</v>
      </c>
      <c r="BL226" s="17" t="s">
        <v>197</v>
      </c>
      <c r="BM226" s="142" t="s">
        <v>406</v>
      </c>
    </row>
    <row r="227" spans="2:65" s="1" customFormat="1" ht="16.5" customHeight="1">
      <c r="B227" s="136"/>
      <c r="C227" s="191" t="s">
        <v>400</v>
      </c>
      <c r="D227" s="191" t="s">
        <v>187</v>
      </c>
      <c r="E227" s="192" t="s">
        <v>676</v>
      </c>
      <c r="F227" s="193" t="s">
        <v>677</v>
      </c>
      <c r="G227" s="194" t="s">
        <v>678</v>
      </c>
      <c r="H227" s="195">
        <v>1</v>
      </c>
      <c r="I227" s="137"/>
      <c r="J227" s="196">
        <f t="shared" si="10"/>
        <v>0</v>
      </c>
      <c r="K227" s="193" t="s">
        <v>1</v>
      </c>
      <c r="L227" s="32"/>
      <c r="M227" s="138" t="s">
        <v>1</v>
      </c>
      <c r="N227" s="139" t="s">
        <v>40</v>
      </c>
      <c r="P227" s="140">
        <f t="shared" si="11"/>
        <v>0</v>
      </c>
      <c r="Q227" s="140">
        <v>0</v>
      </c>
      <c r="R227" s="140">
        <f t="shared" si="12"/>
        <v>0</v>
      </c>
      <c r="S227" s="140">
        <v>0</v>
      </c>
      <c r="T227" s="141">
        <f t="shared" si="13"/>
        <v>0</v>
      </c>
      <c r="AR227" s="142" t="s">
        <v>197</v>
      </c>
      <c r="AT227" s="142" t="s">
        <v>187</v>
      </c>
      <c r="AU227" s="142" t="s">
        <v>84</v>
      </c>
      <c r="AY227" s="17" t="s">
        <v>184</v>
      </c>
      <c r="BE227" s="143">
        <f t="shared" si="14"/>
        <v>0</v>
      </c>
      <c r="BF227" s="143">
        <f t="shared" si="15"/>
        <v>0</v>
      </c>
      <c r="BG227" s="143">
        <f t="shared" si="16"/>
        <v>0</v>
      </c>
      <c r="BH227" s="143">
        <f t="shared" si="17"/>
        <v>0</v>
      </c>
      <c r="BI227" s="143">
        <f t="shared" si="18"/>
        <v>0</v>
      </c>
      <c r="BJ227" s="17" t="s">
        <v>82</v>
      </c>
      <c r="BK227" s="143">
        <f t="shared" si="19"/>
        <v>0</v>
      </c>
      <c r="BL227" s="17" t="s">
        <v>197</v>
      </c>
      <c r="BM227" s="142" t="s">
        <v>410</v>
      </c>
    </row>
    <row r="228" spans="2:65" s="1" customFormat="1" ht="16.5" customHeight="1">
      <c r="B228" s="136"/>
      <c r="C228" s="191" t="s">
        <v>298</v>
      </c>
      <c r="D228" s="191" t="s">
        <v>187</v>
      </c>
      <c r="E228" s="192" t="s">
        <v>679</v>
      </c>
      <c r="F228" s="193" t="s">
        <v>680</v>
      </c>
      <c r="G228" s="194" t="s">
        <v>681</v>
      </c>
      <c r="H228" s="195">
        <v>50</v>
      </c>
      <c r="I228" s="137"/>
      <c r="J228" s="196">
        <f t="shared" si="10"/>
        <v>0</v>
      </c>
      <c r="K228" s="193" t="s">
        <v>1</v>
      </c>
      <c r="L228" s="32"/>
      <c r="M228" s="138" t="s">
        <v>1</v>
      </c>
      <c r="N228" s="139" t="s">
        <v>40</v>
      </c>
      <c r="P228" s="140">
        <f t="shared" si="11"/>
        <v>0</v>
      </c>
      <c r="Q228" s="140">
        <v>0</v>
      </c>
      <c r="R228" s="140">
        <f t="shared" si="12"/>
        <v>0</v>
      </c>
      <c r="S228" s="140">
        <v>0</v>
      </c>
      <c r="T228" s="141">
        <f t="shared" si="13"/>
        <v>0</v>
      </c>
      <c r="AR228" s="142" t="s">
        <v>197</v>
      </c>
      <c r="AT228" s="142" t="s">
        <v>187</v>
      </c>
      <c r="AU228" s="142" t="s">
        <v>84</v>
      </c>
      <c r="AY228" s="17" t="s">
        <v>184</v>
      </c>
      <c r="BE228" s="143">
        <f t="shared" si="14"/>
        <v>0</v>
      </c>
      <c r="BF228" s="143">
        <f t="shared" si="15"/>
        <v>0</v>
      </c>
      <c r="BG228" s="143">
        <f t="shared" si="16"/>
        <v>0</v>
      </c>
      <c r="BH228" s="143">
        <f t="shared" si="17"/>
        <v>0</v>
      </c>
      <c r="BI228" s="143">
        <f t="shared" si="18"/>
        <v>0</v>
      </c>
      <c r="BJ228" s="17" t="s">
        <v>82</v>
      </c>
      <c r="BK228" s="143">
        <f t="shared" si="19"/>
        <v>0</v>
      </c>
      <c r="BL228" s="17" t="s">
        <v>197</v>
      </c>
      <c r="BM228" s="142" t="s">
        <v>413</v>
      </c>
    </row>
    <row r="229" spans="2:65" s="11" customFormat="1" ht="26" customHeight="1">
      <c r="B229" s="124"/>
      <c r="D229" s="125" t="s">
        <v>74</v>
      </c>
      <c r="E229" s="126" t="s">
        <v>682</v>
      </c>
      <c r="F229" s="126" t="s">
        <v>683</v>
      </c>
      <c r="I229" s="127"/>
      <c r="J229" s="128">
        <f>BK229</f>
        <v>0</v>
      </c>
      <c r="L229" s="124"/>
      <c r="M229" s="129"/>
      <c r="P229" s="130">
        <f>SUM(P230:P238)</f>
        <v>0</v>
      </c>
      <c r="R229" s="130">
        <f>SUM(R230:R238)</f>
        <v>0</v>
      </c>
      <c r="T229" s="131">
        <f>SUM(T230:T238)</f>
        <v>0</v>
      </c>
      <c r="AR229" s="125" t="s">
        <v>82</v>
      </c>
      <c r="AT229" s="132" t="s">
        <v>74</v>
      </c>
      <c r="AU229" s="132" t="s">
        <v>75</v>
      </c>
      <c r="AY229" s="125" t="s">
        <v>184</v>
      </c>
      <c r="BK229" s="133">
        <f>SUM(BK230:BK238)</f>
        <v>0</v>
      </c>
    </row>
    <row r="230" spans="2:65" s="1" customFormat="1" ht="32.950000000000003" customHeight="1">
      <c r="B230" s="136"/>
      <c r="C230" s="191" t="s">
        <v>407</v>
      </c>
      <c r="D230" s="191" t="s">
        <v>187</v>
      </c>
      <c r="E230" s="192" t="s">
        <v>684</v>
      </c>
      <c r="F230" s="193" t="s">
        <v>685</v>
      </c>
      <c r="G230" s="194" t="s">
        <v>568</v>
      </c>
      <c r="H230" s="195">
        <v>1</v>
      </c>
      <c r="I230" s="137"/>
      <c r="J230" s="196">
        <f t="shared" ref="J230:J238" si="20">ROUND(I230*H230,2)</f>
        <v>0</v>
      </c>
      <c r="K230" s="193" t="s">
        <v>1</v>
      </c>
      <c r="L230" s="32"/>
      <c r="M230" s="138" t="s">
        <v>1</v>
      </c>
      <c r="N230" s="139" t="s">
        <v>40</v>
      </c>
      <c r="P230" s="140">
        <f t="shared" ref="P230:P238" si="21">O230*H230</f>
        <v>0</v>
      </c>
      <c r="Q230" s="140">
        <v>0</v>
      </c>
      <c r="R230" s="140">
        <f t="shared" ref="R230:R238" si="22">Q230*H230</f>
        <v>0</v>
      </c>
      <c r="S230" s="140">
        <v>0</v>
      </c>
      <c r="T230" s="141">
        <f t="shared" ref="T230:T238" si="23">S230*H230</f>
        <v>0</v>
      </c>
      <c r="AR230" s="142" t="s">
        <v>197</v>
      </c>
      <c r="AT230" s="142" t="s">
        <v>187</v>
      </c>
      <c r="AU230" s="142" t="s">
        <v>82</v>
      </c>
      <c r="AY230" s="17" t="s">
        <v>184</v>
      </c>
      <c r="BE230" s="143">
        <f t="shared" ref="BE230:BE238" si="24">IF(N230="základní",J230,0)</f>
        <v>0</v>
      </c>
      <c r="BF230" s="143">
        <f t="shared" ref="BF230:BF238" si="25">IF(N230="snížená",J230,0)</f>
        <v>0</v>
      </c>
      <c r="BG230" s="143">
        <f t="shared" ref="BG230:BG238" si="26">IF(N230="zákl. přenesená",J230,0)</f>
        <v>0</v>
      </c>
      <c r="BH230" s="143">
        <f t="shared" ref="BH230:BH238" si="27">IF(N230="sníž. přenesená",J230,0)</f>
        <v>0</v>
      </c>
      <c r="BI230" s="143">
        <f t="shared" ref="BI230:BI238" si="28">IF(N230="nulová",J230,0)</f>
        <v>0</v>
      </c>
      <c r="BJ230" s="17" t="s">
        <v>82</v>
      </c>
      <c r="BK230" s="143">
        <f t="shared" ref="BK230:BK238" si="29">ROUND(I230*H230,2)</f>
        <v>0</v>
      </c>
      <c r="BL230" s="17" t="s">
        <v>197</v>
      </c>
      <c r="BM230" s="142" t="s">
        <v>419</v>
      </c>
    </row>
    <row r="231" spans="2:65" s="1" customFormat="1" ht="16.5" customHeight="1">
      <c r="B231" s="136"/>
      <c r="C231" s="191" t="s">
        <v>302</v>
      </c>
      <c r="D231" s="191" t="s">
        <v>187</v>
      </c>
      <c r="E231" s="192" t="s">
        <v>686</v>
      </c>
      <c r="F231" s="193" t="s">
        <v>687</v>
      </c>
      <c r="G231" s="194" t="s">
        <v>568</v>
      </c>
      <c r="H231" s="195">
        <v>1</v>
      </c>
      <c r="I231" s="137"/>
      <c r="J231" s="196">
        <f t="shared" si="20"/>
        <v>0</v>
      </c>
      <c r="K231" s="193" t="s">
        <v>1</v>
      </c>
      <c r="L231" s="32"/>
      <c r="M231" s="138" t="s">
        <v>1</v>
      </c>
      <c r="N231" s="139" t="s">
        <v>40</v>
      </c>
      <c r="P231" s="140">
        <f t="shared" si="21"/>
        <v>0</v>
      </c>
      <c r="Q231" s="140">
        <v>0</v>
      </c>
      <c r="R231" s="140">
        <f t="shared" si="22"/>
        <v>0</v>
      </c>
      <c r="S231" s="140">
        <v>0</v>
      </c>
      <c r="T231" s="141">
        <f t="shared" si="23"/>
        <v>0</v>
      </c>
      <c r="AR231" s="142" t="s">
        <v>197</v>
      </c>
      <c r="AT231" s="142" t="s">
        <v>187</v>
      </c>
      <c r="AU231" s="142" t="s">
        <v>82</v>
      </c>
      <c r="AY231" s="17" t="s">
        <v>184</v>
      </c>
      <c r="BE231" s="143">
        <f t="shared" si="24"/>
        <v>0</v>
      </c>
      <c r="BF231" s="143">
        <f t="shared" si="25"/>
        <v>0</v>
      </c>
      <c r="BG231" s="143">
        <f t="shared" si="26"/>
        <v>0</v>
      </c>
      <c r="BH231" s="143">
        <f t="shared" si="27"/>
        <v>0</v>
      </c>
      <c r="BI231" s="143">
        <f t="shared" si="28"/>
        <v>0</v>
      </c>
      <c r="BJ231" s="17" t="s">
        <v>82</v>
      </c>
      <c r="BK231" s="143">
        <f t="shared" si="29"/>
        <v>0</v>
      </c>
      <c r="BL231" s="17" t="s">
        <v>197</v>
      </c>
      <c r="BM231" s="142" t="s">
        <v>422</v>
      </c>
    </row>
    <row r="232" spans="2:65" s="1" customFormat="1" ht="16.5" customHeight="1">
      <c r="B232" s="136"/>
      <c r="C232" s="191" t="s">
        <v>416</v>
      </c>
      <c r="D232" s="191" t="s">
        <v>187</v>
      </c>
      <c r="E232" s="192" t="s">
        <v>688</v>
      </c>
      <c r="F232" s="193" t="s">
        <v>689</v>
      </c>
      <c r="G232" s="194" t="s">
        <v>568</v>
      </c>
      <c r="H232" s="195">
        <v>1</v>
      </c>
      <c r="I232" s="137"/>
      <c r="J232" s="196">
        <f t="shared" si="20"/>
        <v>0</v>
      </c>
      <c r="K232" s="193" t="s">
        <v>1</v>
      </c>
      <c r="L232" s="32"/>
      <c r="M232" s="138" t="s">
        <v>1</v>
      </c>
      <c r="N232" s="139" t="s">
        <v>40</v>
      </c>
      <c r="P232" s="140">
        <f t="shared" si="21"/>
        <v>0</v>
      </c>
      <c r="Q232" s="140">
        <v>0</v>
      </c>
      <c r="R232" s="140">
        <f t="shared" si="22"/>
        <v>0</v>
      </c>
      <c r="S232" s="140">
        <v>0</v>
      </c>
      <c r="T232" s="141">
        <f t="shared" si="23"/>
        <v>0</v>
      </c>
      <c r="AR232" s="142" t="s">
        <v>197</v>
      </c>
      <c r="AT232" s="142" t="s">
        <v>187</v>
      </c>
      <c r="AU232" s="142" t="s">
        <v>82</v>
      </c>
      <c r="AY232" s="17" t="s">
        <v>184</v>
      </c>
      <c r="BE232" s="143">
        <f t="shared" si="24"/>
        <v>0</v>
      </c>
      <c r="BF232" s="143">
        <f t="shared" si="25"/>
        <v>0</v>
      </c>
      <c r="BG232" s="143">
        <f t="shared" si="26"/>
        <v>0</v>
      </c>
      <c r="BH232" s="143">
        <f t="shared" si="27"/>
        <v>0</v>
      </c>
      <c r="BI232" s="143">
        <f t="shared" si="28"/>
        <v>0</v>
      </c>
      <c r="BJ232" s="17" t="s">
        <v>82</v>
      </c>
      <c r="BK232" s="143">
        <f t="shared" si="29"/>
        <v>0</v>
      </c>
      <c r="BL232" s="17" t="s">
        <v>197</v>
      </c>
      <c r="BM232" s="142" t="s">
        <v>426</v>
      </c>
    </row>
    <row r="233" spans="2:65" s="1" customFormat="1" ht="62.7" customHeight="1">
      <c r="B233" s="136"/>
      <c r="C233" s="191" t="s">
        <v>305</v>
      </c>
      <c r="D233" s="191" t="s">
        <v>187</v>
      </c>
      <c r="E233" s="192" t="s">
        <v>690</v>
      </c>
      <c r="F233" s="193" t="s">
        <v>691</v>
      </c>
      <c r="G233" s="194" t="s">
        <v>568</v>
      </c>
      <c r="H233" s="195">
        <v>4</v>
      </c>
      <c r="I233" s="137"/>
      <c r="J233" s="196">
        <f t="shared" si="20"/>
        <v>0</v>
      </c>
      <c r="K233" s="193" t="s">
        <v>1</v>
      </c>
      <c r="L233" s="32"/>
      <c r="M233" s="138" t="s">
        <v>1</v>
      </c>
      <c r="N233" s="139" t="s">
        <v>40</v>
      </c>
      <c r="P233" s="140">
        <f t="shared" si="21"/>
        <v>0</v>
      </c>
      <c r="Q233" s="140">
        <v>0</v>
      </c>
      <c r="R233" s="140">
        <f t="shared" si="22"/>
        <v>0</v>
      </c>
      <c r="S233" s="140">
        <v>0</v>
      </c>
      <c r="T233" s="141">
        <f t="shared" si="23"/>
        <v>0</v>
      </c>
      <c r="AR233" s="142" t="s">
        <v>197</v>
      </c>
      <c r="AT233" s="142" t="s">
        <v>187</v>
      </c>
      <c r="AU233" s="142" t="s">
        <v>82</v>
      </c>
      <c r="AY233" s="17" t="s">
        <v>184</v>
      </c>
      <c r="BE233" s="143">
        <f t="shared" si="24"/>
        <v>0</v>
      </c>
      <c r="BF233" s="143">
        <f t="shared" si="25"/>
        <v>0</v>
      </c>
      <c r="BG233" s="143">
        <f t="shared" si="26"/>
        <v>0</v>
      </c>
      <c r="BH233" s="143">
        <f t="shared" si="27"/>
        <v>0</v>
      </c>
      <c r="BI233" s="143">
        <f t="shared" si="28"/>
        <v>0</v>
      </c>
      <c r="BJ233" s="17" t="s">
        <v>82</v>
      </c>
      <c r="BK233" s="143">
        <f t="shared" si="29"/>
        <v>0</v>
      </c>
      <c r="BL233" s="17" t="s">
        <v>197</v>
      </c>
      <c r="BM233" s="142" t="s">
        <v>429</v>
      </c>
    </row>
    <row r="234" spans="2:65" s="1" customFormat="1" ht="24.15" customHeight="1">
      <c r="B234" s="136"/>
      <c r="C234" s="191" t="s">
        <v>423</v>
      </c>
      <c r="D234" s="191" t="s">
        <v>187</v>
      </c>
      <c r="E234" s="192" t="s">
        <v>692</v>
      </c>
      <c r="F234" s="193" t="s">
        <v>693</v>
      </c>
      <c r="G234" s="194" t="s">
        <v>568</v>
      </c>
      <c r="H234" s="195">
        <v>2</v>
      </c>
      <c r="I234" s="137"/>
      <c r="J234" s="196">
        <f t="shared" si="20"/>
        <v>0</v>
      </c>
      <c r="K234" s="193" t="s">
        <v>1</v>
      </c>
      <c r="L234" s="32"/>
      <c r="M234" s="138" t="s">
        <v>1</v>
      </c>
      <c r="N234" s="139" t="s">
        <v>40</v>
      </c>
      <c r="P234" s="140">
        <f t="shared" si="21"/>
        <v>0</v>
      </c>
      <c r="Q234" s="140">
        <v>0</v>
      </c>
      <c r="R234" s="140">
        <f t="shared" si="22"/>
        <v>0</v>
      </c>
      <c r="S234" s="140">
        <v>0</v>
      </c>
      <c r="T234" s="141">
        <f t="shared" si="23"/>
        <v>0</v>
      </c>
      <c r="AR234" s="142" t="s">
        <v>197</v>
      </c>
      <c r="AT234" s="142" t="s">
        <v>187</v>
      </c>
      <c r="AU234" s="142" t="s">
        <v>82</v>
      </c>
      <c r="AY234" s="17" t="s">
        <v>184</v>
      </c>
      <c r="BE234" s="143">
        <f t="shared" si="24"/>
        <v>0</v>
      </c>
      <c r="BF234" s="143">
        <f t="shared" si="25"/>
        <v>0</v>
      </c>
      <c r="BG234" s="143">
        <f t="shared" si="26"/>
        <v>0</v>
      </c>
      <c r="BH234" s="143">
        <f t="shared" si="27"/>
        <v>0</v>
      </c>
      <c r="BI234" s="143">
        <f t="shared" si="28"/>
        <v>0</v>
      </c>
      <c r="BJ234" s="17" t="s">
        <v>82</v>
      </c>
      <c r="BK234" s="143">
        <f t="shared" si="29"/>
        <v>0</v>
      </c>
      <c r="BL234" s="17" t="s">
        <v>197</v>
      </c>
      <c r="BM234" s="142" t="s">
        <v>433</v>
      </c>
    </row>
    <row r="235" spans="2:65" s="1" customFormat="1" ht="24.15" customHeight="1">
      <c r="B235" s="136"/>
      <c r="C235" s="191" t="s">
        <v>309</v>
      </c>
      <c r="D235" s="191" t="s">
        <v>187</v>
      </c>
      <c r="E235" s="192" t="s">
        <v>694</v>
      </c>
      <c r="F235" s="193" t="s">
        <v>695</v>
      </c>
      <c r="G235" s="194" t="s">
        <v>568</v>
      </c>
      <c r="H235" s="195">
        <v>1</v>
      </c>
      <c r="I235" s="137"/>
      <c r="J235" s="196">
        <f t="shared" si="20"/>
        <v>0</v>
      </c>
      <c r="K235" s="193" t="s">
        <v>1</v>
      </c>
      <c r="L235" s="32"/>
      <c r="M235" s="138" t="s">
        <v>1</v>
      </c>
      <c r="N235" s="139" t="s">
        <v>40</v>
      </c>
      <c r="P235" s="140">
        <f t="shared" si="21"/>
        <v>0</v>
      </c>
      <c r="Q235" s="140">
        <v>0</v>
      </c>
      <c r="R235" s="140">
        <f t="shared" si="22"/>
        <v>0</v>
      </c>
      <c r="S235" s="140">
        <v>0</v>
      </c>
      <c r="T235" s="141">
        <f t="shared" si="23"/>
        <v>0</v>
      </c>
      <c r="AR235" s="142" t="s">
        <v>197</v>
      </c>
      <c r="AT235" s="142" t="s">
        <v>187</v>
      </c>
      <c r="AU235" s="142" t="s">
        <v>82</v>
      </c>
      <c r="AY235" s="17" t="s">
        <v>184</v>
      </c>
      <c r="BE235" s="143">
        <f t="shared" si="24"/>
        <v>0</v>
      </c>
      <c r="BF235" s="143">
        <f t="shared" si="25"/>
        <v>0</v>
      </c>
      <c r="BG235" s="143">
        <f t="shared" si="26"/>
        <v>0</v>
      </c>
      <c r="BH235" s="143">
        <f t="shared" si="27"/>
        <v>0</v>
      </c>
      <c r="BI235" s="143">
        <f t="shared" si="28"/>
        <v>0</v>
      </c>
      <c r="BJ235" s="17" t="s">
        <v>82</v>
      </c>
      <c r="BK235" s="143">
        <f t="shared" si="29"/>
        <v>0</v>
      </c>
      <c r="BL235" s="17" t="s">
        <v>197</v>
      </c>
      <c r="BM235" s="142" t="s">
        <v>436</v>
      </c>
    </row>
    <row r="236" spans="2:65" s="1" customFormat="1" ht="44.35" customHeight="1">
      <c r="B236" s="136"/>
      <c r="C236" s="191" t="s">
        <v>430</v>
      </c>
      <c r="D236" s="191" t="s">
        <v>187</v>
      </c>
      <c r="E236" s="192" t="s">
        <v>696</v>
      </c>
      <c r="F236" s="193" t="s">
        <v>697</v>
      </c>
      <c r="G236" s="194" t="s">
        <v>568</v>
      </c>
      <c r="H236" s="195">
        <v>3</v>
      </c>
      <c r="I236" s="137"/>
      <c r="J236" s="196">
        <f t="shared" si="20"/>
        <v>0</v>
      </c>
      <c r="K236" s="193" t="s">
        <v>1</v>
      </c>
      <c r="L236" s="32"/>
      <c r="M236" s="138" t="s">
        <v>1</v>
      </c>
      <c r="N236" s="139" t="s">
        <v>40</v>
      </c>
      <c r="P236" s="140">
        <f t="shared" si="21"/>
        <v>0</v>
      </c>
      <c r="Q236" s="140">
        <v>0</v>
      </c>
      <c r="R236" s="140">
        <f t="shared" si="22"/>
        <v>0</v>
      </c>
      <c r="S236" s="140">
        <v>0</v>
      </c>
      <c r="T236" s="141">
        <f t="shared" si="23"/>
        <v>0</v>
      </c>
      <c r="AR236" s="142" t="s">
        <v>197</v>
      </c>
      <c r="AT236" s="142" t="s">
        <v>187</v>
      </c>
      <c r="AU236" s="142" t="s">
        <v>82</v>
      </c>
      <c r="AY236" s="17" t="s">
        <v>184</v>
      </c>
      <c r="BE236" s="143">
        <f t="shared" si="24"/>
        <v>0</v>
      </c>
      <c r="BF236" s="143">
        <f t="shared" si="25"/>
        <v>0</v>
      </c>
      <c r="BG236" s="143">
        <f t="shared" si="26"/>
        <v>0</v>
      </c>
      <c r="BH236" s="143">
        <f t="shared" si="27"/>
        <v>0</v>
      </c>
      <c r="BI236" s="143">
        <f t="shared" si="28"/>
        <v>0</v>
      </c>
      <c r="BJ236" s="17" t="s">
        <v>82</v>
      </c>
      <c r="BK236" s="143">
        <f t="shared" si="29"/>
        <v>0</v>
      </c>
      <c r="BL236" s="17" t="s">
        <v>197</v>
      </c>
      <c r="BM236" s="142" t="s">
        <v>440</v>
      </c>
    </row>
    <row r="237" spans="2:65" s="1" customFormat="1" ht="32.950000000000003" customHeight="1">
      <c r="B237" s="136"/>
      <c r="C237" s="191" t="s">
        <v>312</v>
      </c>
      <c r="D237" s="191" t="s">
        <v>187</v>
      </c>
      <c r="E237" s="192" t="s">
        <v>698</v>
      </c>
      <c r="F237" s="193" t="s">
        <v>699</v>
      </c>
      <c r="G237" s="194" t="s">
        <v>568</v>
      </c>
      <c r="H237" s="195">
        <v>1</v>
      </c>
      <c r="I237" s="137"/>
      <c r="J237" s="196">
        <f t="shared" si="20"/>
        <v>0</v>
      </c>
      <c r="K237" s="193" t="s">
        <v>1</v>
      </c>
      <c r="L237" s="32"/>
      <c r="M237" s="138" t="s">
        <v>1</v>
      </c>
      <c r="N237" s="139" t="s">
        <v>40</v>
      </c>
      <c r="P237" s="140">
        <f t="shared" si="21"/>
        <v>0</v>
      </c>
      <c r="Q237" s="140">
        <v>0</v>
      </c>
      <c r="R237" s="140">
        <f t="shared" si="22"/>
        <v>0</v>
      </c>
      <c r="S237" s="140">
        <v>0</v>
      </c>
      <c r="T237" s="141">
        <f t="shared" si="23"/>
        <v>0</v>
      </c>
      <c r="AR237" s="142" t="s">
        <v>197</v>
      </c>
      <c r="AT237" s="142" t="s">
        <v>187</v>
      </c>
      <c r="AU237" s="142" t="s">
        <v>82</v>
      </c>
      <c r="AY237" s="17" t="s">
        <v>184</v>
      </c>
      <c r="BE237" s="143">
        <f t="shared" si="24"/>
        <v>0</v>
      </c>
      <c r="BF237" s="143">
        <f t="shared" si="25"/>
        <v>0</v>
      </c>
      <c r="BG237" s="143">
        <f t="shared" si="26"/>
        <v>0</v>
      </c>
      <c r="BH237" s="143">
        <f t="shared" si="27"/>
        <v>0</v>
      </c>
      <c r="BI237" s="143">
        <f t="shared" si="28"/>
        <v>0</v>
      </c>
      <c r="BJ237" s="17" t="s">
        <v>82</v>
      </c>
      <c r="BK237" s="143">
        <f t="shared" si="29"/>
        <v>0</v>
      </c>
      <c r="BL237" s="17" t="s">
        <v>197</v>
      </c>
      <c r="BM237" s="142" t="s">
        <v>443</v>
      </c>
    </row>
    <row r="238" spans="2:65" s="1" customFormat="1" ht="16.5" customHeight="1">
      <c r="B238" s="136"/>
      <c r="C238" s="191" t="s">
        <v>437</v>
      </c>
      <c r="D238" s="191" t="s">
        <v>187</v>
      </c>
      <c r="E238" s="192" t="s">
        <v>700</v>
      </c>
      <c r="F238" s="193" t="s">
        <v>701</v>
      </c>
      <c r="G238" s="194" t="s">
        <v>568</v>
      </c>
      <c r="H238" s="195">
        <v>1</v>
      </c>
      <c r="I238" s="137"/>
      <c r="J238" s="196">
        <f t="shared" si="20"/>
        <v>0</v>
      </c>
      <c r="K238" s="193" t="s">
        <v>1</v>
      </c>
      <c r="L238" s="32"/>
      <c r="M238" s="138" t="s">
        <v>1</v>
      </c>
      <c r="N238" s="139" t="s">
        <v>40</v>
      </c>
      <c r="P238" s="140">
        <f t="shared" si="21"/>
        <v>0</v>
      </c>
      <c r="Q238" s="140">
        <v>0</v>
      </c>
      <c r="R238" s="140">
        <f t="shared" si="22"/>
        <v>0</v>
      </c>
      <c r="S238" s="140">
        <v>0</v>
      </c>
      <c r="T238" s="141">
        <f t="shared" si="23"/>
        <v>0</v>
      </c>
      <c r="AR238" s="142" t="s">
        <v>197</v>
      </c>
      <c r="AT238" s="142" t="s">
        <v>187</v>
      </c>
      <c r="AU238" s="142" t="s">
        <v>82</v>
      </c>
      <c r="AY238" s="17" t="s">
        <v>184</v>
      </c>
      <c r="BE238" s="143">
        <f t="shared" si="24"/>
        <v>0</v>
      </c>
      <c r="BF238" s="143">
        <f t="shared" si="25"/>
        <v>0</v>
      </c>
      <c r="BG238" s="143">
        <f t="shared" si="26"/>
        <v>0</v>
      </c>
      <c r="BH238" s="143">
        <f t="shared" si="27"/>
        <v>0</v>
      </c>
      <c r="BI238" s="143">
        <f t="shared" si="28"/>
        <v>0</v>
      </c>
      <c r="BJ238" s="17" t="s">
        <v>82</v>
      </c>
      <c r="BK238" s="143">
        <f t="shared" si="29"/>
        <v>0</v>
      </c>
      <c r="BL238" s="17" t="s">
        <v>197</v>
      </c>
      <c r="BM238" s="142" t="s">
        <v>447</v>
      </c>
    </row>
    <row r="239" spans="2:65" s="11" customFormat="1" ht="26" customHeight="1">
      <c r="B239" s="124"/>
      <c r="D239" s="125" t="s">
        <v>74</v>
      </c>
      <c r="E239" s="126" t="s">
        <v>702</v>
      </c>
      <c r="F239" s="126" t="s">
        <v>703</v>
      </c>
      <c r="I239" s="127"/>
      <c r="J239" s="128">
        <f>BK239</f>
        <v>0</v>
      </c>
      <c r="L239" s="124"/>
      <c r="M239" s="129"/>
      <c r="P239" s="130">
        <f>SUM(P240:P244)</f>
        <v>0</v>
      </c>
      <c r="R239" s="130">
        <f>SUM(R240:R244)</f>
        <v>0</v>
      </c>
      <c r="T239" s="131">
        <f>SUM(T240:T244)</f>
        <v>0</v>
      </c>
      <c r="AR239" s="125" t="s">
        <v>82</v>
      </c>
      <c r="AT239" s="132" t="s">
        <v>74</v>
      </c>
      <c r="AU239" s="132" t="s">
        <v>75</v>
      </c>
      <c r="AY239" s="125" t="s">
        <v>184</v>
      </c>
      <c r="BK239" s="133">
        <f>SUM(BK240:BK244)</f>
        <v>0</v>
      </c>
    </row>
    <row r="240" spans="2:65" s="1" customFormat="1" ht="16.5" customHeight="1">
      <c r="B240" s="136"/>
      <c r="C240" s="191" t="s">
        <v>316</v>
      </c>
      <c r="D240" s="191" t="s">
        <v>187</v>
      </c>
      <c r="E240" s="192" t="s">
        <v>704</v>
      </c>
      <c r="F240" s="193" t="s">
        <v>705</v>
      </c>
      <c r="G240" s="194" t="s">
        <v>568</v>
      </c>
      <c r="H240" s="195">
        <v>1</v>
      </c>
      <c r="I240" s="137"/>
      <c r="J240" s="196">
        <f>ROUND(I240*H240,2)</f>
        <v>0</v>
      </c>
      <c r="K240" s="193" t="s">
        <v>1</v>
      </c>
      <c r="L240" s="32"/>
      <c r="M240" s="138" t="s">
        <v>1</v>
      </c>
      <c r="N240" s="139" t="s">
        <v>40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197</v>
      </c>
      <c r="AT240" s="142" t="s">
        <v>187</v>
      </c>
      <c r="AU240" s="142" t="s">
        <v>82</v>
      </c>
      <c r="AY240" s="17" t="s">
        <v>184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82</v>
      </c>
      <c r="BK240" s="143">
        <f>ROUND(I240*H240,2)</f>
        <v>0</v>
      </c>
      <c r="BL240" s="17" t="s">
        <v>197</v>
      </c>
      <c r="BM240" s="142" t="s">
        <v>450</v>
      </c>
    </row>
    <row r="241" spans="2:65" s="1" customFormat="1" ht="16.5" customHeight="1">
      <c r="B241" s="136"/>
      <c r="C241" s="191" t="s">
        <v>444</v>
      </c>
      <c r="D241" s="191" t="s">
        <v>187</v>
      </c>
      <c r="E241" s="192" t="s">
        <v>706</v>
      </c>
      <c r="F241" s="193" t="s">
        <v>707</v>
      </c>
      <c r="G241" s="194" t="s">
        <v>681</v>
      </c>
      <c r="H241" s="195">
        <v>40</v>
      </c>
      <c r="I241" s="137"/>
      <c r="J241" s="196">
        <f>ROUND(I241*H241,2)</f>
        <v>0</v>
      </c>
      <c r="K241" s="193" t="s">
        <v>1</v>
      </c>
      <c r="L241" s="32"/>
      <c r="M241" s="138" t="s">
        <v>1</v>
      </c>
      <c r="N241" s="139" t="s">
        <v>40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197</v>
      </c>
      <c r="AT241" s="142" t="s">
        <v>187</v>
      </c>
      <c r="AU241" s="142" t="s">
        <v>82</v>
      </c>
      <c r="AY241" s="17" t="s">
        <v>184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82</v>
      </c>
      <c r="BK241" s="143">
        <f>ROUND(I241*H241,2)</f>
        <v>0</v>
      </c>
      <c r="BL241" s="17" t="s">
        <v>197</v>
      </c>
      <c r="BM241" s="142" t="s">
        <v>454</v>
      </c>
    </row>
    <row r="242" spans="2:65" s="1" customFormat="1" ht="16.5" customHeight="1">
      <c r="B242" s="136"/>
      <c r="C242" s="191" t="s">
        <v>319</v>
      </c>
      <c r="D242" s="191" t="s">
        <v>187</v>
      </c>
      <c r="E242" s="192" t="s">
        <v>708</v>
      </c>
      <c r="F242" s="193" t="s">
        <v>709</v>
      </c>
      <c r="G242" s="194" t="s">
        <v>681</v>
      </c>
      <c r="H242" s="195">
        <v>8</v>
      </c>
      <c r="I242" s="137"/>
      <c r="J242" s="196">
        <f>ROUND(I242*H242,2)</f>
        <v>0</v>
      </c>
      <c r="K242" s="193" t="s">
        <v>1</v>
      </c>
      <c r="L242" s="32"/>
      <c r="M242" s="138" t="s">
        <v>1</v>
      </c>
      <c r="N242" s="139" t="s">
        <v>40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197</v>
      </c>
      <c r="AT242" s="142" t="s">
        <v>187</v>
      </c>
      <c r="AU242" s="142" t="s">
        <v>82</v>
      </c>
      <c r="AY242" s="17" t="s">
        <v>184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82</v>
      </c>
      <c r="BK242" s="143">
        <f>ROUND(I242*H242,2)</f>
        <v>0</v>
      </c>
      <c r="BL242" s="17" t="s">
        <v>197</v>
      </c>
      <c r="BM242" s="142" t="s">
        <v>457</v>
      </c>
    </row>
    <row r="243" spans="2:65" s="1" customFormat="1" ht="16.5" customHeight="1">
      <c r="B243" s="136"/>
      <c r="C243" s="191" t="s">
        <v>451</v>
      </c>
      <c r="D243" s="191" t="s">
        <v>187</v>
      </c>
      <c r="E243" s="192" t="s">
        <v>710</v>
      </c>
      <c r="F243" s="193" t="s">
        <v>711</v>
      </c>
      <c r="G243" s="194" t="s">
        <v>681</v>
      </c>
      <c r="H243" s="195">
        <v>10</v>
      </c>
      <c r="I243" s="137"/>
      <c r="J243" s="196">
        <f>ROUND(I243*H243,2)</f>
        <v>0</v>
      </c>
      <c r="K243" s="193" t="s">
        <v>1</v>
      </c>
      <c r="L243" s="32"/>
      <c r="M243" s="138" t="s">
        <v>1</v>
      </c>
      <c r="N243" s="139" t="s">
        <v>40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197</v>
      </c>
      <c r="AT243" s="142" t="s">
        <v>187</v>
      </c>
      <c r="AU243" s="142" t="s">
        <v>82</v>
      </c>
      <c r="AY243" s="17" t="s">
        <v>184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82</v>
      </c>
      <c r="BK243" s="143">
        <f>ROUND(I243*H243,2)</f>
        <v>0</v>
      </c>
      <c r="BL243" s="17" t="s">
        <v>197</v>
      </c>
      <c r="BM243" s="142" t="s">
        <v>461</v>
      </c>
    </row>
    <row r="244" spans="2:65" s="1" customFormat="1" ht="24.15" customHeight="1">
      <c r="B244" s="136"/>
      <c r="C244" s="191" t="s">
        <v>323</v>
      </c>
      <c r="D244" s="191" t="s">
        <v>187</v>
      </c>
      <c r="E244" s="192" t="s">
        <v>712</v>
      </c>
      <c r="F244" s="193" t="s">
        <v>713</v>
      </c>
      <c r="G244" s="194" t="s">
        <v>681</v>
      </c>
      <c r="H244" s="195">
        <v>20</v>
      </c>
      <c r="I244" s="137"/>
      <c r="J244" s="196">
        <f>ROUND(I244*H244,2)</f>
        <v>0</v>
      </c>
      <c r="K244" s="193" t="s">
        <v>1</v>
      </c>
      <c r="L244" s="32"/>
      <c r="M244" s="138" t="s">
        <v>1</v>
      </c>
      <c r="N244" s="139" t="s">
        <v>40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197</v>
      </c>
      <c r="AT244" s="142" t="s">
        <v>187</v>
      </c>
      <c r="AU244" s="142" t="s">
        <v>82</v>
      </c>
      <c r="AY244" s="17" t="s">
        <v>184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82</v>
      </c>
      <c r="BK244" s="143">
        <f>ROUND(I244*H244,2)</f>
        <v>0</v>
      </c>
      <c r="BL244" s="17" t="s">
        <v>197</v>
      </c>
      <c r="BM244" s="142" t="s">
        <v>464</v>
      </c>
    </row>
    <row r="245" spans="2:65" s="11" customFormat="1" ht="26" customHeight="1">
      <c r="B245" s="124"/>
      <c r="D245" s="125" t="s">
        <v>74</v>
      </c>
      <c r="E245" s="126" t="s">
        <v>714</v>
      </c>
      <c r="F245" s="126" t="s">
        <v>715</v>
      </c>
      <c r="I245" s="127"/>
      <c r="J245" s="128">
        <f>BK245</f>
        <v>0</v>
      </c>
      <c r="L245" s="124"/>
      <c r="M245" s="129"/>
      <c r="P245" s="130">
        <f>P246+SUM(P247:P259)</f>
        <v>0</v>
      </c>
      <c r="R245" s="130">
        <f>R246+SUM(R247:R259)</f>
        <v>0</v>
      </c>
      <c r="T245" s="131">
        <f>T246+SUM(T247:T259)</f>
        <v>0</v>
      </c>
      <c r="AR245" s="125" t="s">
        <v>82</v>
      </c>
      <c r="AT245" s="132" t="s">
        <v>74</v>
      </c>
      <c r="AU245" s="132" t="s">
        <v>75</v>
      </c>
      <c r="AY245" s="125" t="s">
        <v>184</v>
      </c>
      <c r="BK245" s="133">
        <f>BK246+SUM(BK247:BK259)</f>
        <v>0</v>
      </c>
    </row>
    <row r="246" spans="2:65" s="1" customFormat="1" ht="24.15" customHeight="1">
      <c r="B246" s="136"/>
      <c r="C246" s="191" t="s">
        <v>458</v>
      </c>
      <c r="D246" s="191" t="s">
        <v>187</v>
      </c>
      <c r="E246" s="192" t="s">
        <v>716</v>
      </c>
      <c r="F246" s="193" t="s">
        <v>717</v>
      </c>
      <c r="G246" s="194" t="s">
        <v>568</v>
      </c>
      <c r="H246" s="195">
        <v>1</v>
      </c>
      <c r="I246" s="137"/>
      <c r="J246" s="196">
        <f>ROUND(I246*H246,2)</f>
        <v>0</v>
      </c>
      <c r="K246" s="193" t="s">
        <v>1</v>
      </c>
      <c r="L246" s="32"/>
      <c r="M246" s="138" t="s">
        <v>1</v>
      </c>
      <c r="N246" s="139" t="s">
        <v>40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197</v>
      </c>
      <c r="AT246" s="142" t="s">
        <v>187</v>
      </c>
      <c r="AU246" s="142" t="s">
        <v>82</v>
      </c>
      <c r="AY246" s="17" t="s">
        <v>184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82</v>
      </c>
      <c r="BK246" s="143">
        <f>ROUND(I246*H246,2)</f>
        <v>0</v>
      </c>
      <c r="BL246" s="17" t="s">
        <v>197</v>
      </c>
      <c r="BM246" s="142" t="s">
        <v>471</v>
      </c>
    </row>
    <row r="247" spans="2:65" s="1" customFormat="1" ht="19.05">
      <c r="B247" s="32"/>
      <c r="D247" s="154" t="s">
        <v>569</v>
      </c>
      <c r="F247" s="155" t="s">
        <v>718</v>
      </c>
      <c r="I247" s="156"/>
      <c r="L247" s="32"/>
      <c r="M247" s="157"/>
      <c r="T247" s="56"/>
      <c r="AT247" s="17" t="s">
        <v>569</v>
      </c>
      <c r="AU247" s="17" t="s">
        <v>82</v>
      </c>
    </row>
    <row r="248" spans="2:65" s="1" customFormat="1" ht="24.15" customHeight="1">
      <c r="B248" s="136"/>
      <c r="C248" s="191" t="s">
        <v>326</v>
      </c>
      <c r="D248" s="191" t="s">
        <v>187</v>
      </c>
      <c r="E248" s="192" t="s">
        <v>719</v>
      </c>
      <c r="F248" s="193" t="s">
        <v>720</v>
      </c>
      <c r="G248" s="194" t="s">
        <v>568</v>
      </c>
      <c r="H248" s="195">
        <v>1</v>
      </c>
      <c r="I248" s="137"/>
      <c r="J248" s="196">
        <f>ROUND(I248*H248,2)</f>
        <v>0</v>
      </c>
      <c r="K248" s="193" t="s">
        <v>1</v>
      </c>
      <c r="L248" s="32"/>
      <c r="M248" s="138" t="s">
        <v>1</v>
      </c>
      <c r="N248" s="139" t="s">
        <v>40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197</v>
      </c>
      <c r="AT248" s="142" t="s">
        <v>187</v>
      </c>
      <c r="AU248" s="142" t="s">
        <v>82</v>
      </c>
      <c r="AY248" s="17" t="s">
        <v>184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82</v>
      </c>
      <c r="BK248" s="143">
        <f>ROUND(I248*H248,2)</f>
        <v>0</v>
      </c>
      <c r="BL248" s="17" t="s">
        <v>197</v>
      </c>
      <c r="BM248" s="142" t="s">
        <v>474</v>
      </c>
    </row>
    <row r="249" spans="2:65" s="1" customFormat="1" ht="24.15" customHeight="1">
      <c r="B249" s="136"/>
      <c r="C249" s="191" t="s">
        <v>467</v>
      </c>
      <c r="D249" s="191" t="s">
        <v>187</v>
      </c>
      <c r="E249" s="192" t="s">
        <v>721</v>
      </c>
      <c r="F249" s="193" t="s">
        <v>722</v>
      </c>
      <c r="G249" s="194" t="s">
        <v>568</v>
      </c>
      <c r="H249" s="195">
        <v>1</v>
      </c>
      <c r="I249" s="137"/>
      <c r="J249" s="196">
        <f>ROUND(I249*H249,2)</f>
        <v>0</v>
      </c>
      <c r="K249" s="193" t="s">
        <v>1</v>
      </c>
      <c r="L249" s="32"/>
      <c r="M249" s="138" t="s">
        <v>1</v>
      </c>
      <c r="N249" s="139" t="s">
        <v>40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197</v>
      </c>
      <c r="AT249" s="142" t="s">
        <v>187</v>
      </c>
      <c r="AU249" s="142" t="s">
        <v>82</v>
      </c>
      <c r="AY249" s="17" t="s">
        <v>184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82</v>
      </c>
      <c r="BK249" s="143">
        <f>ROUND(I249*H249,2)</f>
        <v>0</v>
      </c>
      <c r="BL249" s="17" t="s">
        <v>197</v>
      </c>
      <c r="BM249" s="142" t="s">
        <v>478</v>
      </c>
    </row>
    <row r="250" spans="2:65" s="1" customFormat="1" ht="19.05">
      <c r="B250" s="32"/>
      <c r="D250" s="154" t="s">
        <v>569</v>
      </c>
      <c r="F250" s="155" t="s">
        <v>718</v>
      </c>
      <c r="I250" s="156"/>
      <c r="L250" s="32"/>
      <c r="M250" s="157"/>
      <c r="T250" s="56"/>
      <c r="AT250" s="17" t="s">
        <v>569</v>
      </c>
      <c r="AU250" s="17" t="s">
        <v>82</v>
      </c>
    </row>
    <row r="251" spans="2:65" s="1" customFormat="1" ht="16.5" customHeight="1">
      <c r="B251" s="136"/>
      <c r="C251" s="191" t="s">
        <v>330</v>
      </c>
      <c r="D251" s="191" t="s">
        <v>187</v>
      </c>
      <c r="E251" s="192" t="s">
        <v>723</v>
      </c>
      <c r="F251" s="193" t="s">
        <v>724</v>
      </c>
      <c r="G251" s="194" t="s">
        <v>568</v>
      </c>
      <c r="H251" s="195">
        <v>2</v>
      </c>
      <c r="I251" s="137"/>
      <c r="J251" s="196">
        <f>ROUND(I251*H251,2)</f>
        <v>0</v>
      </c>
      <c r="K251" s="193" t="s">
        <v>1</v>
      </c>
      <c r="L251" s="32"/>
      <c r="M251" s="138" t="s">
        <v>1</v>
      </c>
      <c r="N251" s="139" t="s">
        <v>40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197</v>
      </c>
      <c r="AT251" s="142" t="s">
        <v>187</v>
      </c>
      <c r="AU251" s="142" t="s">
        <v>82</v>
      </c>
      <c r="AY251" s="17" t="s">
        <v>184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82</v>
      </c>
      <c r="BK251" s="143">
        <f>ROUND(I251*H251,2)</f>
        <v>0</v>
      </c>
      <c r="BL251" s="17" t="s">
        <v>197</v>
      </c>
      <c r="BM251" s="142" t="s">
        <v>481</v>
      </c>
    </row>
    <row r="252" spans="2:65" s="1" customFormat="1" ht="19.05">
      <c r="B252" s="32"/>
      <c r="D252" s="154" t="s">
        <v>569</v>
      </c>
      <c r="F252" s="155" t="s">
        <v>718</v>
      </c>
      <c r="I252" s="156"/>
      <c r="L252" s="32"/>
      <c r="M252" s="157"/>
      <c r="T252" s="56"/>
      <c r="AT252" s="17" t="s">
        <v>569</v>
      </c>
      <c r="AU252" s="17" t="s">
        <v>82</v>
      </c>
    </row>
    <row r="253" spans="2:65" s="1" customFormat="1" ht="16.5" customHeight="1">
      <c r="B253" s="136"/>
      <c r="C253" s="191" t="s">
        <v>475</v>
      </c>
      <c r="D253" s="191" t="s">
        <v>187</v>
      </c>
      <c r="E253" s="192" t="s">
        <v>725</v>
      </c>
      <c r="F253" s="193" t="s">
        <v>726</v>
      </c>
      <c r="G253" s="194" t="s">
        <v>568</v>
      </c>
      <c r="H253" s="195">
        <v>1</v>
      </c>
      <c r="I253" s="137"/>
      <c r="J253" s="196">
        <f>ROUND(I253*H253,2)</f>
        <v>0</v>
      </c>
      <c r="K253" s="193" t="s">
        <v>1</v>
      </c>
      <c r="L253" s="32"/>
      <c r="M253" s="138" t="s">
        <v>1</v>
      </c>
      <c r="N253" s="139" t="s">
        <v>40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197</v>
      </c>
      <c r="AT253" s="142" t="s">
        <v>187</v>
      </c>
      <c r="AU253" s="142" t="s">
        <v>82</v>
      </c>
      <c r="AY253" s="17" t="s">
        <v>184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7" t="s">
        <v>82</v>
      </c>
      <c r="BK253" s="143">
        <f>ROUND(I253*H253,2)</f>
        <v>0</v>
      </c>
      <c r="BL253" s="17" t="s">
        <v>197</v>
      </c>
      <c r="BM253" s="142" t="s">
        <v>485</v>
      </c>
    </row>
    <row r="254" spans="2:65" s="1" customFormat="1" ht="19.05">
      <c r="B254" s="32"/>
      <c r="D254" s="154" t="s">
        <v>569</v>
      </c>
      <c r="F254" s="155" t="s">
        <v>718</v>
      </c>
      <c r="I254" s="156"/>
      <c r="L254" s="32"/>
      <c r="M254" s="157"/>
      <c r="T254" s="56"/>
      <c r="AT254" s="17" t="s">
        <v>569</v>
      </c>
      <c r="AU254" s="17" t="s">
        <v>82</v>
      </c>
    </row>
    <row r="255" spans="2:65" s="1" customFormat="1" ht="16.5" customHeight="1">
      <c r="B255" s="136"/>
      <c r="C255" s="191" t="s">
        <v>333</v>
      </c>
      <c r="D255" s="191" t="s">
        <v>187</v>
      </c>
      <c r="E255" s="192" t="s">
        <v>727</v>
      </c>
      <c r="F255" s="193" t="s">
        <v>728</v>
      </c>
      <c r="G255" s="194" t="s">
        <v>568</v>
      </c>
      <c r="H255" s="195">
        <v>1</v>
      </c>
      <c r="I255" s="137"/>
      <c r="J255" s="196">
        <f>ROUND(I255*H255,2)</f>
        <v>0</v>
      </c>
      <c r="K255" s="193" t="s">
        <v>1</v>
      </c>
      <c r="L255" s="32"/>
      <c r="M255" s="138" t="s">
        <v>1</v>
      </c>
      <c r="N255" s="139" t="s">
        <v>40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197</v>
      </c>
      <c r="AT255" s="142" t="s">
        <v>187</v>
      </c>
      <c r="AU255" s="142" t="s">
        <v>82</v>
      </c>
      <c r="AY255" s="17" t="s">
        <v>184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82</v>
      </c>
      <c r="BK255" s="143">
        <f>ROUND(I255*H255,2)</f>
        <v>0</v>
      </c>
      <c r="BL255" s="17" t="s">
        <v>197</v>
      </c>
      <c r="BM255" s="142" t="s">
        <v>491</v>
      </c>
    </row>
    <row r="256" spans="2:65" s="1" customFormat="1" ht="16.5" customHeight="1">
      <c r="B256" s="136"/>
      <c r="C256" s="191" t="s">
        <v>482</v>
      </c>
      <c r="D256" s="191" t="s">
        <v>187</v>
      </c>
      <c r="E256" s="192" t="s">
        <v>729</v>
      </c>
      <c r="F256" s="193" t="s">
        <v>730</v>
      </c>
      <c r="G256" s="194" t="s">
        <v>568</v>
      </c>
      <c r="H256" s="195">
        <v>1</v>
      </c>
      <c r="I256" s="137"/>
      <c r="J256" s="196">
        <f>ROUND(I256*H256,2)</f>
        <v>0</v>
      </c>
      <c r="K256" s="193" t="s">
        <v>1</v>
      </c>
      <c r="L256" s="32"/>
      <c r="M256" s="138" t="s">
        <v>1</v>
      </c>
      <c r="N256" s="139" t="s">
        <v>40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197</v>
      </c>
      <c r="AT256" s="142" t="s">
        <v>187</v>
      </c>
      <c r="AU256" s="142" t="s">
        <v>82</v>
      </c>
      <c r="AY256" s="17" t="s">
        <v>184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82</v>
      </c>
      <c r="BK256" s="143">
        <f>ROUND(I256*H256,2)</f>
        <v>0</v>
      </c>
      <c r="BL256" s="17" t="s">
        <v>197</v>
      </c>
      <c r="BM256" s="142" t="s">
        <v>495</v>
      </c>
    </row>
    <row r="257" spans="2:65" s="1" customFormat="1" ht="16.5" customHeight="1">
      <c r="B257" s="136"/>
      <c r="C257" s="191" t="s">
        <v>337</v>
      </c>
      <c r="D257" s="191" t="s">
        <v>187</v>
      </c>
      <c r="E257" s="192" t="s">
        <v>731</v>
      </c>
      <c r="F257" s="193" t="s">
        <v>732</v>
      </c>
      <c r="G257" s="194" t="s">
        <v>568</v>
      </c>
      <c r="H257" s="195">
        <v>1</v>
      </c>
      <c r="I257" s="137"/>
      <c r="J257" s="196">
        <f>ROUND(I257*H257,2)</f>
        <v>0</v>
      </c>
      <c r="K257" s="193" t="s">
        <v>1</v>
      </c>
      <c r="L257" s="32"/>
      <c r="M257" s="138" t="s">
        <v>1</v>
      </c>
      <c r="N257" s="139" t="s">
        <v>40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197</v>
      </c>
      <c r="AT257" s="142" t="s">
        <v>187</v>
      </c>
      <c r="AU257" s="142" t="s">
        <v>82</v>
      </c>
      <c r="AY257" s="17" t="s">
        <v>184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82</v>
      </c>
      <c r="BK257" s="143">
        <f>ROUND(I257*H257,2)</f>
        <v>0</v>
      </c>
      <c r="BL257" s="17" t="s">
        <v>197</v>
      </c>
      <c r="BM257" s="142" t="s">
        <v>498</v>
      </c>
    </row>
    <row r="258" spans="2:65" s="1" customFormat="1" ht="24.15" customHeight="1">
      <c r="B258" s="136"/>
      <c r="C258" s="191" t="s">
        <v>492</v>
      </c>
      <c r="D258" s="191" t="s">
        <v>187</v>
      </c>
      <c r="E258" s="192" t="s">
        <v>733</v>
      </c>
      <c r="F258" s="193" t="s">
        <v>734</v>
      </c>
      <c r="G258" s="194" t="s">
        <v>568</v>
      </c>
      <c r="H258" s="195">
        <v>1</v>
      </c>
      <c r="I258" s="137"/>
      <c r="J258" s="196">
        <f>ROUND(I258*H258,2)</f>
        <v>0</v>
      </c>
      <c r="K258" s="193" t="s">
        <v>1</v>
      </c>
      <c r="L258" s="32"/>
      <c r="M258" s="138" t="s">
        <v>1</v>
      </c>
      <c r="N258" s="139" t="s">
        <v>40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197</v>
      </c>
      <c r="AT258" s="142" t="s">
        <v>187</v>
      </c>
      <c r="AU258" s="142" t="s">
        <v>82</v>
      </c>
      <c r="AY258" s="17" t="s">
        <v>184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82</v>
      </c>
      <c r="BK258" s="143">
        <f>ROUND(I258*H258,2)</f>
        <v>0</v>
      </c>
      <c r="BL258" s="17" t="s">
        <v>197</v>
      </c>
      <c r="BM258" s="142" t="s">
        <v>504</v>
      </c>
    </row>
    <row r="259" spans="2:65" s="11" customFormat="1" ht="22.95" customHeight="1">
      <c r="B259" s="124"/>
      <c r="D259" s="125" t="s">
        <v>74</v>
      </c>
      <c r="E259" s="134" t="s">
        <v>735</v>
      </c>
      <c r="F259" s="134" t="s">
        <v>736</v>
      </c>
      <c r="I259" s="127"/>
      <c r="J259" s="135">
        <f>BK259</f>
        <v>0</v>
      </c>
      <c r="L259" s="124"/>
      <c r="M259" s="129"/>
      <c r="P259" s="130">
        <f>SUM(P260:P268)</f>
        <v>0</v>
      </c>
      <c r="R259" s="130">
        <f>SUM(R260:R268)</f>
        <v>0</v>
      </c>
      <c r="T259" s="131">
        <f>SUM(T260:T268)</f>
        <v>0</v>
      </c>
      <c r="AR259" s="125" t="s">
        <v>82</v>
      </c>
      <c r="AT259" s="132" t="s">
        <v>74</v>
      </c>
      <c r="AU259" s="132" t="s">
        <v>82</v>
      </c>
      <c r="AY259" s="125" t="s">
        <v>184</v>
      </c>
      <c r="BK259" s="133">
        <f>SUM(BK260:BK268)</f>
        <v>0</v>
      </c>
    </row>
    <row r="260" spans="2:65" s="1" customFormat="1" ht="16.5" customHeight="1">
      <c r="B260" s="136"/>
      <c r="C260" s="191" t="s">
        <v>340</v>
      </c>
      <c r="D260" s="191" t="s">
        <v>187</v>
      </c>
      <c r="E260" s="192" t="s">
        <v>737</v>
      </c>
      <c r="F260" s="193" t="s">
        <v>738</v>
      </c>
      <c r="G260" s="194" t="s">
        <v>568</v>
      </c>
      <c r="H260" s="195">
        <v>1</v>
      </c>
      <c r="I260" s="137"/>
      <c r="J260" s="196">
        <f t="shared" ref="J260:J268" si="30">ROUND(I260*H260,2)</f>
        <v>0</v>
      </c>
      <c r="K260" s="193" t="s">
        <v>1</v>
      </c>
      <c r="L260" s="32"/>
      <c r="M260" s="138" t="s">
        <v>1</v>
      </c>
      <c r="N260" s="139" t="s">
        <v>40</v>
      </c>
      <c r="P260" s="140">
        <f t="shared" ref="P260:P268" si="31">O260*H260</f>
        <v>0</v>
      </c>
      <c r="Q260" s="140">
        <v>0</v>
      </c>
      <c r="R260" s="140">
        <f t="shared" ref="R260:R268" si="32">Q260*H260</f>
        <v>0</v>
      </c>
      <c r="S260" s="140">
        <v>0</v>
      </c>
      <c r="T260" s="141">
        <f t="shared" ref="T260:T268" si="33">S260*H260</f>
        <v>0</v>
      </c>
      <c r="AR260" s="142" t="s">
        <v>197</v>
      </c>
      <c r="AT260" s="142" t="s">
        <v>187</v>
      </c>
      <c r="AU260" s="142" t="s">
        <v>84</v>
      </c>
      <c r="AY260" s="17" t="s">
        <v>184</v>
      </c>
      <c r="BE260" s="143">
        <f t="shared" ref="BE260:BE268" si="34">IF(N260="základní",J260,0)</f>
        <v>0</v>
      </c>
      <c r="BF260" s="143">
        <f t="shared" ref="BF260:BF268" si="35">IF(N260="snížená",J260,0)</f>
        <v>0</v>
      </c>
      <c r="BG260" s="143">
        <f t="shared" ref="BG260:BG268" si="36">IF(N260="zákl. přenesená",J260,0)</f>
        <v>0</v>
      </c>
      <c r="BH260" s="143">
        <f t="shared" ref="BH260:BH268" si="37">IF(N260="sníž. přenesená",J260,0)</f>
        <v>0</v>
      </c>
      <c r="BI260" s="143">
        <f t="shared" ref="BI260:BI268" si="38">IF(N260="nulová",J260,0)</f>
        <v>0</v>
      </c>
      <c r="BJ260" s="17" t="s">
        <v>82</v>
      </c>
      <c r="BK260" s="143">
        <f t="shared" ref="BK260:BK268" si="39">ROUND(I260*H260,2)</f>
        <v>0</v>
      </c>
      <c r="BL260" s="17" t="s">
        <v>197</v>
      </c>
      <c r="BM260" s="142" t="s">
        <v>507</v>
      </c>
    </row>
    <row r="261" spans="2:65" s="1" customFormat="1" ht="21.75" customHeight="1">
      <c r="B261" s="136"/>
      <c r="C261" s="191" t="s">
        <v>501</v>
      </c>
      <c r="D261" s="191" t="s">
        <v>187</v>
      </c>
      <c r="E261" s="192" t="s">
        <v>739</v>
      </c>
      <c r="F261" s="193" t="s">
        <v>740</v>
      </c>
      <c r="G261" s="194" t="s">
        <v>568</v>
      </c>
      <c r="H261" s="195">
        <v>2</v>
      </c>
      <c r="I261" s="137"/>
      <c r="J261" s="196">
        <f t="shared" si="30"/>
        <v>0</v>
      </c>
      <c r="K261" s="193" t="s">
        <v>1</v>
      </c>
      <c r="L261" s="32"/>
      <c r="M261" s="138" t="s">
        <v>1</v>
      </c>
      <c r="N261" s="139" t="s">
        <v>40</v>
      </c>
      <c r="P261" s="140">
        <f t="shared" si="31"/>
        <v>0</v>
      </c>
      <c r="Q261" s="140">
        <v>0</v>
      </c>
      <c r="R261" s="140">
        <f t="shared" si="32"/>
        <v>0</v>
      </c>
      <c r="S261" s="140">
        <v>0</v>
      </c>
      <c r="T261" s="141">
        <f t="shared" si="33"/>
        <v>0</v>
      </c>
      <c r="AR261" s="142" t="s">
        <v>197</v>
      </c>
      <c r="AT261" s="142" t="s">
        <v>187</v>
      </c>
      <c r="AU261" s="142" t="s">
        <v>84</v>
      </c>
      <c r="AY261" s="17" t="s">
        <v>184</v>
      </c>
      <c r="BE261" s="143">
        <f t="shared" si="34"/>
        <v>0</v>
      </c>
      <c r="BF261" s="143">
        <f t="shared" si="35"/>
        <v>0</v>
      </c>
      <c r="BG261" s="143">
        <f t="shared" si="36"/>
        <v>0</v>
      </c>
      <c r="BH261" s="143">
        <f t="shared" si="37"/>
        <v>0</v>
      </c>
      <c r="BI261" s="143">
        <f t="shared" si="38"/>
        <v>0</v>
      </c>
      <c r="BJ261" s="17" t="s">
        <v>82</v>
      </c>
      <c r="BK261" s="143">
        <f t="shared" si="39"/>
        <v>0</v>
      </c>
      <c r="BL261" s="17" t="s">
        <v>197</v>
      </c>
      <c r="BM261" s="142" t="s">
        <v>514</v>
      </c>
    </row>
    <row r="262" spans="2:65" s="1" customFormat="1" ht="16.5" customHeight="1">
      <c r="B262" s="136"/>
      <c r="C262" s="191" t="s">
        <v>344</v>
      </c>
      <c r="D262" s="191" t="s">
        <v>187</v>
      </c>
      <c r="E262" s="192" t="s">
        <v>741</v>
      </c>
      <c r="F262" s="193" t="s">
        <v>742</v>
      </c>
      <c r="G262" s="194" t="s">
        <v>568</v>
      </c>
      <c r="H262" s="195">
        <v>2</v>
      </c>
      <c r="I262" s="137"/>
      <c r="J262" s="196">
        <f t="shared" si="30"/>
        <v>0</v>
      </c>
      <c r="K262" s="193" t="s">
        <v>1</v>
      </c>
      <c r="L262" s="32"/>
      <c r="M262" s="138" t="s">
        <v>1</v>
      </c>
      <c r="N262" s="139" t="s">
        <v>40</v>
      </c>
      <c r="P262" s="140">
        <f t="shared" si="31"/>
        <v>0</v>
      </c>
      <c r="Q262" s="140">
        <v>0</v>
      </c>
      <c r="R262" s="140">
        <f t="shared" si="32"/>
        <v>0</v>
      </c>
      <c r="S262" s="140">
        <v>0</v>
      </c>
      <c r="T262" s="141">
        <f t="shared" si="33"/>
        <v>0</v>
      </c>
      <c r="AR262" s="142" t="s">
        <v>197</v>
      </c>
      <c r="AT262" s="142" t="s">
        <v>187</v>
      </c>
      <c r="AU262" s="142" t="s">
        <v>84</v>
      </c>
      <c r="AY262" s="17" t="s">
        <v>184</v>
      </c>
      <c r="BE262" s="143">
        <f t="shared" si="34"/>
        <v>0</v>
      </c>
      <c r="BF262" s="143">
        <f t="shared" si="35"/>
        <v>0</v>
      </c>
      <c r="BG262" s="143">
        <f t="shared" si="36"/>
        <v>0</v>
      </c>
      <c r="BH262" s="143">
        <f t="shared" si="37"/>
        <v>0</v>
      </c>
      <c r="BI262" s="143">
        <f t="shared" si="38"/>
        <v>0</v>
      </c>
      <c r="BJ262" s="17" t="s">
        <v>82</v>
      </c>
      <c r="BK262" s="143">
        <f t="shared" si="39"/>
        <v>0</v>
      </c>
      <c r="BL262" s="17" t="s">
        <v>197</v>
      </c>
      <c r="BM262" s="142" t="s">
        <v>521</v>
      </c>
    </row>
    <row r="263" spans="2:65" s="1" customFormat="1" ht="24.15" customHeight="1">
      <c r="B263" s="136"/>
      <c r="C263" s="191" t="s">
        <v>511</v>
      </c>
      <c r="D263" s="191" t="s">
        <v>187</v>
      </c>
      <c r="E263" s="192" t="s">
        <v>743</v>
      </c>
      <c r="F263" s="193" t="s">
        <v>744</v>
      </c>
      <c r="G263" s="194" t="s">
        <v>568</v>
      </c>
      <c r="H263" s="195">
        <v>1</v>
      </c>
      <c r="I263" s="137"/>
      <c r="J263" s="196">
        <f t="shared" si="30"/>
        <v>0</v>
      </c>
      <c r="K263" s="193" t="s">
        <v>1</v>
      </c>
      <c r="L263" s="32"/>
      <c r="M263" s="138" t="s">
        <v>1</v>
      </c>
      <c r="N263" s="139" t="s">
        <v>40</v>
      </c>
      <c r="P263" s="140">
        <f t="shared" si="31"/>
        <v>0</v>
      </c>
      <c r="Q263" s="140">
        <v>0</v>
      </c>
      <c r="R263" s="140">
        <f t="shared" si="32"/>
        <v>0</v>
      </c>
      <c r="S263" s="140">
        <v>0</v>
      </c>
      <c r="T263" s="141">
        <f t="shared" si="33"/>
        <v>0</v>
      </c>
      <c r="AR263" s="142" t="s">
        <v>197</v>
      </c>
      <c r="AT263" s="142" t="s">
        <v>187</v>
      </c>
      <c r="AU263" s="142" t="s">
        <v>84</v>
      </c>
      <c r="AY263" s="17" t="s">
        <v>184</v>
      </c>
      <c r="BE263" s="143">
        <f t="shared" si="34"/>
        <v>0</v>
      </c>
      <c r="BF263" s="143">
        <f t="shared" si="35"/>
        <v>0</v>
      </c>
      <c r="BG263" s="143">
        <f t="shared" si="36"/>
        <v>0</v>
      </c>
      <c r="BH263" s="143">
        <f t="shared" si="37"/>
        <v>0</v>
      </c>
      <c r="BI263" s="143">
        <f t="shared" si="38"/>
        <v>0</v>
      </c>
      <c r="BJ263" s="17" t="s">
        <v>82</v>
      </c>
      <c r="BK263" s="143">
        <f t="shared" si="39"/>
        <v>0</v>
      </c>
      <c r="BL263" s="17" t="s">
        <v>197</v>
      </c>
      <c r="BM263" s="142" t="s">
        <v>527</v>
      </c>
    </row>
    <row r="264" spans="2:65" s="1" customFormat="1" ht="21.75" customHeight="1">
      <c r="B264" s="136"/>
      <c r="C264" s="191" t="s">
        <v>347</v>
      </c>
      <c r="D264" s="191" t="s">
        <v>187</v>
      </c>
      <c r="E264" s="192" t="s">
        <v>745</v>
      </c>
      <c r="F264" s="193" t="s">
        <v>746</v>
      </c>
      <c r="G264" s="194" t="s">
        <v>568</v>
      </c>
      <c r="H264" s="195">
        <v>1</v>
      </c>
      <c r="I264" s="137"/>
      <c r="J264" s="196">
        <f t="shared" si="30"/>
        <v>0</v>
      </c>
      <c r="K264" s="193" t="s">
        <v>1</v>
      </c>
      <c r="L264" s="32"/>
      <c r="M264" s="138" t="s">
        <v>1</v>
      </c>
      <c r="N264" s="139" t="s">
        <v>40</v>
      </c>
      <c r="P264" s="140">
        <f t="shared" si="31"/>
        <v>0</v>
      </c>
      <c r="Q264" s="140">
        <v>0</v>
      </c>
      <c r="R264" s="140">
        <f t="shared" si="32"/>
        <v>0</v>
      </c>
      <c r="S264" s="140">
        <v>0</v>
      </c>
      <c r="T264" s="141">
        <f t="shared" si="33"/>
        <v>0</v>
      </c>
      <c r="AR264" s="142" t="s">
        <v>197</v>
      </c>
      <c r="AT264" s="142" t="s">
        <v>187</v>
      </c>
      <c r="AU264" s="142" t="s">
        <v>84</v>
      </c>
      <c r="AY264" s="17" t="s">
        <v>184</v>
      </c>
      <c r="BE264" s="143">
        <f t="shared" si="34"/>
        <v>0</v>
      </c>
      <c r="BF264" s="143">
        <f t="shared" si="35"/>
        <v>0</v>
      </c>
      <c r="BG264" s="143">
        <f t="shared" si="36"/>
        <v>0</v>
      </c>
      <c r="BH264" s="143">
        <f t="shared" si="37"/>
        <v>0</v>
      </c>
      <c r="BI264" s="143">
        <f t="shared" si="38"/>
        <v>0</v>
      </c>
      <c r="BJ264" s="17" t="s">
        <v>82</v>
      </c>
      <c r="BK264" s="143">
        <f t="shared" si="39"/>
        <v>0</v>
      </c>
      <c r="BL264" s="17" t="s">
        <v>197</v>
      </c>
      <c r="BM264" s="142" t="s">
        <v>532</v>
      </c>
    </row>
    <row r="265" spans="2:65" s="1" customFormat="1" ht="32.950000000000003" customHeight="1">
      <c r="B265" s="136"/>
      <c r="C265" s="191" t="s">
        <v>524</v>
      </c>
      <c r="D265" s="191" t="s">
        <v>187</v>
      </c>
      <c r="E265" s="192" t="s">
        <v>747</v>
      </c>
      <c r="F265" s="193" t="s">
        <v>748</v>
      </c>
      <c r="G265" s="194" t="s">
        <v>568</v>
      </c>
      <c r="H265" s="195">
        <v>1</v>
      </c>
      <c r="I265" s="137"/>
      <c r="J265" s="196">
        <f t="shared" si="30"/>
        <v>0</v>
      </c>
      <c r="K265" s="193" t="s">
        <v>1</v>
      </c>
      <c r="L265" s="32"/>
      <c r="M265" s="138" t="s">
        <v>1</v>
      </c>
      <c r="N265" s="139" t="s">
        <v>40</v>
      </c>
      <c r="P265" s="140">
        <f t="shared" si="31"/>
        <v>0</v>
      </c>
      <c r="Q265" s="140">
        <v>0</v>
      </c>
      <c r="R265" s="140">
        <f t="shared" si="32"/>
        <v>0</v>
      </c>
      <c r="S265" s="140">
        <v>0</v>
      </c>
      <c r="T265" s="141">
        <f t="shared" si="33"/>
        <v>0</v>
      </c>
      <c r="AR265" s="142" t="s">
        <v>197</v>
      </c>
      <c r="AT265" s="142" t="s">
        <v>187</v>
      </c>
      <c r="AU265" s="142" t="s">
        <v>84</v>
      </c>
      <c r="AY265" s="17" t="s">
        <v>184</v>
      </c>
      <c r="BE265" s="143">
        <f t="shared" si="34"/>
        <v>0</v>
      </c>
      <c r="BF265" s="143">
        <f t="shared" si="35"/>
        <v>0</v>
      </c>
      <c r="BG265" s="143">
        <f t="shared" si="36"/>
        <v>0</v>
      </c>
      <c r="BH265" s="143">
        <f t="shared" si="37"/>
        <v>0</v>
      </c>
      <c r="BI265" s="143">
        <f t="shared" si="38"/>
        <v>0</v>
      </c>
      <c r="BJ265" s="17" t="s">
        <v>82</v>
      </c>
      <c r="BK265" s="143">
        <f t="shared" si="39"/>
        <v>0</v>
      </c>
      <c r="BL265" s="17" t="s">
        <v>197</v>
      </c>
      <c r="BM265" s="142" t="s">
        <v>536</v>
      </c>
    </row>
    <row r="266" spans="2:65" s="1" customFormat="1" ht="16.5" customHeight="1">
      <c r="B266" s="136"/>
      <c r="C266" s="191" t="s">
        <v>352</v>
      </c>
      <c r="D266" s="191" t="s">
        <v>187</v>
      </c>
      <c r="E266" s="192" t="s">
        <v>749</v>
      </c>
      <c r="F266" s="193" t="s">
        <v>750</v>
      </c>
      <c r="G266" s="194" t="s">
        <v>568</v>
      </c>
      <c r="H266" s="195">
        <v>2</v>
      </c>
      <c r="I266" s="137"/>
      <c r="J266" s="196">
        <f t="shared" si="30"/>
        <v>0</v>
      </c>
      <c r="K266" s="193" t="s">
        <v>1</v>
      </c>
      <c r="L266" s="32"/>
      <c r="M266" s="138" t="s">
        <v>1</v>
      </c>
      <c r="N266" s="139" t="s">
        <v>40</v>
      </c>
      <c r="P266" s="140">
        <f t="shared" si="31"/>
        <v>0</v>
      </c>
      <c r="Q266" s="140">
        <v>0</v>
      </c>
      <c r="R266" s="140">
        <f t="shared" si="32"/>
        <v>0</v>
      </c>
      <c r="S266" s="140">
        <v>0</v>
      </c>
      <c r="T266" s="141">
        <f t="shared" si="33"/>
        <v>0</v>
      </c>
      <c r="AR266" s="142" t="s">
        <v>197</v>
      </c>
      <c r="AT266" s="142" t="s">
        <v>187</v>
      </c>
      <c r="AU266" s="142" t="s">
        <v>84</v>
      </c>
      <c r="AY266" s="17" t="s">
        <v>184</v>
      </c>
      <c r="BE266" s="143">
        <f t="shared" si="34"/>
        <v>0</v>
      </c>
      <c r="BF266" s="143">
        <f t="shared" si="35"/>
        <v>0</v>
      </c>
      <c r="BG266" s="143">
        <f t="shared" si="36"/>
        <v>0</v>
      </c>
      <c r="BH266" s="143">
        <f t="shared" si="37"/>
        <v>0</v>
      </c>
      <c r="BI266" s="143">
        <f t="shared" si="38"/>
        <v>0</v>
      </c>
      <c r="BJ266" s="17" t="s">
        <v>82</v>
      </c>
      <c r="BK266" s="143">
        <f t="shared" si="39"/>
        <v>0</v>
      </c>
      <c r="BL266" s="17" t="s">
        <v>197</v>
      </c>
      <c r="BM266" s="142" t="s">
        <v>539</v>
      </c>
    </row>
    <row r="267" spans="2:65" s="1" customFormat="1" ht="16.5" customHeight="1">
      <c r="B267" s="136"/>
      <c r="C267" s="191" t="s">
        <v>533</v>
      </c>
      <c r="D267" s="191" t="s">
        <v>187</v>
      </c>
      <c r="E267" s="192" t="s">
        <v>751</v>
      </c>
      <c r="F267" s="193" t="s">
        <v>752</v>
      </c>
      <c r="G267" s="194" t="s">
        <v>568</v>
      </c>
      <c r="H267" s="195">
        <v>1</v>
      </c>
      <c r="I267" s="137"/>
      <c r="J267" s="196">
        <f t="shared" si="30"/>
        <v>0</v>
      </c>
      <c r="K267" s="193" t="s">
        <v>1</v>
      </c>
      <c r="L267" s="32"/>
      <c r="M267" s="138" t="s">
        <v>1</v>
      </c>
      <c r="N267" s="139" t="s">
        <v>40</v>
      </c>
      <c r="P267" s="140">
        <f t="shared" si="31"/>
        <v>0</v>
      </c>
      <c r="Q267" s="140">
        <v>0</v>
      </c>
      <c r="R267" s="140">
        <f t="shared" si="32"/>
        <v>0</v>
      </c>
      <c r="S267" s="140">
        <v>0</v>
      </c>
      <c r="T267" s="141">
        <f t="shared" si="33"/>
        <v>0</v>
      </c>
      <c r="AR267" s="142" t="s">
        <v>197</v>
      </c>
      <c r="AT267" s="142" t="s">
        <v>187</v>
      </c>
      <c r="AU267" s="142" t="s">
        <v>84</v>
      </c>
      <c r="AY267" s="17" t="s">
        <v>184</v>
      </c>
      <c r="BE267" s="143">
        <f t="shared" si="34"/>
        <v>0</v>
      </c>
      <c r="BF267" s="143">
        <f t="shared" si="35"/>
        <v>0</v>
      </c>
      <c r="BG267" s="143">
        <f t="shared" si="36"/>
        <v>0</v>
      </c>
      <c r="BH267" s="143">
        <f t="shared" si="37"/>
        <v>0</v>
      </c>
      <c r="BI267" s="143">
        <f t="shared" si="38"/>
        <v>0</v>
      </c>
      <c r="BJ267" s="17" t="s">
        <v>82</v>
      </c>
      <c r="BK267" s="143">
        <f t="shared" si="39"/>
        <v>0</v>
      </c>
      <c r="BL267" s="17" t="s">
        <v>197</v>
      </c>
      <c r="BM267" s="142" t="s">
        <v>543</v>
      </c>
    </row>
    <row r="268" spans="2:65" s="1" customFormat="1" ht="24.15" customHeight="1">
      <c r="B268" s="136"/>
      <c r="C268" s="191" t="s">
        <v>355</v>
      </c>
      <c r="D268" s="191" t="s">
        <v>187</v>
      </c>
      <c r="E268" s="192" t="s">
        <v>753</v>
      </c>
      <c r="F268" s="193" t="s">
        <v>754</v>
      </c>
      <c r="G268" s="194" t="s">
        <v>568</v>
      </c>
      <c r="H268" s="195">
        <v>1</v>
      </c>
      <c r="I268" s="137"/>
      <c r="J268" s="196">
        <f t="shared" si="30"/>
        <v>0</v>
      </c>
      <c r="K268" s="193" t="s">
        <v>1</v>
      </c>
      <c r="L268" s="32"/>
      <c r="M268" s="138" t="s">
        <v>1</v>
      </c>
      <c r="N268" s="139" t="s">
        <v>40</v>
      </c>
      <c r="P268" s="140">
        <f t="shared" si="31"/>
        <v>0</v>
      </c>
      <c r="Q268" s="140">
        <v>0</v>
      </c>
      <c r="R268" s="140">
        <f t="shared" si="32"/>
        <v>0</v>
      </c>
      <c r="S268" s="140">
        <v>0</v>
      </c>
      <c r="T268" s="141">
        <f t="shared" si="33"/>
        <v>0</v>
      </c>
      <c r="AR268" s="142" t="s">
        <v>197</v>
      </c>
      <c r="AT268" s="142" t="s">
        <v>187</v>
      </c>
      <c r="AU268" s="142" t="s">
        <v>84</v>
      </c>
      <c r="AY268" s="17" t="s">
        <v>184</v>
      </c>
      <c r="BE268" s="143">
        <f t="shared" si="34"/>
        <v>0</v>
      </c>
      <c r="BF268" s="143">
        <f t="shared" si="35"/>
        <v>0</v>
      </c>
      <c r="BG268" s="143">
        <f t="shared" si="36"/>
        <v>0</v>
      </c>
      <c r="BH268" s="143">
        <f t="shared" si="37"/>
        <v>0</v>
      </c>
      <c r="BI268" s="143">
        <f t="shared" si="38"/>
        <v>0</v>
      </c>
      <c r="BJ268" s="17" t="s">
        <v>82</v>
      </c>
      <c r="BK268" s="143">
        <f t="shared" si="39"/>
        <v>0</v>
      </c>
      <c r="BL268" s="17" t="s">
        <v>197</v>
      </c>
      <c r="BM268" s="142" t="s">
        <v>547</v>
      </c>
    </row>
    <row r="269" spans="2:65" s="11" customFormat="1" ht="26" customHeight="1">
      <c r="B269" s="124"/>
      <c r="D269" s="125" t="s">
        <v>74</v>
      </c>
      <c r="E269" s="126" t="s">
        <v>755</v>
      </c>
      <c r="F269" s="126" t="s">
        <v>756</v>
      </c>
      <c r="I269" s="127"/>
      <c r="J269" s="128">
        <f>BK269</f>
        <v>0</v>
      </c>
      <c r="L269" s="124"/>
      <c r="M269" s="129"/>
      <c r="P269" s="130">
        <f>SUM(P270:P296)</f>
        <v>0</v>
      </c>
      <c r="R269" s="130">
        <f>SUM(R270:R296)</f>
        <v>0</v>
      </c>
      <c r="T269" s="131">
        <f>SUM(T270:T296)</f>
        <v>0</v>
      </c>
      <c r="AR269" s="125" t="s">
        <v>82</v>
      </c>
      <c r="AT269" s="132" t="s">
        <v>74</v>
      </c>
      <c r="AU269" s="132" t="s">
        <v>75</v>
      </c>
      <c r="AY269" s="125" t="s">
        <v>184</v>
      </c>
      <c r="BK269" s="133">
        <f>SUM(BK270:BK296)</f>
        <v>0</v>
      </c>
    </row>
    <row r="270" spans="2:65" s="1" customFormat="1" ht="16.5" customHeight="1">
      <c r="B270" s="136"/>
      <c r="C270" s="191" t="s">
        <v>540</v>
      </c>
      <c r="D270" s="191" t="s">
        <v>187</v>
      </c>
      <c r="E270" s="192" t="s">
        <v>757</v>
      </c>
      <c r="F270" s="193" t="s">
        <v>758</v>
      </c>
      <c r="G270" s="194" t="s">
        <v>568</v>
      </c>
      <c r="H270" s="195">
        <v>2</v>
      </c>
      <c r="I270" s="137"/>
      <c r="J270" s="196">
        <f>ROUND(I270*H270,2)</f>
        <v>0</v>
      </c>
      <c r="K270" s="193" t="s">
        <v>1</v>
      </c>
      <c r="L270" s="32"/>
      <c r="M270" s="138" t="s">
        <v>1</v>
      </c>
      <c r="N270" s="139" t="s">
        <v>40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197</v>
      </c>
      <c r="AT270" s="142" t="s">
        <v>187</v>
      </c>
      <c r="AU270" s="142" t="s">
        <v>82</v>
      </c>
      <c r="AY270" s="17" t="s">
        <v>184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82</v>
      </c>
      <c r="BK270" s="143">
        <f>ROUND(I270*H270,2)</f>
        <v>0</v>
      </c>
      <c r="BL270" s="17" t="s">
        <v>197</v>
      </c>
      <c r="BM270" s="142" t="s">
        <v>551</v>
      </c>
    </row>
    <row r="271" spans="2:65" s="1" customFormat="1" ht="19.05">
      <c r="B271" s="32"/>
      <c r="D271" s="154" t="s">
        <v>569</v>
      </c>
      <c r="F271" s="155" t="s">
        <v>759</v>
      </c>
      <c r="I271" s="156"/>
      <c r="L271" s="32"/>
      <c r="M271" s="157"/>
      <c r="T271" s="56"/>
      <c r="AT271" s="17" t="s">
        <v>569</v>
      </c>
      <c r="AU271" s="17" t="s">
        <v>82</v>
      </c>
    </row>
    <row r="272" spans="2:65" s="1" customFormat="1" ht="16.5" customHeight="1">
      <c r="B272" s="136"/>
      <c r="C272" s="191" t="s">
        <v>361</v>
      </c>
      <c r="D272" s="191" t="s">
        <v>187</v>
      </c>
      <c r="E272" s="192" t="s">
        <v>760</v>
      </c>
      <c r="F272" s="193" t="s">
        <v>761</v>
      </c>
      <c r="G272" s="194" t="s">
        <v>568</v>
      </c>
      <c r="H272" s="195">
        <v>8</v>
      </c>
      <c r="I272" s="137"/>
      <c r="J272" s="196">
        <f t="shared" ref="J272:J296" si="40">ROUND(I272*H272,2)</f>
        <v>0</v>
      </c>
      <c r="K272" s="193" t="s">
        <v>1</v>
      </c>
      <c r="L272" s="32"/>
      <c r="M272" s="138" t="s">
        <v>1</v>
      </c>
      <c r="N272" s="139" t="s">
        <v>40</v>
      </c>
      <c r="P272" s="140">
        <f t="shared" ref="P272:P296" si="41">O272*H272</f>
        <v>0</v>
      </c>
      <c r="Q272" s="140">
        <v>0</v>
      </c>
      <c r="R272" s="140">
        <f t="shared" ref="R272:R296" si="42">Q272*H272</f>
        <v>0</v>
      </c>
      <c r="S272" s="140">
        <v>0</v>
      </c>
      <c r="T272" s="141">
        <f t="shared" ref="T272:T296" si="43">S272*H272</f>
        <v>0</v>
      </c>
      <c r="AR272" s="142" t="s">
        <v>197</v>
      </c>
      <c r="AT272" s="142" t="s">
        <v>187</v>
      </c>
      <c r="AU272" s="142" t="s">
        <v>82</v>
      </c>
      <c r="AY272" s="17" t="s">
        <v>184</v>
      </c>
      <c r="BE272" s="143">
        <f t="shared" ref="BE272:BE296" si="44">IF(N272="základní",J272,0)</f>
        <v>0</v>
      </c>
      <c r="BF272" s="143">
        <f t="shared" ref="BF272:BF296" si="45">IF(N272="snížená",J272,0)</f>
        <v>0</v>
      </c>
      <c r="BG272" s="143">
        <f t="shared" ref="BG272:BG296" si="46">IF(N272="zákl. přenesená",J272,0)</f>
        <v>0</v>
      </c>
      <c r="BH272" s="143">
        <f t="shared" ref="BH272:BH296" si="47">IF(N272="sníž. přenesená",J272,0)</f>
        <v>0</v>
      </c>
      <c r="BI272" s="143">
        <f t="shared" ref="BI272:BI296" si="48">IF(N272="nulová",J272,0)</f>
        <v>0</v>
      </c>
      <c r="BJ272" s="17" t="s">
        <v>82</v>
      </c>
      <c r="BK272" s="143">
        <f t="shared" ref="BK272:BK296" si="49">ROUND(I272*H272,2)</f>
        <v>0</v>
      </c>
      <c r="BL272" s="17" t="s">
        <v>197</v>
      </c>
      <c r="BM272" s="142" t="s">
        <v>762</v>
      </c>
    </row>
    <row r="273" spans="2:65" s="1" customFormat="1" ht="16.5" customHeight="1">
      <c r="B273" s="136"/>
      <c r="C273" s="191" t="s">
        <v>548</v>
      </c>
      <c r="D273" s="191" t="s">
        <v>187</v>
      </c>
      <c r="E273" s="192" t="s">
        <v>763</v>
      </c>
      <c r="F273" s="193" t="s">
        <v>764</v>
      </c>
      <c r="G273" s="194" t="s">
        <v>190</v>
      </c>
      <c r="H273" s="195">
        <v>35</v>
      </c>
      <c r="I273" s="137"/>
      <c r="J273" s="196">
        <f t="shared" si="40"/>
        <v>0</v>
      </c>
      <c r="K273" s="193" t="s">
        <v>1</v>
      </c>
      <c r="L273" s="32"/>
      <c r="M273" s="138" t="s">
        <v>1</v>
      </c>
      <c r="N273" s="139" t="s">
        <v>40</v>
      </c>
      <c r="P273" s="140">
        <f t="shared" si="41"/>
        <v>0</v>
      </c>
      <c r="Q273" s="140">
        <v>0</v>
      </c>
      <c r="R273" s="140">
        <f t="shared" si="42"/>
        <v>0</v>
      </c>
      <c r="S273" s="140">
        <v>0</v>
      </c>
      <c r="T273" s="141">
        <f t="shared" si="43"/>
        <v>0</v>
      </c>
      <c r="AR273" s="142" t="s">
        <v>197</v>
      </c>
      <c r="AT273" s="142" t="s">
        <v>187</v>
      </c>
      <c r="AU273" s="142" t="s">
        <v>82</v>
      </c>
      <c r="AY273" s="17" t="s">
        <v>184</v>
      </c>
      <c r="BE273" s="143">
        <f t="shared" si="44"/>
        <v>0</v>
      </c>
      <c r="BF273" s="143">
        <f t="shared" si="45"/>
        <v>0</v>
      </c>
      <c r="BG273" s="143">
        <f t="shared" si="46"/>
        <v>0</v>
      </c>
      <c r="BH273" s="143">
        <f t="shared" si="47"/>
        <v>0</v>
      </c>
      <c r="BI273" s="143">
        <f t="shared" si="48"/>
        <v>0</v>
      </c>
      <c r="BJ273" s="17" t="s">
        <v>82</v>
      </c>
      <c r="BK273" s="143">
        <f t="shared" si="49"/>
        <v>0</v>
      </c>
      <c r="BL273" s="17" t="s">
        <v>197</v>
      </c>
      <c r="BM273" s="142" t="s">
        <v>765</v>
      </c>
    </row>
    <row r="274" spans="2:65" s="1" customFormat="1" ht="16.5" customHeight="1">
      <c r="B274" s="136"/>
      <c r="C274" s="191" t="s">
        <v>364</v>
      </c>
      <c r="D274" s="191" t="s">
        <v>187</v>
      </c>
      <c r="E274" s="192" t="s">
        <v>766</v>
      </c>
      <c r="F274" s="193" t="s">
        <v>767</v>
      </c>
      <c r="G274" s="194" t="s">
        <v>190</v>
      </c>
      <c r="H274" s="195">
        <v>25</v>
      </c>
      <c r="I274" s="137"/>
      <c r="J274" s="196">
        <f t="shared" si="40"/>
        <v>0</v>
      </c>
      <c r="K274" s="193" t="s">
        <v>1</v>
      </c>
      <c r="L274" s="32"/>
      <c r="M274" s="138" t="s">
        <v>1</v>
      </c>
      <c r="N274" s="139" t="s">
        <v>40</v>
      </c>
      <c r="P274" s="140">
        <f t="shared" si="41"/>
        <v>0</v>
      </c>
      <c r="Q274" s="140">
        <v>0</v>
      </c>
      <c r="R274" s="140">
        <f t="shared" si="42"/>
        <v>0</v>
      </c>
      <c r="S274" s="140">
        <v>0</v>
      </c>
      <c r="T274" s="141">
        <f t="shared" si="43"/>
        <v>0</v>
      </c>
      <c r="AR274" s="142" t="s">
        <v>197</v>
      </c>
      <c r="AT274" s="142" t="s">
        <v>187</v>
      </c>
      <c r="AU274" s="142" t="s">
        <v>82</v>
      </c>
      <c r="AY274" s="17" t="s">
        <v>184</v>
      </c>
      <c r="BE274" s="143">
        <f t="shared" si="44"/>
        <v>0</v>
      </c>
      <c r="BF274" s="143">
        <f t="shared" si="45"/>
        <v>0</v>
      </c>
      <c r="BG274" s="143">
        <f t="shared" si="46"/>
        <v>0</v>
      </c>
      <c r="BH274" s="143">
        <f t="shared" si="47"/>
        <v>0</v>
      </c>
      <c r="BI274" s="143">
        <f t="shared" si="48"/>
        <v>0</v>
      </c>
      <c r="BJ274" s="17" t="s">
        <v>82</v>
      </c>
      <c r="BK274" s="143">
        <f t="shared" si="49"/>
        <v>0</v>
      </c>
      <c r="BL274" s="17" t="s">
        <v>197</v>
      </c>
      <c r="BM274" s="142" t="s">
        <v>768</v>
      </c>
    </row>
    <row r="275" spans="2:65" s="1" customFormat="1" ht="16.5" customHeight="1">
      <c r="B275" s="136"/>
      <c r="C275" s="191" t="s">
        <v>769</v>
      </c>
      <c r="D275" s="191" t="s">
        <v>187</v>
      </c>
      <c r="E275" s="192" t="s">
        <v>770</v>
      </c>
      <c r="F275" s="193" t="s">
        <v>771</v>
      </c>
      <c r="G275" s="194" t="s">
        <v>190</v>
      </c>
      <c r="H275" s="195">
        <v>25</v>
      </c>
      <c r="I275" s="137"/>
      <c r="J275" s="196">
        <f t="shared" si="40"/>
        <v>0</v>
      </c>
      <c r="K275" s="193" t="s">
        <v>1</v>
      </c>
      <c r="L275" s="32"/>
      <c r="M275" s="138" t="s">
        <v>1</v>
      </c>
      <c r="N275" s="139" t="s">
        <v>40</v>
      </c>
      <c r="P275" s="140">
        <f t="shared" si="41"/>
        <v>0</v>
      </c>
      <c r="Q275" s="140">
        <v>0</v>
      </c>
      <c r="R275" s="140">
        <f t="shared" si="42"/>
        <v>0</v>
      </c>
      <c r="S275" s="140">
        <v>0</v>
      </c>
      <c r="T275" s="141">
        <f t="shared" si="43"/>
        <v>0</v>
      </c>
      <c r="AR275" s="142" t="s">
        <v>197</v>
      </c>
      <c r="AT275" s="142" t="s">
        <v>187</v>
      </c>
      <c r="AU275" s="142" t="s">
        <v>82</v>
      </c>
      <c r="AY275" s="17" t="s">
        <v>184</v>
      </c>
      <c r="BE275" s="143">
        <f t="shared" si="44"/>
        <v>0</v>
      </c>
      <c r="BF275" s="143">
        <f t="shared" si="45"/>
        <v>0</v>
      </c>
      <c r="BG275" s="143">
        <f t="shared" si="46"/>
        <v>0</v>
      </c>
      <c r="BH275" s="143">
        <f t="shared" si="47"/>
        <v>0</v>
      </c>
      <c r="BI275" s="143">
        <f t="shared" si="48"/>
        <v>0</v>
      </c>
      <c r="BJ275" s="17" t="s">
        <v>82</v>
      </c>
      <c r="BK275" s="143">
        <f t="shared" si="49"/>
        <v>0</v>
      </c>
      <c r="BL275" s="17" t="s">
        <v>197</v>
      </c>
      <c r="BM275" s="142" t="s">
        <v>772</v>
      </c>
    </row>
    <row r="276" spans="2:65" s="1" customFormat="1" ht="21.75" customHeight="1">
      <c r="B276" s="136"/>
      <c r="C276" s="191" t="s">
        <v>368</v>
      </c>
      <c r="D276" s="191" t="s">
        <v>187</v>
      </c>
      <c r="E276" s="192" t="s">
        <v>773</v>
      </c>
      <c r="F276" s="193" t="s">
        <v>774</v>
      </c>
      <c r="G276" s="194" t="s">
        <v>568</v>
      </c>
      <c r="H276" s="195">
        <v>3</v>
      </c>
      <c r="I276" s="137"/>
      <c r="J276" s="196">
        <f t="shared" si="40"/>
        <v>0</v>
      </c>
      <c r="K276" s="193" t="s">
        <v>1</v>
      </c>
      <c r="L276" s="32"/>
      <c r="M276" s="138" t="s">
        <v>1</v>
      </c>
      <c r="N276" s="139" t="s">
        <v>40</v>
      </c>
      <c r="P276" s="140">
        <f t="shared" si="41"/>
        <v>0</v>
      </c>
      <c r="Q276" s="140">
        <v>0</v>
      </c>
      <c r="R276" s="140">
        <f t="shared" si="42"/>
        <v>0</v>
      </c>
      <c r="S276" s="140">
        <v>0</v>
      </c>
      <c r="T276" s="141">
        <f t="shared" si="43"/>
        <v>0</v>
      </c>
      <c r="AR276" s="142" t="s">
        <v>197</v>
      </c>
      <c r="AT276" s="142" t="s">
        <v>187</v>
      </c>
      <c r="AU276" s="142" t="s">
        <v>82</v>
      </c>
      <c r="AY276" s="17" t="s">
        <v>184</v>
      </c>
      <c r="BE276" s="143">
        <f t="shared" si="44"/>
        <v>0</v>
      </c>
      <c r="BF276" s="143">
        <f t="shared" si="45"/>
        <v>0</v>
      </c>
      <c r="BG276" s="143">
        <f t="shared" si="46"/>
        <v>0</v>
      </c>
      <c r="BH276" s="143">
        <f t="shared" si="47"/>
        <v>0</v>
      </c>
      <c r="BI276" s="143">
        <f t="shared" si="48"/>
        <v>0</v>
      </c>
      <c r="BJ276" s="17" t="s">
        <v>82</v>
      </c>
      <c r="BK276" s="143">
        <f t="shared" si="49"/>
        <v>0</v>
      </c>
      <c r="BL276" s="17" t="s">
        <v>197</v>
      </c>
      <c r="BM276" s="142" t="s">
        <v>775</v>
      </c>
    </row>
    <row r="277" spans="2:65" s="1" customFormat="1" ht="16.5" customHeight="1">
      <c r="B277" s="136"/>
      <c r="C277" s="191" t="s">
        <v>776</v>
      </c>
      <c r="D277" s="191" t="s">
        <v>187</v>
      </c>
      <c r="E277" s="192" t="s">
        <v>777</v>
      </c>
      <c r="F277" s="193" t="s">
        <v>778</v>
      </c>
      <c r="G277" s="194" t="s">
        <v>568</v>
      </c>
      <c r="H277" s="195">
        <v>40</v>
      </c>
      <c r="I277" s="137"/>
      <c r="J277" s="196">
        <f t="shared" si="40"/>
        <v>0</v>
      </c>
      <c r="K277" s="193" t="s">
        <v>1</v>
      </c>
      <c r="L277" s="32"/>
      <c r="M277" s="138" t="s">
        <v>1</v>
      </c>
      <c r="N277" s="139" t="s">
        <v>40</v>
      </c>
      <c r="P277" s="140">
        <f t="shared" si="41"/>
        <v>0</v>
      </c>
      <c r="Q277" s="140">
        <v>0</v>
      </c>
      <c r="R277" s="140">
        <f t="shared" si="42"/>
        <v>0</v>
      </c>
      <c r="S277" s="140">
        <v>0</v>
      </c>
      <c r="T277" s="141">
        <f t="shared" si="43"/>
        <v>0</v>
      </c>
      <c r="AR277" s="142" t="s">
        <v>197</v>
      </c>
      <c r="AT277" s="142" t="s">
        <v>187</v>
      </c>
      <c r="AU277" s="142" t="s">
        <v>82</v>
      </c>
      <c r="AY277" s="17" t="s">
        <v>184</v>
      </c>
      <c r="BE277" s="143">
        <f t="shared" si="44"/>
        <v>0</v>
      </c>
      <c r="BF277" s="143">
        <f t="shared" si="45"/>
        <v>0</v>
      </c>
      <c r="BG277" s="143">
        <f t="shared" si="46"/>
        <v>0</v>
      </c>
      <c r="BH277" s="143">
        <f t="shared" si="47"/>
        <v>0</v>
      </c>
      <c r="BI277" s="143">
        <f t="shared" si="48"/>
        <v>0</v>
      </c>
      <c r="BJ277" s="17" t="s">
        <v>82</v>
      </c>
      <c r="BK277" s="143">
        <f t="shared" si="49"/>
        <v>0</v>
      </c>
      <c r="BL277" s="17" t="s">
        <v>197</v>
      </c>
      <c r="BM277" s="142" t="s">
        <v>779</v>
      </c>
    </row>
    <row r="278" spans="2:65" s="1" customFormat="1" ht="16.5" customHeight="1">
      <c r="B278" s="136"/>
      <c r="C278" s="191" t="s">
        <v>371</v>
      </c>
      <c r="D278" s="191" t="s">
        <v>187</v>
      </c>
      <c r="E278" s="192" t="s">
        <v>780</v>
      </c>
      <c r="F278" s="193" t="s">
        <v>781</v>
      </c>
      <c r="G278" s="194" t="s">
        <v>568</v>
      </c>
      <c r="H278" s="195">
        <v>5</v>
      </c>
      <c r="I278" s="137"/>
      <c r="J278" s="196">
        <f t="shared" si="40"/>
        <v>0</v>
      </c>
      <c r="K278" s="193" t="s">
        <v>1</v>
      </c>
      <c r="L278" s="32"/>
      <c r="M278" s="138" t="s">
        <v>1</v>
      </c>
      <c r="N278" s="139" t="s">
        <v>40</v>
      </c>
      <c r="P278" s="140">
        <f t="shared" si="41"/>
        <v>0</v>
      </c>
      <c r="Q278" s="140">
        <v>0</v>
      </c>
      <c r="R278" s="140">
        <f t="shared" si="42"/>
        <v>0</v>
      </c>
      <c r="S278" s="140">
        <v>0</v>
      </c>
      <c r="T278" s="141">
        <f t="shared" si="43"/>
        <v>0</v>
      </c>
      <c r="AR278" s="142" t="s">
        <v>197</v>
      </c>
      <c r="AT278" s="142" t="s">
        <v>187</v>
      </c>
      <c r="AU278" s="142" t="s">
        <v>82</v>
      </c>
      <c r="AY278" s="17" t="s">
        <v>184</v>
      </c>
      <c r="BE278" s="143">
        <f t="shared" si="44"/>
        <v>0</v>
      </c>
      <c r="BF278" s="143">
        <f t="shared" si="45"/>
        <v>0</v>
      </c>
      <c r="BG278" s="143">
        <f t="shared" si="46"/>
        <v>0</v>
      </c>
      <c r="BH278" s="143">
        <f t="shared" si="47"/>
        <v>0</v>
      </c>
      <c r="BI278" s="143">
        <f t="shared" si="48"/>
        <v>0</v>
      </c>
      <c r="BJ278" s="17" t="s">
        <v>82</v>
      </c>
      <c r="BK278" s="143">
        <f t="shared" si="49"/>
        <v>0</v>
      </c>
      <c r="BL278" s="17" t="s">
        <v>197</v>
      </c>
      <c r="BM278" s="142" t="s">
        <v>782</v>
      </c>
    </row>
    <row r="279" spans="2:65" s="1" customFormat="1" ht="16.5" customHeight="1">
      <c r="B279" s="136"/>
      <c r="C279" s="191" t="s">
        <v>783</v>
      </c>
      <c r="D279" s="191" t="s">
        <v>187</v>
      </c>
      <c r="E279" s="192" t="s">
        <v>784</v>
      </c>
      <c r="F279" s="193" t="s">
        <v>785</v>
      </c>
      <c r="G279" s="194" t="s">
        <v>568</v>
      </c>
      <c r="H279" s="195">
        <v>6</v>
      </c>
      <c r="I279" s="137"/>
      <c r="J279" s="196">
        <f t="shared" si="40"/>
        <v>0</v>
      </c>
      <c r="K279" s="193" t="s">
        <v>1</v>
      </c>
      <c r="L279" s="32"/>
      <c r="M279" s="138" t="s">
        <v>1</v>
      </c>
      <c r="N279" s="139" t="s">
        <v>40</v>
      </c>
      <c r="P279" s="140">
        <f t="shared" si="41"/>
        <v>0</v>
      </c>
      <c r="Q279" s="140">
        <v>0</v>
      </c>
      <c r="R279" s="140">
        <f t="shared" si="42"/>
        <v>0</v>
      </c>
      <c r="S279" s="140">
        <v>0</v>
      </c>
      <c r="T279" s="141">
        <f t="shared" si="43"/>
        <v>0</v>
      </c>
      <c r="AR279" s="142" t="s">
        <v>197</v>
      </c>
      <c r="AT279" s="142" t="s">
        <v>187</v>
      </c>
      <c r="AU279" s="142" t="s">
        <v>82</v>
      </c>
      <c r="AY279" s="17" t="s">
        <v>184</v>
      </c>
      <c r="BE279" s="143">
        <f t="shared" si="44"/>
        <v>0</v>
      </c>
      <c r="BF279" s="143">
        <f t="shared" si="45"/>
        <v>0</v>
      </c>
      <c r="BG279" s="143">
        <f t="shared" si="46"/>
        <v>0</v>
      </c>
      <c r="BH279" s="143">
        <f t="shared" si="47"/>
        <v>0</v>
      </c>
      <c r="BI279" s="143">
        <f t="shared" si="48"/>
        <v>0</v>
      </c>
      <c r="BJ279" s="17" t="s">
        <v>82</v>
      </c>
      <c r="BK279" s="143">
        <f t="shared" si="49"/>
        <v>0</v>
      </c>
      <c r="BL279" s="17" t="s">
        <v>197</v>
      </c>
      <c r="BM279" s="142" t="s">
        <v>786</v>
      </c>
    </row>
    <row r="280" spans="2:65" s="1" customFormat="1" ht="21.75" customHeight="1">
      <c r="B280" s="136"/>
      <c r="C280" s="191" t="s">
        <v>375</v>
      </c>
      <c r="D280" s="191" t="s">
        <v>187</v>
      </c>
      <c r="E280" s="192" t="s">
        <v>787</v>
      </c>
      <c r="F280" s="193" t="s">
        <v>788</v>
      </c>
      <c r="G280" s="194" t="s">
        <v>568</v>
      </c>
      <c r="H280" s="195">
        <v>2</v>
      </c>
      <c r="I280" s="137"/>
      <c r="J280" s="196">
        <f t="shared" si="40"/>
        <v>0</v>
      </c>
      <c r="K280" s="193" t="s">
        <v>1</v>
      </c>
      <c r="L280" s="32"/>
      <c r="M280" s="138" t="s">
        <v>1</v>
      </c>
      <c r="N280" s="139" t="s">
        <v>40</v>
      </c>
      <c r="P280" s="140">
        <f t="shared" si="41"/>
        <v>0</v>
      </c>
      <c r="Q280" s="140">
        <v>0</v>
      </c>
      <c r="R280" s="140">
        <f t="shared" si="42"/>
        <v>0</v>
      </c>
      <c r="S280" s="140">
        <v>0</v>
      </c>
      <c r="T280" s="141">
        <f t="shared" si="43"/>
        <v>0</v>
      </c>
      <c r="AR280" s="142" t="s">
        <v>197</v>
      </c>
      <c r="AT280" s="142" t="s">
        <v>187</v>
      </c>
      <c r="AU280" s="142" t="s">
        <v>82</v>
      </c>
      <c r="AY280" s="17" t="s">
        <v>184</v>
      </c>
      <c r="BE280" s="143">
        <f t="shared" si="44"/>
        <v>0</v>
      </c>
      <c r="BF280" s="143">
        <f t="shared" si="45"/>
        <v>0</v>
      </c>
      <c r="BG280" s="143">
        <f t="shared" si="46"/>
        <v>0</v>
      </c>
      <c r="BH280" s="143">
        <f t="shared" si="47"/>
        <v>0</v>
      </c>
      <c r="BI280" s="143">
        <f t="shared" si="48"/>
        <v>0</v>
      </c>
      <c r="BJ280" s="17" t="s">
        <v>82</v>
      </c>
      <c r="BK280" s="143">
        <f t="shared" si="49"/>
        <v>0</v>
      </c>
      <c r="BL280" s="17" t="s">
        <v>197</v>
      </c>
      <c r="BM280" s="142" t="s">
        <v>789</v>
      </c>
    </row>
    <row r="281" spans="2:65" s="1" customFormat="1" ht="16.5" customHeight="1">
      <c r="B281" s="136"/>
      <c r="C281" s="191" t="s">
        <v>790</v>
      </c>
      <c r="D281" s="191" t="s">
        <v>187</v>
      </c>
      <c r="E281" s="192" t="s">
        <v>791</v>
      </c>
      <c r="F281" s="193" t="s">
        <v>792</v>
      </c>
      <c r="G281" s="194" t="s">
        <v>568</v>
      </c>
      <c r="H281" s="195">
        <v>15</v>
      </c>
      <c r="I281" s="137"/>
      <c r="J281" s="196">
        <f t="shared" si="40"/>
        <v>0</v>
      </c>
      <c r="K281" s="193" t="s">
        <v>1</v>
      </c>
      <c r="L281" s="32"/>
      <c r="M281" s="138" t="s">
        <v>1</v>
      </c>
      <c r="N281" s="139" t="s">
        <v>40</v>
      </c>
      <c r="P281" s="140">
        <f t="shared" si="41"/>
        <v>0</v>
      </c>
      <c r="Q281" s="140">
        <v>0</v>
      </c>
      <c r="R281" s="140">
        <f t="shared" si="42"/>
        <v>0</v>
      </c>
      <c r="S281" s="140">
        <v>0</v>
      </c>
      <c r="T281" s="141">
        <f t="shared" si="43"/>
        <v>0</v>
      </c>
      <c r="AR281" s="142" t="s">
        <v>197</v>
      </c>
      <c r="AT281" s="142" t="s">
        <v>187</v>
      </c>
      <c r="AU281" s="142" t="s">
        <v>82</v>
      </c>
      <c r="AY281" s="17" t="s">
        <v>184</v>
      </c>
      <c r="BE281" s="143">
        <f t="shared" si="44"/>
        <v>0</v>
      </c>
      <c r="BF281" s="143">
        <f t="shared" si="45"/>
        <v>0</v>
      </c>
      <c r="BG281" s="143">
        <f t="shared" si="46"/>
        <v>0</v>
      </c>
      <c r="BH281" s="143">
        <f t="shared" si="47"/>
        <v>0</v>
      </c>
      <c r="BI281" s="143">
        <f t="shared" si="48"/>
        <v>0</v>
      </c>
      <c r="BJ281" s="17" t="s">
        <v>82</v>
      </c>
      <c r="BK281" s="143">
        <f t="shared" si="49"/>
        <v>0</v>
      </c>
      <c r="BL281" s="17" t="s">
        <v>197</v>
      </c>
      <c r="BM281" s="142" t="s">
        <v>793</v>
      </c>
    </row>
    <row r="282" spans="2:65" s="1" customFormat="1" ht="16.5" customHeight="1">
      <c r="B282" s="136"/>
      <c r="C282" s="191" t="s">
        <v>378</v>
      </c>
      <c r="D282" s="191" t="s">
        <v>187</v>
      </c>
      <c r="E282" s="192" t="s">
        <v>794</v>
      </c>
      <c r="F282" s="193" t="s">
        <v>795</v>
      </c>
      <c r="G282" s="194" t="s">
        <v>568</v>
      </c>
      <c r="H282" s="195">
        <v>3</v>
      </c>
      <c r="I282" s="137"/>
      <c r="J282" s="196">
        <f t="shared" si="40"/>
        <v>0</v>
      </c>
      <c r="K282" s="193" t="s">
        <v>1</v>
      </c>
      <c r="L282" s="32"/>
      <c r="M282" s="138" t="s">
        <v>1</v>
      </c>
      <c r="N282" s="139" t="s">
        <v>40</v>
      </c>
      <c r="P282" s="140">
        <f t="shared" si="41"/>
        <v>0</v>
      </c>
      <c r="Q282" s="140">
        <v>0</v>
      </c>
      <c r="R282" s="140">
        <f t="shared" si="42"/>
        <v>0</v>
      </c>
      <c r="S282" s="140">
        <v>0</v>
      </c>
      <c r="T282" s="141">
        <f t="shared" si="43"/>
        <v>0</v>
      </c>
      <c r="AR282" s="142" t="s">
        <v>197</v>
      </c>
      <c r="AT282" s="142" t="s">
        <v>187</v>
      </c>
      <c r="AU282" s="142" t="s">
        <v>82</v>
      </c>
      <c r="AY282" s="17" t="s">
        <v>184</v>
      </c>
      <c r="BE282" s="143">
        <f t="shared" si="44"/>
        <v>0</v>
      </c>
      <c r="BF282" s="143">
        <f t="shared" si="45"/>
        <v>0</v>
      </c>
      <c r="BG282" s="143">
        <f t="shared" si="46"/>
        <v>0</v>
      </c>
      <c r="BH282" s="143">
        <f t="shared" si="47"/>
        <v>0</v>
      </c>
      <c r="BI282" s="143">
        <f t="shared" si="48"/>
        <v>0</v>
      </c>
      <c r="BJ282" s="17" t="s">
        <v>82</v>
      </c>
      <c r="BK282" s="143">
        <f t="shared" si="49"/>
        <v>0</v>
      </c>
      <c r="BL282" s="17" t="s">
        <v>197</v>
      </c>
      <c r="BM282" s="142" t="s">
        <v>796</v>
      </c>
    </row>
    <row r="283" spans="2:65" s="1" customFormat="1" ht="16.5" customHeight="1">
      <c r="B283" s="136"/>
      <c r="C283" s="191" t="s">
        <v>797</v>
      </c>
      <c r="D283" s="191" t="s">
        <v>187</v>
      </c>
      <c r="E283" s="192" t="s">
        <v>798</v>
      </c>
      <c r="F283" s="193" t="s">
        <v>799</v>
      </c>
      <c r="G283" s="194" t="s">
        <v>190</v>
      </c>
      <c r="H283" s="195">
        <v>30</v>
      </c>
      <c r="I283" s="137"/>
      <c r="J283" s="196">
        <f t="shared" si="40"/>
        <v>0</v>
      </c>
      <c r="K283" s="193" t="s">
        <v>1</v>
      </c>
      <c r="L283" s="32"/>
      <c r="M283" s="138" t="s">
        <v>1</v>
      </c>
      <c r="N283" s="139" t="s">
        <v>40</v>
      </c>
      <c r="P283" s="140">
        <f t="shared" si="41"/>
        <v>0</v>
      </c>
      <c r="Q283" s="140">
        <v>0</v>
      </c>
      <c r="R283" s="140">
        <f t="shared" si="42"/>
        <v>0</v>
      </c>
      <c r="S283" s="140">
        <v>0</v>
      </c>
      <c r="T283" s="141">
        <f t="shared" si="43"/>
        <v>0</v>
      </c>
      <c r="AR283" s="142" t="s">
        <v>197</v>
      </c>
      <c r="AT283" s="142" t="s">
        <v>187</v>
      </c>
      <c r="AU283" s="142" t="s">
        <v>82</v>
      </c>
      <c r="AY283" s="17" t="s">
        <v>184</v>
      </c>
      <c r="BE283" s="143">
        <f t="shared" si="44"/>
        <v>0</v>
      </c>
      <c r="BF283" s="143">
        <f t="shared" si="45"/>
        <v>0</v>
      </c>
      <c r="BG283" s="143">
        <f t="shared" si="46"/>
        <v>0</v>
      </c>
      <c r="BH283" s="143">
        <f t="shared" si="47"/>
        <v>0</v>
      </c>
      <c r="BI283" s="143">
        <f t="shared" si="48"/>
        <v>0</v>
      </c>
      <c r="BJ283" s="17" t="s">
        <v>82</v>
      </c>
      <c r="BK283" s="143">
        <f t="shared" si="49"/>
        <v>0</v>
      </c>
      <c r="BL283" s="17" t="s">
        <v>197</v>
      </c>
      <c r="BM283" s="142" t="s">
        <v>800</v>
      </c>
    </row>
    <row r="284" spans="2:65" s="1" customFormat="1" ht="16.5" customHeight="1">
      <c r="B284" s="136"/>
      <c r="C284" s="191" t="s">
        <v>382</v>
      </c>
      <c r="D284" s="191" t="s">
        <v>187</v>
      </c>
      <c r="E284" s="192" t="s">
        <v>801</v>
      </c>
      <c r="F284" s="193" t="s">
        <v>799</v>
      </c>
      <c r="G284" s="194" t="s">
        <v>190</v>
      </c>
      <c r="H284" s="195">
        <v>350</v>
      </c>
      <c r="I284" s="137"/>
      <c r="J284" s="196">
        <f t="shared" si="40"/>
        <v>0</v>
      </c>
      <c r="K284" s="193" t="s">
        <v>1</v>
      </c>
      <c r="L284" s="32"/>
      <c r="M284" s="138" t="s">
        <v>1</v>
      </c>
      <c r="N284" s="139" t="s">
        <v>40</v>
      </c>
      <c r="P284" s="140">
        <f t="shared" si="41"/>
        <v>0</v>
      </c>
      <c r="Q284" s="140">
        <v>0</v>
      </c>
      <c r="R284" s="140">
        <f t="shared" si="42"/>
        <v>0</v>
      </c>
      <c r="S284" s="140">
        <v>0</v>
      </c>
      <c r="T284" s="141">
        <f t="shared" si="43"/>
        <v>0</v>
      </c>
      <c r="AR284" s="142" t="s">
        <v>197</v>
      </c>
      <c r="AT284" s="142" t="s">
        <v>187</v>
      </c>
      <c r="AU284" s="142" t="s">
        <v>82</v>
      </c>
      <c r="AY284" s="17" t="s">
        <v>184</v>
      </c>
      <c r="BE284" s="143">
        <f t="shared" si="44"/>
        <v>0</v>
      </c>
      <c r="BF284" s="143">
        <f t="shared" si="45"/>
        <v>0</v>
      </c>
      <c r="BG284" s="143">
        <f t="shared" si="46"/>
        <v>0</v>
      </c>
      <c r="BH284" s="143">
        <f t="shared" si="47"/>
        <v>0</v>
      </c>
      <c r="BI284" s="143">
        <f t="shared" si="48"/>
        <v>0</v>
      </c>
      <c r="BJ284" s="17" t="s">
        <v>82</v>
      </c>
      <c r="BK284" s="143">
        <f t="shared" si="49"/>
        <v>0</v>
      </c>
      <c r="BL284" s="17" t="s">
        <v>197</v>
      </c>
      <c r="BM284" s="142" t="s">
        <v>802</v>
      </c>
    </row>
    <row r="285" spans="2:65" s="1" customFormat="1" ht="16.5" customHeight="1">
      <c r="B285" s="136"/>
      <c r="C285" s="191" t="s">
        <v>803</v>
      </c>
      <c r="D285" s="191" t="s">
        <v>187</v>
      </c>
      <c r="E285" s="192" t="s">
        <v>804</v>
      </c>
      <c r="F285" s="193" t="s">
        <v>799</v>
      </c>
      <c r="G285" s="194" t="s">
        <v>190</v>
      </c>
      <c r="H285" s="195">
        <v>50</v>
      </c>
      <c r="I285" s="137"/>
      <c r="J285" s="196">
        <f t="shared" si="40"/>
        <v>0</v>
      </c>
      <c r="K285" s="193" t="s">
        <v>1</v>
      </c>
      <c r="L285" s="32"/>
      <c r="M285" s="138" t="s">
        <v>1</v>
      </c>
      <c r="N285" s="139" t="s">
        <v>40</v>
      </c>
      <c r="P285" s="140">
        <f t="shared" si="41"/>
        <v>0</v>
      </c>
      <c r="Q285" s="140">
        <v>0</v>
      </c>
      <c r="R285" s="140">
        <f t="shared" si="42"/>
        <v>0</v>
      </c>
      <c r="S285" s="140">
        <v>0</v>
      </c>
      <c r="T285" s="141">
        <f t="shared" si="43"/>
        <v>0</v>
      </c>
      <c r="AR285" s="142" t="s">
        <v>197</v>
      </c>
      <c r="AT285" s="142" t="s">
        <v>187</v>
      </c>
      <c r="AU285" s="142" t="s">
        <v>82</v>
      </c>
      <c r="AY285" s="17" t="s">
        <v>184</v>
      </c>
      <c r="BE285" s="143">
        <f t="shared" si="44"/>
        <v>0</v>
      </c>
      <c r="BF285" s="143">
        <f t="shared" si="45"/>
        <v>0</v>
      </c>
      <c r="BG285" s="143">
        <f t="shared" si="46"/>
        <v>0</v>
      </c>
      <c r="BH285" s="143">
        <f t="shared" si="47"/>
        <v>0</v>
      </c>
      <c r="BI285" s="143">
        <f t="shared" si="48"/>
        <v>0</v>
      </c>
      <c r="BJ285" s="17" t="s">
        <v>82</v>
      </c>
      <c r="BK285" s="143">
        <f t="shared" si="49"/>
        <v>0</v>
      </c>
      <c r="BL285" s="17" t="s">
        <v>197</v>
      </c>
      <c r="BM285" s="142" t="s">
        <v>805</v>
      </c>
    </row>
    <row r="286" spans="2:65" s="1" customFormat="1" ht="16.5" customHeight="1">
      <c r="B286" s="136"/>
      <c r="C286" s="191" t="s">
        <v>385</v>
      </c>
      <c r="D286" s="191" t="s">
        <v>187</v>
      </c>
      <c r="E286" s="192" t="s">
        <v>806</v>
      </c>
      <c r="F286" s="193" t="s">
        <v>799</v>
      </c>
      <c r="G286" s="194" t="s">
        <v>190</v>
      </c>
      <c r="H286" s="195">
        <v>40</v>
      </c>
      <c r="I286" s="137"/>
      <c r="J286" s="196">
        <f t="shared" si="40"/>
        <v>0</v>
      </c>
      <c r="K286" s="193" t="s">
        <v>1</v>
      </c>
      <c r="L286" s="32"/>
      <c r="M286" s="138" t="s">
        <v>1</v>
      </c>
      <c r="N286" s="139" t="s">
        <v>40</v>
      </c>
      <c r="P286" s="140">
        <f t="shared" si="41"/>
        <v>0</v>
      </c>
      <c r="Q286" s="140">
        <v>0</v>
      </c>
      <c r="R286" s="140">
        <f t="shared" si="42"/>
        <v>0</v>
      </c>
      <c r="S286" s="140">
        <v>0</v>
      </c>
      <c r="T286" s="141">
        <f t="shared" si="43"/>
        <v>0</v>
      </c>
      <c r="AR286" s="142" t="s">
        <v>197</v>
      </c>
      <c r="AT286" s="142" t="s">
        <v>187</v>
      </c>
      <c r="AU286" s="142" t="s">
        <v>82</v>
      </c>
      <c r="AY286" s="17" t="s">
        <v>184</v>
      </c>
      <c r="BE286" s="143">
        <f t="shared" si="44"/>
        <v>0</v>
      </c>
      <c r="BF286" s="143">
        <f t="shared" si="45"/>
        <v>0</v>
      </c>
      <c r="BG286" s="143">
        <f t="shared" si="46"/>
        <v>0</v>
      </c>
      <c r="BH286" s="143">
        <f t="shared" si="47"/>
        <v>0</v>
      </c>
      <c r="BI286" s="143">
        <f t="shared" si="48"/>
        <v>0</v>
      </c>
      <c r="BJ286" s="17" t="s">
        <v>82</v>
      </c>
      <c r="BK286" s="143">
        <f t="shared" si="49"/>
        <v>0</v>
      </c>
      <c r="BL286" s="17" t="s">
        <v>197</v>
      </c>
      <c r="BM286" s="142" t="s">
        <v>807</v>
      </c>
    </row>
    <row r="287" spans="2:65" s="1" customFormat="1" ht="16.5" customHeight="1">
      <c r="B287" s="136"/>
      <c r="C287" s="191" t="s">
        <v>808</v>
      </c>
      <c r="D287" s="191" t="s">
        <v>187</v>
      </c>
      <c r="E287" s="192" t="s">
        <v>809</v>
      </c>
      <c r="F287" s="193" t="s">
        <v>810</v>
      </c>
      <c r="G287" s="194" t="s">
        <v>190</v>
      </c>
      <c r="H287" s="195">
        <v>30</v>
      </c>
      <c r="I287" s="137"/>
      <c r="J287" s="196">
        <f t="shared" si="40"/>
        <v>0</v>
      </c>
      <c r="K287" s="193" t="s">
        <v>1</v>
      </c>
      <c r="L287" s="32"/>
      <c r="M287" s="138" t="s">
        <v>1</v>
      </c>
      <c r="N287" s="139" t="s">
        <v>40</v>
      </c>
      <c r="P287" s="140">
        <f t="shared" si="41"/>
        <v>0</v>
      </c>
      <c r="Q287" s="140">
        <v>0</v>
      </c>
      <c r="R287" s="140">
        <f t="shared" si="42"/>
        <v>0</v>
      </c>
      <c r="S287" s="140">
        <v>0</v>
      </c>
      <c r="T287" s="141">
        <f t="shared" si="43"/>
        <v>0</v>
      </c>
      <c r="AR287" s="142" t="s">
        <v>197</v>
      </c>
      <c r="AT287" s="142" t="s">
        <v>187</v>
      </c>
      <c r="AU287" s="142" t="s">
        <v>82</v>
      </c>
      <c r="AY287" s="17" t="s">
        <v>184</v>
      </c>
      <c r="BE287" s="143">
        <f t="shared" si="44"/>
        <v>0</v>
      </c>
      <c r="BF287" s="143">
        <f t="shared" si="45"/>
        <v>0</v>
      </c>
      <c r="BG287" s="143">
        <f t="shared" si="46"/>
        <v>0</v>
      </c>
      <c r="BH287" s="143">
        <f t="shared" si="47"/>
        <v>0</v>
      </c>
      <c r="BI287" s="143">
        <f t="shared" si="48"/>
        <v>0</v>
      </c>
      <c r="BJ287" s="17" t="s">
        <v>82</v>
      </c>
      <c r="BK287" s="143">
        <f t="shared" si="49"/>
        <v>0</v>
      </c>
      <c r="BL287" s="17" t="s">
        <v>197</v>
      </c>
      <c r="BM287" s="142" t="s">
        <v>811</v>
      </c>
    </row>
    <row r="288" spans="2:65" s="1" customFormat="1" ht="16.5" customHeight="1">
      <c r="B288" s="136"/>
      <c r="C288" s="191" t="s">
        <v>389</v>
      </c>
      <c r="D288" s="191" t="s">
        <v>187</v>
      </c>
      <c r="E288" s="192" t="s">
        <v>812</v>
      </c>
      <c r="F288" s="193" t="s">
        <v>813</v>
      </c>
      <c r="G288" s="194" t="s">
        <v>190</v>
      </c>
      <c r="H288" s="195">
        <v>220</v>
      </c>
      <c r="I288" s="137"/>
      <c r="J288" s="196">
        <f t="shared" si="40"/>
        <v>0</v>
      </c>
      <c r="K288" s="193" t="s">
        <v>1</v>
      </c>
      <c r="L288" s="32"/>
      <c r="M288" s="138" t="s">
        <v>1</v>
      </c>
      <c r="N288" s="139" t="s">
        <v>40</v>
      </c>
      <c r="P288" s="140">
        <f t="shared" si="41"/>
        <v>0</v>
      </c>
      <c r="Q288" s="140">
        <v>0</v>
      </c>
      <c r="R288" s="140">
        <f t="shared" si="42"/>
        <v>0</v>
      </c>
      <c r="S288" s="140">
        <v>0</v>
      </c>
      <c r="T288" s="141">
        <f t="shared" si="43"/>
        <v>0</v>
      </c>
      <c r="AR288" s="142" t="s">
        <v>197</v>
      </c>
      <c r="AT288" s="142" t="s">
        <v>187</v>
      </c>
      <c r="AU288" s="142" t="s">
        <v>82</v>
      </c>
      <c r="AY288" s="17" t="s">
        <v>184</v>
      </c>
      <c r="BE288" s="143">
        <f t="shared" si="44"/>
        <v>0</v>
      </c>
      <c r="BF288" s="143">
        <f t="shared" si="45"/>
        <v>0</v>
      </c>
      <c r="BG288" s="143">
        <f t="shared" si="46"/>
        <v>0</v>
      </c>
      <c r="BH288" s="143">
        <f t="shared" si="47"/>
        <v>0</v>
      </c>
      <c r="BI288" s="143">
        <f t="shared" si="48"/>
        <v>0</v>
      </c>
      <c r="BJ288" s="17" t="s">
        <v>82</v>
      </c>
      <c r="BK288" s="143">
        <f t="shared" si="49"/>
        <v>0</v>
      </c>
      <c r="BL288" s="17" t="s">
        <v>197</v>
      </c>
      <c r="BM288" s="142" t="s">
        <v>814</v>
      </c>
    </row>
    <row r="289" spans="2:65" s="1" customFormat="1" ht="16.5" customHeight="1">
      <c r="B289" s="136"/>
      <c r="C289" s="191" t="s">
        <v>815</v>
      </c>
      <c r="D289" s="191" t="s">
        <v>187</v>
      </c>
      <c r="E289" s="192" t="s">
        <v>816</v>
      </c>
      <c r="F289" s="193" t="s">
        <v>813</v>
      </c>
      <c r="G289" s="194" t="s">
        <v>190</v>
      </c>
      <c r="H289" s="195">
        <v>100</v>
      </c>
      <c r="I289" s="137"/>
      <c r="J289" s="196">
        <f t="shared" si="40"/>
        <v>0</v>
      </c>
      <c r="K289" s="193" t="s">
        <v>1</v>
      </c>
      <c r="L289" s="32"/>
      <c r="M289" s="138" t="s">
        <v>1</v>
      </c>
      <c r="N289" s="139" t="s">
        <v>40</v>
      </c>
      <c r="P289" s="140">
        <f t="shared" si="41"/>
        <v>0</v>
      </c>
      <c r="Q289" s="140">
        <v>0</v>
      </c>
      <c r="R289" s="140">
        <f t="shared" si="42"/>
        <v>0</v>
      </c>
      <c r="S289" s="140">
        <v>0</v>
      </c>
      <c r="T289" s="141">
        <f t="shared" si="43"/>
        <v>0</v>
      </c>
      <c r="AR289" s="142" t="s">
        <v>197</v>
      </c>
      <c r="AT289" s="142" t="s">
        <v>187</v>
      </c>
      <c r="AU289" s="142" t="s">
        <v>82</v>
      </c>
      <c r="AY289" s="17" t="s">
        <v>184</v>
      </c>
      <c r="BE289" s="143">
        <f t="shared" si="44"/>
        <v>0</v>
      </c>
      <c r="BF289" s="143">
        <f t="shared" si="45"/>
        <v>0</v>
      </c>
      <c r="BG289" s="143">
        <f t="shared" si="46"/>
        <v>0</v>
      </c>
      <c r="BH289" s="143">
        <f t="shared" si="47"/>
        <v>0</v>
      </c>
      <c r="BI289" s="143">
        <f t="shared" si="48"/>
        <v>0</v>
      </c>
      <c r="BJ289" s="17" t="s">
        <v>82</v>
      </c>
      <c r="BK289" s="143">
        <f t="shared" si="49"/>
        <v>0</v>
      </c>
      <c r="BL289" s="17" t="s">
        <v>197</v>
      </c>
      <c r="BM289" s="142" t="s">
        <v>817</v>
      </c>
    </row>
    <row r="290" spans="2:65" s="1" customFormat="1" ht="16.5" customHeight="1">
      <c r="B290" s="136"/>
      <c r="C290" s="191" t="s">
        <v>392</v>
      </c>
      <c r="D290" s="191" t="s">
        <v>187</v>
      </c>
      <c r="E290" s="192" t="s">
        <v>818</v>
      </c>
      <c r="F290" s="193" t="s">
        <v>819</v>
      </c>
      <c r="G290" s="194" t="s">
        <v>190</v>
      </c>
      <c r="H290" s="195">
        <v>450</v>
      </c>
      <c r="I290" s="137"/>
      <c r="J290" s="196">
        <f t="shared" si="40"/>
        <v>0</v>
      </c>
      <c r="K290" s="193" t="s">
        <v>1</v>
      </c>
      <c r="L290" s="32"/>
      <c r="M290" s="138" t="s">
        <v>1</v>
      </c>
      <c r="N290" s="139" t="s">
        <v>40</v>
      </c>
      <c r="P290" s="140">
        <f t="shared" si="41"/>
        <v>0</v>
      </c>
      <c r="Q290" s="140">
        <v>0</v>
      </c>
      <c r="R290" s="140">
        <f t="shared" si="42"/>
        <v>0</v>
      </c>
      <c r="S290" s="140">
        <v>0</v>
      </c>
      <c r="T290" s="141">
        <f t="shared" si="43"/>
        <v>0</v>
      </c>
      <c r="AR290" s="142" t="s">
        <v>197</v>
      </c>
      <c r="AT290" s="142" t="s">
        <v>187</v>
      </c>
      <c r="AU290" s="142" t="s">
        <v>82</v>
      </c>
      <c r="AY290" s="17" t="s">
        <v>184</v>
      </c>
      <c r="BE290" s="143">
        <f t="shared" si="44"/>
        <v>0</v>
      </c>
      <c r="BF290" s="143">
        <f t="shared" si="45"/>
        <v>0</v>
      </c>
      <c r="BG290" s="143">
        <f t="shared" si="46"/>
        <v>0</v>
      </c>
      <c r="BH290" s="143">
        <f t="shared" si="47"/>
        <v>0</v>
      </c>
      <c r="BI290" s="143">
        <f t="shared" si="48"/>
        <v>0</v>
      </c>
      <c r="BJ290" s="17" t="s">
        <v>82</v>
      </c>
      <c r="BK290" s="143">
        <f t="shared" si="49"/>
        <v>0</v>
      </c>
      <c r="BL290" s="17" t="s">
        <v>197</v>
      </c>
      <c r="BM290" s="142" t="s">
        <v>820</v>
      </c>
    </row>
    <row r="291" spans="2:65" s="1" customFormat="1" ht="16.5" customHeight="1">
      <c r="B291" s="136"/>
      <c r="C291" s="191" t="s">
        <v>821</v>
      </c>
      <c r="D291" s="191" t="s">
        <v>187</v>
      </c>
      <c r="E291" s="192" t="s">
        <v>822</v>
      </c>
      <c r="F291" s="193" t="s">
        <v>823</v>
      </c>
      <c r="G291" s="194" t="s">
        <v>190</v>
      </c>
      <c r="H291" s="195">
        <v>100</v>
      </c>
      <c r="I291" s="137"/>
      <c r="J291" s="196">
        <f t="shared" si="40"/>
        <v>0</v>
      </c>
      <c r="K291" s="193" t="s">
        <v>1</v>
      </c>
      <c r="L291" s="32"/>
      <c r="M291" s="138" t="s">
        <v>1</v>
      </c>
      <c r="N291" s="139" t="s">
        <v>40</v>
      </c>
      <c r="P291" s="140">
        <f t="shared" si="41"/>
        <v>0</v>
      </c>
      <c r="Q291" s="140">
        <v>0</v>
      </c>
      <c r="R291" s="140">
        <f t="shared" si="42"/>
        <v>0</v>
      </c>
      <c r="S291" s="140">
        <v>0</v>
      </c>
      <c r="T291" s="141">
        <f t="shared" si="43"/>
        <v>0</v>
      </c>
      <c r="AR291" s="142" t="s">
        <v>197</v>
      </c>
      <c r="AT291" s="142" t="s">
        <v>187</v>
      </c>
      <c r="AU291" s="142" t="s">
        <v>82</v>
      </c>
      <c r="AY291" s="17" t="s">
        <v>184</v>
      </c>
      <c r="BE291" s="143">
        <f t="shared" si="44"/>
        <v>0</v>
      </c>
      <c r="BF291" s="143">
        <f t="shared" si="45"/>
        <v>0</v>
      </c>
      <c r="BG291" s="143">
        <f t="shared" si="46"/>
        <v>0</v>
      </c>
      <c r="BH291" s="143">
        <f t="shared" si="47"/>
        <v>0</v>
      </c>
      <c r="BI291" s="143">
        <f t="shared" si="48"/>
        <v>0</v>
      </c>
      <c r="BJ291" s="17" t="s">
        <v>82</v>
      </c>
      <c r="BK291" s="143">
        <f t="shared" si="49"/>
        <v>0</v>
      </c>
      <c r="BL291" s="17" t="s">
        <v>197</v>
      </c>
      <c r="BM291" s="142" t="s">
        <v>824</v>
      </c>
    </row>
    <row r="292" spans="2:65" s="1" customFormat="1" ht="16.5" customHeight="1">
      <c r="B292" s="136"/>
      <c r="C292" s="191" t="s">
        <v>396</v>
      </c>
      <c r="D292" s="191" t="s">
        <v>187</v>
      </c>
      <c r="E292" s="192" t="s">
        <v>825</v>
      </c>
      <c r="F292" s="193" t="s">
        <v>826</v>
      </c>
      <c r="G292" s="194" t="s">
        <v>190</v>
      </c>
      <c r="H292" s="195">
        <v>50</v>
      </c>
      <c r="I292" s="137"/>
      <c r="J292" s="196">
        <f t="shared" si="40"/>
        <v>0</v>
      </c>
      <c r="K292" s="193" t="s">
        <v>1</v>
      </c>
      <c r="L292" s="32"/>
      <c r="M292" s="138" t="s">
        <v>1</v>
      </c>
      <c r="N292" s="139" t="s">
        <v>40</v>
      </c>
      <c r="P292" s="140">
        <f t="shared" si="41"/>
        <v>0</v>
      </c>
      <c r="Q292" s="140">
        <v>0</v>
      </c>
      <c r="R292" s="140">
        <f t="shared" si="42"/>
        <v>0</v>
      </c>
      <c r="S292" s="140">
        <v>0</v>
      </c>
      <c r="T292" s="141">
        <f t="shared" si="43"/>
        <v>0</v>
      </c>
      <c r="AR292" s="142" t="s">
        <v>197</v>
      </c>
      <c r="AT292" s="142" t="s">
        <v>187</v>
      </c>
      <c r="AU292" s="142" t="s">
        <v>82</v>
      </c>
      <c r="AY292" s="17" t="s">
        <v>184</v>
      </c>
      <c r="BE292" s="143">
        <f t="shared" si="44"/>
        <v>0</v>
      </c>
      <c r="BF292" s="143">
        <f t="shared" si="45"/>
        <v>0</v>
      </c>
      <c r="BG292" s="143">
        <f t="shared" si="46"/>
        <v>0</v>
      </c>
      <c r="BH292" s="143">
        <f t="shared" si="47"/>
        <v>0</v>
      </c>
      <c r="BI292" s="143">
        <f t="shared" si="48"/>
        <v>0</v>
      </c>
      <c r="BJ292" s="17" t="s">
        <v>82</v>
      </c>
      <c r="BK292" s="143">
        <f t="shared" si="49"/>
        <v>0</v>
      </c>
      <c r="BL292" s="17" t="s">
        <v>197</v>
      </c>
      <c r="BM292" s="142" t="s">
        <v>827</v>
      </c>
    </row>
    <row r="293" spans="2:65" s="1" customFormat="1" ht="16.5" customHeight="1">
      <c r="B293" s="136"/>
      <c r="C293" s="191" t="s">
        <v>828</v>
      </c>
      <c r="D293" s="191" t="s">
        <v>187</v>
      </c>
      <c r="E293" s="192" t="s">
        <v>829</v>
      </c>
      <c r="F293" s="193" t="s">
        <v>830</v>
      </c>
      <c r="G293" s="194" t="s">
        <v>190</v>
      </c>
      <c r="H293" s="195">
        <v>25</v>
      </c>
      <c r="I293" s="137"/>
      <c r="J293" s="196">
        <f t="shared" si="40"/>
        <v>0</v>
      </c>
      <c r="K293" s="193" t="s">
        <v>1</v>
      </c>
      <c r="L293" s="32"/>
      <c r="M293" s="138" t="s">
        <v>1</v>
      </c>
      <c r="N293" s="139" t="s">
        <v>40</v>
      </c>
      <c r="P293" s="140">
        <f t="shared" si="41"/>
        <v>0</v>
      </c>
      <c r="Q293" s="140">
        <v>0</v>
      </c>
      <c r="R293" s="140">
        <f t="shared" si="42"/>
        <v>0</v>
      </c>
      <c r="S293" s="140">
        <v>0</v>
      </c>
      <c r="T293" s="141">
        <f t="shared" si="43"/>
        <v>0</v>
      </c>
      <c r="AR293" s="142" t="s">
        <v>197</v>
      </c>
      <c r="AT293" s="142" t="s">
        <v>187</v>
      </c>
      <c r="AU293" s="142" t="s">
        <v>82</v>
      </c>
      <c r="AY293" s="17" t="s">
        <v>184</v>
      </c>
      <c r="BE293" s="143">
        <f t="shared" si="44"/>
        <v>0</v>
      </c>
      <c r="BF293" s="143">
        <f t="shared" si="45"/>
        <v>0</v>
      </c>
      <c r="BG293" s="143">
        <f t="shared" si="46"/>
        <v>0</v>
      </c>
      <c r="BH293" s="143">
        <f t="shared" si="47"/>
        <v>0</v>
      </c>
      <c r="BI293" s="143">
        <f t="shared" si="48"/>
        <v>0</v>
      </c>
      <c r="BJ293" s="17" t="s">
        <v>82</v>
      </c>
      <c r="BK293" s="143">
        <f t="shared" si="49"/>
        <v>0</v>
      </c>
      <c r="BL293" s="17" t="s">
        <v>197</v>
      </c>
      <c r="BM293" s="142" t="s">
        <v>831</v>
      </c>
    </row>
    <row r="294" spans="2:65" s="1" customFormat="1" ht="16.5" customHeight="1">
      <c r="B294" s="136"/>
      <c r="C294" s="191" t="s">
        <v>399</v>
      </c>
      <c r="D294" s="191" t="s">
        <v>187</v>
      </c>
      <c r="E294" s="192" t="s">
        <v>832</v>
      </c>
      <c r="F294" s="193" t="s">
        <v>830</v>
      </c>
      <c r="G294" s="194" t="s">
        <v>190</v>
      </c>
      <c r="H294" s="195">
        <v>10</v>
      </c>
      <c r="I294" s="137"/>
      <c r="J294" s="196">
        <f t="shared" si="40"/>
        <v>0</v>
      </c>
      <c r="K294" s="193" t="s">
        <v>1</v>
      </c>
      <c r="L294" s="32"/>
      <c r="M294" s="138" t="s">
        <v>1</v>
      </c>
      <c r="N294" s="139" t="s">
        <v>40</v>
      </c>
      <c r="P294" s="140">
        <f t="shared" si="41"/>
        <v>0</v>
      </c>
      <c r="Q294" s="140">
        <v>0</v>
      </c>
      <c r="R294" s="140">
        <f t="shared" si="42"/>
        <v>0</v>
      </c>
      <c r="S294" s="140">
        <v>0</v>
      </c>
      <c r="T294" s="141">
        <f t="shared" si="43"/>
        <v>0</v>
      </c>
      <c r="AR294" s="142" t="s">
        <v>197</v>
      </c>
      <c r="AT294" s="142" t="s">
        <v>187</v>
      </c>
      <c r="AU294" s="142" t="s">
        <v>82</v>
      </c>
      <c r="AY294" s="17" t="s">
        <v>184</v>
      </c>
      <c r="BE294" s="143">
        <f t="shared" si="44"/>
        <v>0</v>
      </c>
      <c r="BF294" s="143">
        <f t="shared" si="45"/>
        <v>0</v>
      </c>
      <c r="BG294" s="143">
        <f t="shared" si="46"/>
        <v>0</v>
      </c>
      <c r="BH294" s="143">
        <f t="shared" si="47"/>
        <v>0</v>
      </c>
      <c r="BI294" s="143">
        <f t="shared" si="48"/>
        <v>0</v>
      </c>
      <c r="BJ294" s="17" t="s">
        <v>82</v>
      </c>
      <c r="BK294" s="143">
        <f t="shared" si="49"/>
        <v>0</v>
      </c>
      <c r="BL294" s="17" t="s">
        <v>197</v>
      </c>
      <c r="BM294" s="142" t="s">
        <v>833</v>
      </c>
    </row>
    <row r="295" spans="2:65" s="1" customFormat="1" ht="16.5" customHeight="1">
      <c r="B295" s="136"/>
      <c r="C295" s="191" t="s">
        <v>834</v>
      </c>
      <c r="D295" s="191" t="s">
        <v>187</v>
      </c>
      <c r="E295" s="192" t="s">
        <v>835</v>
      </c>
      <c r="F295" s="193" t="s">
        <v>836</v>
      </c>
      <c r="G295" s="194" t="s">
        <v>568</v>
      </c>
      <c r="H295" s="195">
        <v>4</v>
      </c>
      <c r="I295" s="137"/>
      <c r="J295" s="196">
        <f t="shared" si="40"/>
        <v>0</v>
      </c>
      <c r="K295" s="193" t="s">
        <v>1</v>
      </c>
      <c r="L295" s="32"/>
      <c r="M295" s="138" t="s">
        <v>1</v>
      </c>
      <c r="N295" s="139" t="s">
        <v>40</v>
      </c>
      <c r="P295" s="140">
        <f t="shared" si="41"/>
        <v>0</v>
      </c>
      <c r="Q295" s="140">
        <v>0</v>
      </c>
      <c r="R295" s="140">
        <f t="shared" si="42"/>
        <v>0</v>
      </c>
      <c r="S295" s="140">
        <v>0</v>
      </c>
      <c r="T295" s="141">
        <f t="shared" si="43"/>
        <v>0</v>
      </c>
      <c r="AR295" s="142" t="s">
        <v>197</v>
      </c>
      <c r="AT295" s="142" t="s">
        <v>187</v>
      </c>
      <c r="AU295" s="142" t="s">
        <v>82</v>
      </c>
      <c r="AY295" s="17" t="s">
        <v>184</v>
      </c>
      <c r="BE295" s="143">
        <f t="shared" si="44"/>
        <v>0</v>
      </c>
      <c r="BF295" s="143">
        <f t="shared" si="45"/>
        <v>0</v>
      </c>
      <c r="BG295" s="143">
        <f t="shared" si="46"/>
        <v>0</v>
      </c>
      <c r="BH295" s="143">
        <f t="shared" si="47"/>
        <v>0</v>
      </c>
      <c r="BI295" s="143">
        <f t="shared" si="48"/>
        <v>0</v>
      </c>
      <c r="BJ295" s="17" t="s">
        <v>82</v>
      </c>
      <c r="BK295" s="143">
        <f t="shared" si="49"/>
        <v>0</v>
      </c>
      <c r="BL295" s="17" t="s">
        <v>197</v>
      </c>
      <c r="BM295" s="142" t="s">
        <v>837</v>
      </c>
    </row>
    <row r="296" spans="2:65" s="1" customFormat="1" ht="16.5" customHeight="1">
      <c r="B296" s="136"/>
      <c r="C296" s="191" t="s">
        <v>403</v>
      </c>
      <c r="D296" s="191" t="s">
        <v>187</v>
      </c>
      <c r="E296" s="192" t="s">
        <v>838</v>
      </c>
      <c r="F296" s="193" t="s">
        <v>839</v>
      </c>
      <c r="G296" s="194" t="s">
        <v>678</v>
      </c>
      <c r="H296" s="195">
        <v>1</v>
      </c>
      <c r="I296" s="137"/>
      <c r="J296" s="196">
        <f t="shared" si="40"/>
        <v>0</v>
      </c>
      <c r="K296" s="193" t="s">
        <v>1</v>
      </c>
      <c r="L296" s="32"/>
      <c r="M296" s="138" t="s">
        <v>1</v>
      </c>
      <c r="N296" s="139" t="s">
        <v>40</v>
      </c>
      <c r="P296" s="140">
        <f t="shared" si="41"/>
        <v>0</v>
      </c>
      <c r="Q296" s="140">
        <v>0</v>
      </c>
      <c r="R296" s="140">
        <f t="shared" si="42"/>
        <v>0</v>
      </c>
      <c r="S296" s="140">
        <v>0</v>
      </c>
      <c r="T296" s="141">
        <f t="shared" si="43"/>
        <v>0</v>
      </c>
      <c r="AR296" s="142" t="s">
        <v>197</v>
      </c>
      <c r="AT296" s="142" t="s">
        <v>187</v>
      </c>
      <c r="AU296" s="142" t="s">
        <v>82</v>
      </c>
      <c r="AY296" s="17" t="s">
        <v>184</v>
      </c>
      <c r="BE296" s="143">
        <f t="shared" si="44"/>
        <v>0</v>
      </c>
      <c r="BF296" s="143">
        <f t="shared" si="45"/>
        <v>0</v>
      </c>
      <c r="BG296" s="143">
        <f t="shared" si="46"/>
        <v>0</v>
      </c>
      <c r="BH296" s="143">
        <f t="shared" si="47"/>
        <v>0</v>
      </c>
      <c r="BI296" s="143">
        <f t="shared" si="48"/>
        <v>0</v>
      </c>
      <c r="BJ296" s="17" t="s">
        <v>82</v>
      </c>
      <c r="BK296" s="143">
        <f t="shared" si="49"/>
        <v>0</v>
      </c>
      <c r="BL296" s="17" t="s">
        <v>197</v>
      </c>
      <c r="BM296" s="142" t="s">
        <v>840</v>
      </c>
    </row>
    <row r="297" spans="2:65" s="11" customFormat="1" ht="26" customHeight="1">
      <c r="B297" s="124"/>
      <c r="D297" s="125" t="s">
        <v>74</v>
      </c>
      <c r="E297" s="126" t="s">
        <v>841</v>
      </c>
      <c r="F297" s="126" t="s">
        <v>842</v>
      </c>
      <c r="I297" s="127"/>
      <c r="J297" s="128">
        <f>BK297</f>
        <v>0</v>
      </c>
      <c r="L297" s="124"/>
      <c r="M297" s="129"/>
      <c r="P297" s="130">
        <f>SUM(P298:P304)</f>
        <v>0</v>
      </c>
      <c r="R297" s="130">
        <f>SUM(R298:R304)</f>
        <v>0</v>
      </c>
      <c r="T297" s="131">
        <f>SUM(T298:T304)</f>
        <v>0</v>
      </c>
      <c r="AR297" s="125" t="s">
        <v>82</v>
      </c>
      <c r="AT297" s="132" t="s">
        <v>74</v>
      </c>
      <c r="AU297" s="132" t="s">
        <v>75</v>
      </c>
      <c r="AY297" s="125" t="s">
        <v>184</v>
      </c>
      <c r="BK297" s="133">
        <f>SUM(BK298:BK304)</f>
        <v>0</v>
      </c>
    </row>
    <row r="298" spans="2:65" s="1" customFormat="1" ht="16.5" customHeight="1">
      <c r="B298" s="136"/>
      <c r="C298" s="191" t="s">
        <v>843</v>
      </c>
      <c r="D298" s="191" t="s">
        <v>187</v>
      </c>
      <c r="E298" s="192" t="s">
        <v>844</v>
      </c>
      <c r="F298" s="193" t="s">
        <v>845</v>
      </c>
      <c r="G298" s="194" t="s">
        <v>519</v>
      </c>
      <c r="H298" s="195">
        <v>150</v>
      </c>
      <c r="I298" s="137"/>
      <c r="J298" s="196">
        <f t="shared" ref="J298:J304" si="50">ROUND(I298*H298,2)</f>
        <v>0</v>
      </c>
      <c r="K298" s="193" t="s">
        <v>1</v>
      </c>
      <c r="L298" s="32"/>
      <c r="M298" s="138" t="s">
        <v>1</v>
      </c>
      <c r="N298" s="139" t="s">
        <v>40</v>
      </c>
      <c r="P298" s="140">
        <f t="shared" ref="P298:P304" si="51">O298*H298</f>
        <v>0</v>
      </c>
      <c r="Q298" s="140">
        <v>0</v>
      </c>
      <c r="R298" s="140">
        <f t="shared" ref="R298:R304" si="52">Q298*H298</f>
        <v>0</v>
      </c>
      <c r="S298" s="140">
        <v>0</v>
      </c>
      <c r="T298" s="141">
        <f t="shared" ref="T298:T304" si="53">S298*H298</f>
        <v>0</v>
      </c>
      <c r="AR298" s="142" t="s">
        <v>197</v>
      </c>
      <c r="AT298" s="142" t="s">
        <v>187</v>
      </c>
      <c r="AU298" s="142" t="s">
        <v>82</v>
      </c>
      <c r="AY298" s="17" t="s">
        <v>184</v>
      </c>
      <c r="BE298" s="143">
        <f t="shared" ref="BE298:BE304" si="54">IF(N298="základní",J298,0)</f>
        <v>0</v>
      </c>
      <c r="BF298" s="143">
        <f t="shared" ref="BF298:BF304" si="55">IF(N298="snížená",J298,0)</f>
        <v>0</v>
      </c>
      <c r="BG298" s="143">
        <f t="shared" ref="BG298:BG304" si="56">IF(N298="zákl. přenesená",J298,0)</f>
        <v>0</v>
      </c>
      <c r="BH298" s="143">
        <f t="shared" ref="BH298:BH304" si="57">IF(N298="sníž. přenesená",J298,0)</f>
        <v>0</v>
      </c>
      <c r="BI298" s="143">
        <f t="shared" ref="BI298:BI304" si="58">IF(N298="nulová",J298,0)</f>
        <v>0</v>
      </c>
      <c r="BJ298" s="17" t="s">
        <v>82</v>
      </c>
      <c r="BK298" s="143">
        <f t="shared" ref="BK298:BK304" si="59">ROUND(I298*H298,2)</f>
        <v>0</v>
      </c>
      <c r="BL298" s="17" t="s">
        <v>197</v>
      </c>
      <c r="BM298" s="142" t="s">
        <v>846</v>
      </c>
    </row>
    <row r="299" spans="2:65" s="1" customFormat="1" ht="16.5" customHeight="1">
      <c r="B299" s="136"/>
      <c r="C299" s="191" t="s">
        <v>406</v>
      </c>
      <c r="D299" s="191" t="s">
        <v>187</v>
      </c>
      <c r="E299" s="192" t="s">
        <v>847</v>
      </c>
      <c r="F299" s="193" t="s">
        <v>845</v>
      </c>
      <c r="G299" s="194" t="s">
        <v>519</v>
      </c>
      <c r="H299" s="195">
        <v>10</v>
      </c>
      <c r="I299" s="137"/>
      <c r="J299" s="196">
        <f t="shared" si="50"/>
        <v>0</v>
      </c>
      <c r="K299" s="193" t="s">
        <v>1</v>
      </c>
      <c r="L299" s="32"/>
      <c r="M299" s="138" t="s">
        <v>1</v>
      </c>
      <c r="N299" s="139" t="s">
        <v>40</v>
      </c>
      <c r="P299" s="140">
        <f t="shared" si="51"/>
        <v>0</v>
      </c>
      <c r="Q299" s="140">
        <v>0</v>
      </c>
      <c r="R299" s="140">
        <f t="shared" si="52"/>
        <v>0</v>
      </c>
      <c r="S299" s="140">
        <v>0</v>
      </c>
      <c r="T299" s="141">
        <f t="shared" si="53"/>
        <v>0</v>
      </c>
      <c r="AR299" s="142" t="s">
        <v>197</v>
      </c>
      <c r="AT299" s="142" t="s">
        <v>187</v>
      </c>
      <c r="AU299" s="142" t="s">
        <v>82</v>
      </c>
      <c r="AY299" s="17" t="s">
        <v>184</v>
      </c>
      <c r="BE299" s="143">
        <f t="shared" si="54"/>
        <v>0</v>
      </c>
      <c r="BF299" s="143">
        <f t="shared" si="55"/>
        <v>0</v>
      </c>
      <c r="BG299" s="143">
        <f t="shared" si="56"/>
        <v>0</v>
      </c>
      <c r="BH299" s="143">
        <f t="shared" si="57"/>
        <v>0</v>
      </c>
      <c r="BI299" s="143">
        <f t="shared" si="58"/>
        <v>0</v>
      </c>
      <c r="BJ299" s="17" t="s">
        <v>82</v>
      </c>
      <c r="BK299" s="143">
        <f t="shared" si="59"/>
        <v>0</v>
      </c>
      <c r="BL299" s="17" t="s">
        <v>197</v>
      </c>
      <c r="BM299" s="142" t="s">
        <v>848</v>
      </c>
    </row>
    <row r="300" spans="2:65" s="1" customFormat="1" ht="16.5" customHeight="1">
      <c r="B300" s="136"/>
      <c r="C300" s="191" t="s">
        <v>849</v>
      </c>
      <c r="D300" s="191" t="s">
        <v>187</v>
      </c>
      <c r="E300" s="192" t="s">
        <v>850</v>
      </c>
      <c r="F300" s="193" t="s">
        <v>845</v>
      </c>
      <c r="G300" s="194" t="s">
        <v>519</v>
      </c>
      <c r="H300" s="195">
        <v>8</v>
      </c>
      <c r="I300" s="137"/>
      <c r="J300" s="196">
        <f t="shared" si="50"/>
        <v>0</v>
      </c>
      <c r="K300" s="193" t="s">
        <v>1</v>
      </c>
      <c r="L300" s="32"/>
      <c r="M300" s="138" t="s">
        <v>1</v>
      </c>
      <c r="N300" s="139" t="s">
        <v>40</v>
      </c>
      <c r="P300" s="140">
        <f t="shared" si="51"/>
        <v>0</v>
      </c>
      <c r="Q300" s="140">
        <v>0</v>
      </c>
      <c r="R300" s="140">
        <f t="shared" si="52"/>
        <v>0</v>
      </c>
      <c r="S300" s="140">
        <v>0</v>
      </c>
      <c r="T300" s="141">
        <f t="shared" si="53"/>
        <v>0</v>
      </c>
      <c r="AR300" s="142" t="s">
        <v>197</v>
      </c>
      <c r="AT300" s="142" t="s">
        <v>187</v>
      </c>
      <c r="AU300" s="142" t="s">
        <v>82</v>
      </c>
      <c r="AY300" s="17" t="s">
        <v>184</v>
      </c>
      <c r="BE300" s="143">
        <f t="shared" si="54"/>
        <v>0</v>
      </c>
      <c r="BF300" s="143">
        <f t="shared" si="55"/>
        <v>0</v>
      </c>
      <c r="BG300" s="143">
        <f t="shared" si="56"/>
        <v>0</v>
      </c>
      <c r="BH300" s="143">
        <f t="shared" si="57"/>
        <v>0</v>
      </c>
      <c r="BI300" s="143">
        <f t="shared" si="58"/>
        <v>0</v>
      </c>
      <c r="BJ300" s="17" t="s">
        <v>82</v>
      </c>
      <c r="BK300" s="143">
        <f t="shared" si="59"/>
        <v>0</v>
      </c>
      <c r="BL300" s="17" t="s">
        <v>197</v>
      </c>
      <c r="BM300" s="142" t="s">
        <v>851</v>
      </c>
    </row>
    <row r="301" spans="2:65" s="1" customFormat="1" ht="16.5" customHeight="1">
      <c r="B301" s="136"/>
      <c r="C301" s="191" t="s">
        <v>410</v>
      </c>
      <c r="D301" s="191" t="s">
        <v>187</v>
      </c>
      <c r="E301" s="192" t="s">
        <v>852</v>
      </c>
      <c r="F301" s="193" t="s">
        <v>845</v>
      </c>
      <c r="G301" s="194" t="s">
        <v>519</v>
      </c>
      <c r="H301" s="195">
        <v>3</v>
      </c>
      <c r="I301" s="137"/>
      <c r="J301" s="196">
        <f t="shared" si="50"/>
        <v>0</v>
      </c>
      <c r="K301" s="193" t="s">
        <v>1</v>
      </c>
      <c r="L301" s="32"/>
      <c r="M301" s="138" t="s">
        <v>1</v>
      </c>
      <c r="N301" s="139" t="s">
        <v>40</v>
      </c>
      <c r="P301" s="140">
        <f t="shared" si="51"/>
        <v>0</v>
      </c>
      <c r="Q301" s="140">
        <v>0</v>
      </c>
      <c r="R301" s="140">
        <f t="shared" si="52"/>
        <v>0</v>
      </c>
      <c r="S301" s="140">
        <v>0</v>
      </c>
      <c r="T301" s="141">
        <f t="shared" si="53"/>
        <v>0</v>
      </c>
      <c r="AR301" s="142" t="s">
        <v>197</v>
      </c>
      <c r="AT301" s="142" t="s">
        <v>187</v>
      </c>
      <c r="AU301" s="142" t="s">
        <v>82</v>
      </c>
      <c r="AY301" s="17" t="s">
        <v>184</v>
      </c>
      <c r="BE301" s="143">
        <f t="shared" si="54"/>
        <v>0</v>
      </c>
      <c r="BF301" s="143">
        <f t="shared" si="55"/>
        <v>0</v>
      </c>
      <c r="BG301" s="143">
        <f t="shared" si="56"/>
        <v>0</v>
      </c>
      <c r="BH301" s="143">
        <f t="shared" si="57"/>
        <v>0</v>
      </c>
      <c r="BI301" s="143">
        <f t="shared" si="58"/>
        <v>0</v>
      </c>
      <c r="BJ301" s="17" t="s">
        <v>82</v>
      </c>
      <c r="BK301" s="143">
        <f t="shared" si="59"/>
        <v>0</v>
      </c>
      <c r="BL301" s="17" t="s">
        <v>197</v>
      </c>
      <c r="BM301" s="142" t="s">
        <v>853</v>
      </c>
    </row>
    <row r="302" spans="2:65" s="1" customFormat="1" ht="16.5" customHeight="1">
      <c r="B302" s="136"/>
      <c r="C302" s="191" t="s">
        <v>854</v>
      </c>
      <c r="D302" s="191" t="s">
        <v>187</v>
      </c>
      <c r="E302" s="192" t="s">
        <v>855</v>
      </c>
      <c r="F302" s="193" t="s">
        <v>845</v>
      </c>
      <c r="G302" s="194" t="s">
        <v>239</v>
      </c>
      <c r="H302" s="195">
        <v>1</v>
      </c>
      <c r="I302" s="137"/>
      <c r="J302" s="196">
        <f t="shared" si="50"/>
        <v>0</v>
      </c>
      <c r="K302" s="193" t="s">
        <v>1</v>
      </c>
      <c r="L302" s="32"/>
      <c r="M302" s="138" t="s">
        <v>1</v>
      </c>
      <c r="N302" s="139" t="s">
        <v>40</v>
      </c>
      <c r="P302" s="140">
        <f t="shared" si="51"/>
        <v>0</v>
      </c>
      <c r="Q302" s="140">
        <v>0</v>
      </c>
      <c r="R302" s="140">
        <f t="shared" si="52"/>
        <v>0</v>
      </c>
      <c r="S302" s="140">
        <v>0</v>
      </c>
      <c r="T302" s="141">
        <f t="shared" si="53"/>
        <v>0</v>
      </c>
      <c r="AR302" s="142" t="s">
        <v>197</v>
      </c>
      <c r="AT302" s="142" t="s">
        <v>187</v>
      </c>
      <c r="AU302" s="142" t="s">
        <v>82</v>
      </c>
      <c r="AY302" s="17" t="s">
        <v>184</v>
      </c>
      <c r="BE302" s="143">
        <f t="shared" si="54"/>
        <v>0</v>
      </c>
      <c r="BF302" s="143">
        <f t="shared" si="55"/>
        <v>0</v>
      </c>
      <c r="BG302" s="143">
        <f t="shared" si="56"/>
        <v>0</v>
      </c>
      <c r="BH302" s="143">
        <f t="shared" si="57"/>
        <v>0</v>
      </c>
      <c r="BI302" s="143">
        <f t="shared" si="58"/>
        <v>0</v>
      </c>
      <c r="BJ302" s="17" t="s">
        <v>82</v>
      </c>
      <c r="BK302" s="143">
        <f t="shared" si="59"/>
        <v>0</v>
      </c>
      <c r="BL302" s="17" t="s">
        <v>197</v>
      </c>
      <c r="BM302" s="142" t="s">
        <v>856</v>
      </c>
    </row>
    <row r="303" spans="2:65" s="1" customFormat="1" ht="16.5" customHeight="1">
      <c r="B303" s="136"/>
      <c r="C303" s="191" t="s">
        <v>413</v>
      </c>
      <c r="D303" s="191" t="s">
        <v>187</v>
      </c>
      <c r="E303" s="192" t="s">
        <v>857</v>
      </c>
      <c r="F303" s="193" t="s">
        <v>845</v>
      </c>
      <c r="G303" s="194" t="s">
        <v>239</v>
      </c>
      <c r="H303" s="195">
        <v>1</v>
      </c>
      <c r="I303" s="137"/>
      <c r="J303" s="196">
        <f t="shared" si="50"/>
        <v>0</v>
      </c>
      <c r="K303" s="193" t="s">
        <v>1</v>
      </c>
      <c r="L303" s="32"/>
      <c r="M303" s="138" t="s">
        <v>1</v>
      </c>
      <c r="N303" s="139" t="s">
        <v>40</v>
      </c>
      <c r="P303" s="140">
        <f t="shared" si="51"/>
        <v>0</v>
      </c>
      <c r="Q303" s="140">
        <v>0</v>
      </c>
      <c r="R303" s="140">
        <f t="shared" si="52"/>
        <v>0</v>
      </c>
      <c r="S303" s="140">
        <v>0</v>
      </c>
      <c r="T303" s="141">
        <f t="shared" si="53"/>
        <v>0</v>
      </c>
      <c r="AR303" s="142" t="s">
        <v>197</v>
      </c>
      <c r="AT303" s="142" t="s">
        <v>187</v>
      </c>
      <c r="AU303" s="142" t="s">
        <v>82</v>
      </c>
      <c r="AY303" s="17" t="s">
        <v>184</v>
      </c>
      <c r="BE303" s="143">
        <f t="shared" si="54"/>
        <v>0</v>
      </c>
      <c r="BF303" s="143">
        <f t="shared" si="55"/>
        <v>0</v>
      </c>
      <c r="BG303" s="143">
        <f t="shared" si="56"/>
        <v>0</v>
      </c>
      <c r="BH303" s="143">
        <f t="shared" si="57"/>
        <v>0</v>
      </c>
      <c r="BI303" s="143">
        <f t="shared" si="58"/>
        <v>0</v>
      </c>
      <c r="BJ303" s="17" t="s">
        <v>82</v>
      </c>
      <c r="BK303" s="143">
        <f t="shared" si="59"/>
        <v>0</v>
      </c>
      <c r="BL303" s="17" t="s">
        <v>197</v>
      </c>
      <c r="BM303" s="142" t="s">
        <v>858</v>
      </c>
    </row>
    <row r="304" spans="2:65" s="1" customFormat="1" ht="16.5" customHeight="1">
      <c r="B304" s="136"/>
      <c r="C304" s="191" t="s">
        <v>859</v>
      </c>
      <c r="D304" s="191" t="s">
        <v>187</v>
      </c>
      <c r="E304" s="192" t="s">
        <v>860</v>
      </c>
      <c r="F304" s="193" t="s">
        <v>845</v>
      </c>
      <c r="G304" s="194" t="s">
        <v>239</v>
      </c>
      <c r="H304" s="195">
        <v>1</v>
      </c>
      <c r="I304" s="137"/>
      <c r="J304" s="196">
        <f t="shared" si="50"/>
        <v>0</v>
      </c>
      <c r="K304" s="193" t="s">
        <v>1</v>
      </c>
      <c r="L304" s="32"/>
      <c r="M304" s="149" t="s">
        <v>1</v>
      </c>
      <c r="N304" s="150" t="s">
        <v>40</v>
      </c>
      <c r="O304" s="151"/>
      <c r="P304" s="152">
        <f t="shared" si="51"/>
        <v>0</v>
      </c>
      <c r="Q304" s="152">
        <v>0</v>
      </c>
      <c r="R304" s="152">
        <f t="shared" si="52"/>
        <v>0</v>
      </c>
      <c r="S304" s="152">
        <v>0</v>
      </c>
      <c r="T304" s="153">
        <f t="shared" si="53"/>
        <v>0</v>
      </c>
      <c r="AR304" s="142" t="s">
        <v>197</v>
      </c>
      <c r="AT304" s="142" t="s">
        <v>187</v>
      </c>
      <c r="AU304" s="142" t="s">
        <v>82</v>
      </c>
      <c r="AY304" s="17" t="s">
        <v>184</v>
      </c>
      <c r="BE304" s="143">
        <f t="shared" si="54"/>
        <v>0</v>
      </c>
      <c r="BF304" s="143">
        <f t="shared" si="55"/>
        <v>0</v>
      </c>
      <c r="BG304" s="143">
        <f t="shared" si="56"/>
        <v>0</v>
      </c>
      <c r="BH304" s="143">
        <f t="shared" si="57"/>
        <v>0</v>
      </c>
      <c r="BI304" s="143">
        <f t="shared" si="58"/>
        <v>0</v>
      </c>
      <c r="BJ304" s="17" t="s">
        <v>82</v>
      </c>
      <c r="BK304" s="143">
        <f t="shared" si="59"/>
        <v>0</v>
      </c>
      <c r="BL304" s="17" t="s">
        <v>197</v>
      </c>
      <c r="BM304" s="142" t="s">
        <v>861</v>
      </c>
    </row>
    <row r="305" spans="2:12" s="1" customFormat="1" ht="7" customHeight="1">
      <c r="B305" s="44"/>
      <c r="C305" s="45"/>
      <c r="D305" s="45"/>
      <c r="E305" s="45"/>
      <c r="F305" s="45"/>
      <c r="G305" s="45"/>
      <c r="H305" s="45"/>
      <c r="I305" s="45"/>
      <c r="J305" s="45"/>
      <c r="K305" s="45"/>
      <c r="L305" s="32"/>
    </row>
  </sheetData>
  <sheetProtection algorithmName="SHA-512" hashValue="opETq1rrinnEQzVlmoMjRDAvjFklF8P273EJxwMhui29M2D5nAkTp7bqBEUbip78F/8/ft5PohA7zZ5miXpBGA==" saltValue="8JDNoSXp3CUprc3cd8PiBg==" spinCount="100000" sheet="1" objects="1" scenarios="1"/>
  <autoFilter ref="C130:K304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2:BM415"/>
  <sheetViews>
    <sheetView showGridLines="0" tabSelected="1" zoomScale="90" zoomScaleNormal="90" workbookViewId="0">
      <selection activeCell="Y26" sqref="Y26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65" ht="36.85" customHeight="1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377" t="s">
        <v>5</v>
      </c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9" t="s">
        <v>98</v>
      </c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</row>
    <row r="3" spans="2:65" ht="7" customHeight="1">
      <c r="B3" s="260"/>
      <c r="C3" s="261"/>
      <c r="D3" s="261"/>
      <c r="E3" s="261"/>
      <c r="F3" s="261"/>
      <c r="G3" s="261"/>
      <c r="H3" s="261"/>
      <c r="I3" s="261"/>
      <c r="J3" s="261"/>
      <c r="K3" s="261"/>
      <c r="L3" s="262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9" t="s">
        <v>84</v>
      </c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</row>
    <row r="4" spans="2:65" ht="25" customHeight="1">
      <c r="B4" s="262"/>
      <c r="C4" s="258"/>
      <c r="D4" s="263" t="s">
        <v>143</v>
      </c>
      <c r="E4" s="258"/>
      <c r="F4" s="258"/>
      <c r="G4" s="258"/>
      <c r="H4" s="258"/>
      <c r="I4" s="258"/>
      <c r="J4" s="258"/>
      <c r="K4" s="258"/>
      <c r="L4" s="262"/>
      <c r="M4" s="264" t="s">
        <v>10</v>
      </c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9" t="s">
        <v>3</v>
      </c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</row>
    <row r="5" spans="2:65" ht="7" customHeight="1">
      <c r="B5" s="262"/>
      <c r="C5" s="258"/>
      <c r="D5" s="258"/>
      <c r="E5" s="258"/>
      <c r="F5" s="258"/>
      <c r="G5" s="258"/>
      <c r="H5" s="258"/>
      <c r="I5" s="258"/>
      <c r="J5" s="258"/>
      <c r="K5" s="258"/>
      <c r="L5" s="262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</row>
    <row r="6" spans="2:65" ht="12.1" customHeight="1">
      <c r="B6" s="262"/>
      <c r="C6" s="258"/>
      <c r="D6" s="265" t="s">
        <v>16</v>
      </c>
      <c r="E6" s="258"/>
      <c r="F6" s="258"/>
      <c r="G6" s="258"/>
      <c r="H6" s="258"/>
      <c r="I6" s="258"/>
      <c r="J6" s="258"/>
      <c r="K6" s="258"/>
      <c r="L6" s="262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</row>
    <row r="7" spans="2:65" ht="16.5" customHeight="1">
      <c r="B7" s="262"/>
      <c r="C7" s="258"/>
      <c r="D7" s="258"/>
      <c r="E7" s="266" t="str">
        <f>'Rekapitulace stavby'!K6</f>
        <v>ČZU akce - sloučení</v>
      </c>
      <c r="F7" s="267"/>
      <c r="G7" s="267"/>
      <c r="H7" s="267"/>
      <c r="I7" s="258"/>
      <c r="J7" s="258"/>
      <c r="K7" s="258"/>
      <c r="L7" s="262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</row>
    <row r="8" spans="2:65" ht="12.1" customHeight="1">
      <c r="B8" s="262"/>
      <c r="C8" s="258"/>
      <c r="D8" s="265" t="s">
        <v>144</v>
      </c>
      <c r="E8" s="258"/>
      <c r="F8" s="258"/>
      <c r="G8" s="258"/>
      <c r="H8" s="258"/>
      <c r="I8" s="258"/>
      <c r="J8" s="258"/>
      <c r="K8" s="258"/>
      <c r="L8" s="262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</row>
    <row r="9" spans="2:65" s="1" customFormat="1" ht="16.5" customHeight="1">
      <c r="B9" s="268"/>
      <c r="C9" s="269"/>
      <c r="D9" s="269"/>
      <c r="E9" s="266" t="s">
        <v>862</v>
      </c>
      <c r="F9" s="270"/>
      <c r="G9" s="270"/>
      <c r="H9" s="270"/>
      <c r="I9" s="269"/>
      <c r="J9" s="269"/>
      <c r="K9" s="269"/>
      <c r="L9" s="268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</row>
    <row r="10" spans="2:65" s="1" customFormat="1" ht="12.1" customHeight="1">
      <c r="B10" s="268"/>
      <c r="C10" s="269"/>
      <c r="D10" s="265" t="s">
        <v>146</v>
      </c>
      <c r="E10" s="269"/>
      <c r="F10" s="269"/>
      <c r="G10" s="269"/>
      <c r="H10" s="269"/>
      <c r="I10" s="269"/>
      <c r="J10" s="269"/>
      <c r="K10" s="269"/>
      <c r="L10" s="268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</row>
    <row r="11" spans="2:65" s="1" customFormat="1" ht="16.5" customHeight="1">
      <c r="B11" s="268"/>
      <c r="C11" s="269"/>
      <c r="D11" s="269"/>
      <c r="E11" s="271" t="s">
        <v>863</v>
      </c>
      <c r="F11" s="270"/>
      <c r="G11" s="270"/>
      <c r="H11" s="270"/>
      <c r="I11" s="269"/>
      <c r="J11" s="269"/>
      <c r="K11" s="269"/>
      <c r="L11" s="268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</row>
    <row r="12" spans="2:65" s="1" customFormat="1">
      <c r="B12" s="268"/>
      <c r="C12" s="269"/>
      <c r="D12" s="269"/>
      <c r="E12" s="269"/>
      <c r="F12" s="269"/>
      <c r="G12" s="269"/>
      <c r="H12" s="269"/>
      <c r="I12" s="269"/>
      <c r="J12" s="269"/>
      <c r="K12" s="269"/>
      <c r="L12" s="268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</row>
    <row r="13" spans="2:65" s="1" customFormat="1" ht="12.1" customHeight="1">
      <c r="B13" s="268"/>
      <c r="C13" s="269"/>
      <c r="D13" s="265" t="s">
        <v>18</v>
      </c>
      <c r="E13" s="269"/>
      <c r="F13" s="272" t="s">
        <v>1</v>
      </c>
      <c r="G13" s="269"/>
      <c r="H13" s="269"/>
      <c r="I13" s="265" t="s">
        <v>19</v>
      </c>
      <c r="J13" s="272" t="s">
        <v>1</v>
      </c>
      <c r="K13" s="269"/>
      <c r="L13" s="268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</row>
    <row r="14" spans="2:65" s="1" customFormat="1" ht="12.1" customHeight="1">
      <c r="B14" s="268"/>
      <c r="C14" s="269"/>
      <c r="D14" s="265" t="s">
        <v>20</v>
      </c>
      <c r="E14" s="269"/>
      <c r="F14" s="272" t="s">
        <v>21</v>
      </c>
      <c r="G14" s="269"/>
      <c r="H14" s="269"/>
      <c r="I14" s="265" t="s">
        <v>22</v>
      </c>
      <c r="J14" s="273">
        <f>'Rekapitulace stavby'!AN8</f>
        <v>0</v>
      </c>
      <c r="K14" s="269"/>
      <c r="L14" s="268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</row>
    <row r="15" spans="2:65" s="1" customFormat="1" ht="10.9" customHeight="1">
      <c r="B15" s="268"/>
      <c r="C15" s="269"/>
      <c r="D15" s="269"/>
      <c r="E15" s="269"/>
      <c r="F15" s="269"/>
      <c r="G15" s="269"/>
      <c r="H15" s="269"/>
      <c r="I15" s="269"/>
      <c r="J15" s="269"/>
      <c r="K15" s="269"/>
      <c r="L15" s="268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</row>
    <row r="16" spans="2:65" s="1" customFormat="1" ht="12.1" customHeight="1">
      <c r="B16" s="268"/>
      <c r="C16" s="269"/>
      <c r="D16" s="265" t="s">
        <v>23</v>
      </c>
      <c r="E16" s="269"/>
      <c r="F16" s="269"/>
      <c r="G16" s="269"/>
      <c r="H16" s="269"/>
      <c r="I16" s="265" t="s">
        <v>24</v>
      </c>
      <c r="J16" s="272" t="s">
        <v>25</v>
      </c>
      <c r="K16" s="269"/>
      <c r="L16" s="268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</row>
    <row r="17" spans="2:65" s="1" customFormat="1" ht="18" customHeight="1">
      <c r="B17" s="268"/>
      <c r="C17" s="269"/>
      <c r="D17" s="269"/>
      <c r="E17" s="272" t="s">
        <v>26</v>
      </c>
      <c r="F17" s="269"/>
      <c r="G17" s="269"/>
      <c r="H17" s="269"/>
      <c r="I17" s="265" t="s">
        <v>27</v>
      </c>
      <c r="J17" s="272" t="s">
        <v>1</v>
      </c>
      <c r="K17" s="269"/>
      <c r="L17" s="268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</row>
    <row r="18" spans="2:65" s="1" customFormat="1" ht="7" customHeight="1">
      <c r="B18" s="268"/>
      <c r="C18" s="269"/>
      <c r="D18" s="269"/>
      <c r="E18" s="269"/>
      <c r="F18" s="269"/>
      <c r="G18" s="269"/>
      <c r="H18" s="269"/>
      <c r="I18" s="269"/>
      <c r="J18" s="269"/>
      <c r="K18" s="269"/>
      <c r="L18" s="268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</row>
    <row r="19" spans="2:65" s="1" customFormat="1" ht="12.1" customHeight="1">
      <c r="B19" s="268"/>
      <c r="C19" s="269"/>
      <c r="D19" s="265" t="s">
        <v>28</v>
      </c>
      <c r="E19" s="269"/>
      <c r="F19" s="269"/>
      <c r="G19" s="269"/>
      <c r="H19" s="269"/>
      <c r="I19" s="265" t="s">
        <v>24</v>
      </c>
      <c r="J19" s="28" t="str">
        <f>'Rekapitulace stavby'!AN13</f>
        <v>Vyplň údaj</v>
      </c>
      <c r="K19" s="269"/>
      <c r="L19" s="268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</row>
    <row r="20" spans="2:65" s="1" customFormat="1" ht="18" customHeight="1">
      <c r="B20" s="268"/>
      <c r="C20" s="269"/>
      <c r="D20" s="269"/>
      <c r="E20" s="256" t="str">
        <f>'Rekapitulace stavby'!E14</f>
        <v>Vyplň údaj</v>
      </c>
      <c r="F20" s="257"/>
      <c r="G20" s="257"/>
      <c r="H20" s="257"/>
      <c r="I20" s="265" t="s">
        <v>27</v>
      </c>
      <c r="J20" s="28" t="str">
        <f>'Rekapitulace stavby'!AN14</f>
        <v>Vyplň údaj</v>
      </c>
      <c r="K20" s="269"/>
      <c r="L20" s="268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</row>
    <row r="21" spans="2:65" s="1" customFormat="1" ht="7" customHeight="1">
      <c r="B21" s="268"/>
      <c r="C21" s="269"/>
      <c r="D21" s="269"/>
      <c r="E21" s="269"/>
      <c r="F21" s="269"/>
      <c r="G21" s="269"/>
      <c r="H21" s="269"/>
      <c r="I21" s="269"/>
      <c r="J21" s="269"/>
      <c r="K21" s="269"/>
      <c r="L21" s="268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</row>
    <row r="22" spans="2:65" s="1" customFormat="1" ht="12.1" customHeight="1">
      <c r="B22" s="268"/>
      <c r="C22" s="269"/>
      <c r="D22" s="265" t="s">
        <v>30</v>
      </c>
      <c r="E22" s="269"/>
      <c r="F22" s="269"/>
      <c r="G22" s="269"/>
      <c r="H22" s="269"/>
      <c r="I22" s="265" t="s">
        <v>24</v>
      </c>
      <c r="J22" s="272" t="s">
        <v>864</v>
      </c>
      <c r="K22" s="269"/>
      <c r="L22" s="268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</row>
    <row r="23" spans="2:65" s="1" customFormat="1" ht="18" customHeight="1">
      <c r="B23" s="268"/>
      <c r="C23" s="269"/>
      <c r="D23" s="269"/>
      <c r="E23" s="272" t="s">
        <v>865</v>
      </c>
      <c r="F23" s="269"/>
      <c r="G23" s="269"/>
      <c r="H23" s="269"/>
      <c r="I23" s="265" t="s">
        <v>27</v>
      </c>
      <c r="J23" s="272" t="s">
        <v>866</v>
      </c>
      <c r="K23" s="269"/>
      <c r="L23" s="268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</row>
    <row r="24" spans="2:65" s="1" customFormat="1" ht="7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9"/>
      <c r="L24" s="268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</row>
    <row r="25" spans="2:65" s="1" customFormat="1" ht="12.1" customHeight="1">
      <c r="B25" s="268"/>
      <c r="C25" s="269"/>
      <c r="D25" s="265" t="s">
        <v>33</v>
      </c>
      <c r="E25" s="269"/>
      <c r="F25" s="269"/>
      <c r="G25" s="269"/>
      <c r="H25" s="269"/>
      <c r="I25" s="265" t="s">
        <v>24</v>
      </c>
      <c r="J25" s="272" t="str">
        <f>IF('Rekapitulace stavby'!AN19="","",'Rekapitulace stavby'!AN19)</f>
        <v/>
      </c>
      <c r="K25" s="269"/>
      <c r="L25" s="268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</row>
    <row r="26" spans="2:65" s="1" customFormat="1" ht="18" customHeight="1">
      <c r="B26" s="268"/>
      <c r="C26" s="269"/>
      <c r="D26" s="269"/>
      <c r="E26" s="272" t="str">
        <f>IF('Rekapitulace stavby'!E20="","",'Rekapitulace stavby'!E20)</f>
        <v xml:space="preserve"> </v>
      </c>
      <c r="F26" s="269"/>
      <c r="G26" s="269"/>
      <c r="H26" s="269"/>
      <c r="I26" s="265" t="s">
        <v>27</v>
      </c>
      <c r="J26" s="272" t="str">
        <f>IF('Rekapitulace stavby'!AN20="","",'Rekapitulace stavby'!AN20)</f>
        <v/>
      </c>
      <c r="K26" s="269"/>
      <c r="L26" s="268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</row>
    <row r="27" spans="2:65" s="1" customFormat="1" ht="7" customHeight="1">
      <c r="B27" s="268"/>
      <c r="C27" s="269"/>
      <c r="D27" s="269"/>
      <c r="E27" s="269"/>
      <c r="F27" s="269"/>
      <c r="G27" s="269"/>
      <c r="H27" s="269"/>
      <c r="I27" s="269"/>
      <c r="J27" s="269"/>
      <c r="K27" s="269"/>
      <c r="L27" s="268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</row>
    <row r="28" spans="2:65" s="1" customFormat="1" ht="12.1" customHeight="1">
      <c r="B28" s="268"/>
      <c r="C28" s="269"/>
      <c r="D28" s="265" t="s">
        <v>34</v>
      </c>
      <c r="E28" s="269"/>
      <c r="F28" s="269"/>
      <c r="G28" s="269"/>
      <c r="H28" s="269"/>
      <c r="I28" s="269"/>
      <c r="J28" s="269"/>
      <c r="K28" s="269"/>
      <c r="L28" s="268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</row>
    <row r="29" spans="2:65" s="7" customFormat="1" ht="16.5" customHeight="1">
      <c r="B29" s="274"/>
      <c r="C29" s="275"/>
      <c r="D29" s="275"/>
      <c r="E29" s="276" t="s">
        <v>1</v>
      </c>
      <c r="F29" s="276"/>
      <c r="G29" s="276"/>
      <c r="H29" s="276"/>
      <c r="I29" s="275"/>
      <c r="J29" s="275"/>
      <c r="K29" s="275"/>
      <c r="L29" s="274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5"/>
      <c r="AO29" s="275"/>
      <c r="AP29" s="275"/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/>
      <c r="BB29" s="275"/>
      <c r="BC29" s="275"/>
      <c r="BD29" s="275"/>
      <c r="BE29" s="275"/>
      <c r="BF29" s="275"/>
      <c r="BG29" s="275"/>
      <c r="BH29" s="275"/>
      <c r="BI29" s="275"/>
      <c r="BJ29" s="275"/>
      <c r="BK29" s="275"/>
      <c r="BL29" s="275"/>
      <c r="BM29" s="275"/>
    </row>
    <row r="30" spans="2:65" s="1" customFormat="1" ht="7" customHeight="1"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8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</row>
    <row r="31" spans="2:65" s="1" customFormat="1" ht="7" customHeight="1">
      <c r="B31" s="268"/>
      <c r="C31" s="269"/>
      <c r="D31" s="277"/>
      <c r="E31" s="277"/>
      <c r="F31" s="277"/>
      <c r="G31" s="277"/>
      <c r="H31" s="277"/>
      <c r="I31" s="277"/>
      <c r="J31" s="277"/>
      <c r="K31" s="277"/>
      <c r="L31" s="268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</row>
    <row r="32" spans="2:65" s="1" customFormat="1" ht="25.3" customHeight="1">
      <c r="B32" s="268"/>
      <c r="C32" s="269"/>
      <c r="D32" s="278" t="s">
        <v>35</v>
      </c>
      <c r="E32" s="269"/>
      <c r="F32" s="269"/>
      <c r="G32" s="269"/>
      <c r="H32" s="269"/>
      <c r="I32" s="269"/>
      <c r="J32" s="279">
        <f>ROUND(J137, 2)</f>
        <v>0</v>
      </c>
      <c r="K32" s="269"/>
      <c r="L32" s="268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</row>
    <row r="33" spans="2:65" s="1" customFormat="1" ht="7" customHeight="1">
      <c r="B33" s="268"/>
      <c r="C33" s="269"/>
      <c r="D33" s="277"/>
      <c r="E33" s="277"/>
      <c r="F33" s="277"/>
      <c r="G33" s="277"/>
      <c r="H33" s="277"/>
      <c r="I33" s="277"/>
      <c r="J33" s="277"/>
      <c r="K33" s="277"/>
      <c r="L33" s="268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</row>
    <row r="34" spans="2:65" s="1" customFormat="1" ht="14.45" customHeight="1">
      <c r="B34" s="268"/>
      <c r="C34" s="269"/>
      <c r="D34" s="269"/>
      <c r="E34" s="269"/>
      <c r="F34" s="280" t="s">
        <v>37</v>
      </c>
      <c r="G34" s="269"/>
      <c r="H34" s="269"/>
      <c r="I34" s="280" t="s">
        <v>36</v>
      </c>
      <c r="J34" s="280" t="s">
        <v>38</v>
      </c>
      <c r="K34" s="269"/>
      <c r="L34" s="268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</row>
    <row r="35" spans="2:65" s="1" customFormat="1" ht="14.45" customHeight="1">
      <c r="B35" s="268"/>
      <c r="C35" s="269"/>
      <c r="D35" s="281" t="s">
        <v>39</v>
      </c>
      <c r="E35" s="265" t="s">
        <v>40</v>
      </c>
      <c r="F35" s="282">
        <f>ROUND((SUM(BE137:BE414)),  2)</f>
        <v>0</v>
      </c>
      <c r="G35" s="269"/>
      <c r="H35" s="269"/>
      <c r="I35" s="283">
        <v>0.21</v>
      </c>
      <c r="J35" s="282">
        <f>ROUND(((SUM(BE137:BE414))*I35),  2)</f>
        <v>0</v>
      </c>
      <c r="K35" s="269"/>
      <c r="L35" s="268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</row>
    <row r="36" spans="2:65" s="1" customFormat="1" ht="14.45" customHeight="1">
      <c r="B36" s="268"/>
      <c r="C36" s="269"/>
      <c r="D36" s="269"/>
      <c r="E36" s="265" t="s">
        <v>41</v>
      </c>
      <c r="F36" s="282">
        <f>ROUND((SUM(BF137:BF414)),  2)</f>
        <v>0</v>
      </c>
      <c r="G36" s="269"/>
      <c r="H36" s="269"/>
      <c r="I36" s="283">
        <v>0.12</v>
      </c>
      <c r="J36" s="282">
        <f>ROUND(((SUM(BF137:BF414))*I36),  2)</f>
        <v>0</v>
      </c>
      <c r="K36" s="269"/>
      <c r="L36" s="268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269"/>
      <c r="BK36" s="269"/>
      <c r="BL36" s="269"/>
      <c r="BM36" s="269"/>
    </row>
    <row r="37" spans="2:65" s="1" customFormat="1" ht="14.45" hidden="1" customHeight="1">
      <c r="B37" s="268"/>
      <c r="C37" s="269"/>
      <c r="D37" s="269"/>
      <c r="E37" s="265" t="s">
        <v>42</v>
      </c>
      <c r="F37" s="282">
        <f>ROUND((SUM(BG137:BG414)),  2)</f>
        <v>0</v>
      </c>
      <c r="G37" s="269"/>
      <c r="H37" s="269"/>
      <c r="I37" s="283">
        <v>0.21</v>
      </c>
      <c r="J37" s="282">
        <f>0</f>
        <v>0</v>
      </c>
      <c r="K37" s="269"/>
      <c r="L37" s="268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  <c r="BD37" s="269"/>
      <c r="BE37" s="269"/>
      <c r="BF37" s="269"/>
      <c r="BG37" s="269"/>
      <c r="BH37" s="269"/>
      <c r="BI37" s="269"/>
      <c r="BJ37" s="269"/>
      <c r="BK37" s="269"/>
      <c r="BL37" s="269"/>
      <c r="BM37" s="269"/>
    </row>
    <row r="38" spans="2:65" s="1" customFormat="1" ht="14.45" hidden="1" customHeight="1">
      <c r="B38" s="268"/>
      <c r="C38" s="269"/>
      <c r="D38" s="269"/>
      <c r="E38" s="265" t="s">
        <v>43</v>
      </c>
      <c r="F38" s="282">
        <f>ROUND((SUM(BH137:BH414)),  2)</f>
        <v>0</v>
      </c>
      <c r="G38" s="269"/>
      <c r="H38" s="269"/>
      <c r="I38" s="283">
        <v>0.12</v>
      </c>
      <c r="J38" s="282">
        <f>0</f>
        <v>0</v>
      </c>
      <c r="K38" s="269"/>
      <c r="L38" s="268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</row>
    <row r="39" spans="2:65" s="1" customFormat="1" ht="14.45" hidden="1" customHeight="1">
      <c r="B39" s="268"/>
      <c r="C39" s="269"/>
      <c r="D39" s="269"/>
      <c r="E39" s="265" t="s">
        <v>44</v>
      </c>
      <c r="F39" s="282">
        <f>ROUND((SUM(BI137:BI414)),  2)</f>
        <v>0</v>
      </c>
      <c r="G39" s="269"/>
      <c r="H39" s="269"/>
      <c r="I39" s="283">
        <v>0</v>
      </c>
      <c r="J39" s="282">
        <f>0</f>
        <v>0</v>
      </c>
      <c r="K39" s="269"/>
      <c r="L39" s="268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</row>
    <row r="40" spans="2:65" s="1" customFormat="1" ht="7" customHeight="1">
      <c r="B40" s="268"/>
      <c r="C40" s="269"/>
      <c r="D40" s="269"/>
      <c r="E40" s="269"/>
      <c r="F40" s="269"/>
      <c r="G40" s="269"/>
      <c r="H40" s="269"/>
      <c r="I40" s="269"/>
      <c r="J40" s="269"/>
      <c r="K40" s="269"/>
      <c r="L40" s="268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69"/>
      <c r="BC40" s="269"/>
      <c r="BD40" s="269"/>
      <c r="BE40" s="269"/>
      <c r="BF40" s="269"/>
      <c r="BG40" s="269"/>
      <c r="BH40" s="269"/>
      <c r="BI40" s="269"/>
      <c r="BJ40" s="269"/>
      <c r="BK40" s="269"/>
      <c r="BL40" s="269"/>
      <c r="BM40" s="269"/>
    </row>
    <row r="41" spans="2:65" s="1" customFormat="1" ht="25.3" customHeight="1">
      <c r="B41" s="268"/>
      <c r="C41" s="203"/>
      <c r="D41" s="379" t="s">
        <v>45</v>
      </c>
      <c r="E41" s="380"/>
      <c r="F41" s="380"/>
      <c r="G41" s="381" t="s">
        <v>46</v>
      </c>
      <c r="H41" s="382" t="s">
        <v>47</v>
      </c>
      <c r="I41" s="380"/>
      <c r="J41" s="383">
        <f>SUM(J32:J39)</f>
        <v>0</v>
      </c>
      <c r="K41" s="384"/>
      <c r="L41" s="268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</row>
    <row r="42" spans="2:65" s="1" customFormat="1" ht="14.45" customHeight="1">
      <c r="B42" s="268"/>
      <c r="C42" s="269"/>
      <c r="D42" s="269"/>
      <c r="E42" s="269"/>
      <c r="F42" s="269"/>
      <c r="G42" s="269"/>
      <c r="H42" s="269"/>
      <c r="I42" s="269"/>
      <c r="J42" s="269"/>
      <c r="K42" s="269"/>
      <c r="L42" s="268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  <c r="BA42" s="269"/>
      <c r="BB42" s="269"/>
      <c r="BC42" s="269"/>
      <c r="BD42" s="269"/>
      <c r="BE42" s="269"/>
      <c r="BF42" s="269"/>
      <c r="BG42" s="269"/>
      <c r="BH42" s="269"/>
      <c r="BI42" s="269"/>
      <c r="BJ42" s="269"/>
      <c r="BK42" s="269"/>
      <c r="BL42" s="269"/>
      <c r="BM42" s="269"/>
    </row>
    <row r="43" spans="2:65" ht="14.45" customHeight="1">
      <c r="B43" s="262"/>
      <c r="C43" s="258"/>
      <c r="D43" s="258"/>
      <c r="E43" s="258"/>
      <c r="F43" s="258"/>
      <c r="G43" s="258"/>
      <c r="H43" s="258"/>
      <c r="I43" s="258"/>
      <c r="J43" s="258"/>
      <c r="K43" s="258"/>
      <c r="L43" s="262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</row>
    <row r="44" spans="2:65" ht="14.45" customHeight="1">
      <c r="B44" s="262"/>
      <c r="C44" s="258"/>
      <c r="D44" s="258"/>
      <c r="E44" s="258"/>
      <c r="F44" s="258"/>
      <c r="G44" s="258"/>
      <c r="H44" s="258"/>
      <c r="I44" s="258"/>
      <c r="J44" s="258"/>
      <c r="K44" s="258"/>
      <c r="L44" s="262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</row>
    <row r="45" spans="2:65" ht="14.45" customHeight="1">
      <c r="B45" s="262"/>
      <c r="C45" s="258"/>
      <c r="D45" s="258"/>
      <c r="E45" s="258"/>
      <c r="F45" s="258"/>
      <c r="G45" s="258"/>
      <c r="H45" s="258"/>
      <c r="I45" s="258"/>
      <c r="J45" s="258"/>
      <c r="K45" s="258"/>
      <c r="L45" s="262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</row>
    <row r="46" spans="2:65" ht="14.45" customHeight="1">
      <c r="B46" s="262"/>
      <c r="C46" s="258"/>
      <c r="D46" s="258"/>
      <c r="E46" s="258"/>
      <c r="F46" s="258"/>
      <c r="G46" s="258"/>
      <c r="H46" s="258"/>
      <c r="I46" s="258"/>
      <c r="J46" s="258"/>
      <c r="K46" s="258"/>
      <c r="L46" s="262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</row>
    <row r="47" spans="2:65" ht="14.45" customHeight="1">
      <c r="B47" s="262"/>
      <c r="C47" s="258"/>
      <c r="D47" s="258"/>
      <c r="E47" s="258"/>
      <c r="F47" s="258"/>
      <c r="G47" s="258"/>
      <c r="H47" s="258"/>
      <c r="I47" s="258"/>
      <c r="J47" s="258"/>
      <c r="K47" s="258"/>
      <c r="L47" s="262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</row>
    <row r="48" spans="2:65" ht="14.45" customHeight="1">
      <c r="B48" s="262"/>
      <c r="C48" s="258"/>
      <c r="D48" s="258"/>
      <c r="E48" s="258"/>
      <c r="F48" s="258"/>
      <c r="G48" s="258"/>
      <c r="H48" s="258"/>
      <c r="I48" s="258"/>
      <c r="J48" s="258"/>
      <c r="K48" s="258"/>
      <c r="L48" s="262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</row>
    <row r="49" spans="2:65" ht="14.45" customHeight="1">
      <c r="B49" s="262"/>
      <c r="C49" s="258"/>
      <c r="D49" s="258"/>
      <c r="E49" s="258"/>
      <c r="F49" s="258"/>
      <c r="G49" s="258"/>
      <c r="H49" s="258"/>
      <c r="I49" s="258"/>
      <c r="J49" s="258"/>
      <c r="K49" s="258"/>
      <c r="L49" s="262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</row>
    <row r="50" spans="2:65" s="1" customFormat="1" ht="14.45" customHeight="1">
      <c r="B50" s="268"/>
      <c r="C50" s="269"/>
      <c r="D50" s="284" t="s">
        <v>48</v>
      </c>
      <c r="E50" s="285"/>
      <c r="F50" s="285"/>
      <c r="G50" s="284" t="s">
        <v>49</v>
      </c>
      <c r="H50" s="285"/>
      <c r="I50" s="285"/>
      <c r="J50" s="285"/>
      <c r="K50" s="285"/>
      <c r="L50" s="268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  <c r="AU50" s="269"/>
      <c r="AV50" s="269"/>
      <c r="AW50" s="269"/>
      <c r="AX50" s="269"/>
      <c r="AY50" s="269"/>
      <c r="AZ50" s="269"/>
      <c r="BA50" s="269"/>
      <c r="BB50" s="269"/>
      <c r="BC50" s="269"/>
      <c r="BD50" s="269"/>
      <c r="BE50" s="269"/>
      <c r="BF50" s="269"/>
      <c r="BG50" s="269"/>
      <c r="BH50" s="269"/>
      <c r="BI50" s="269"/>
      <c r="BJ50" s="269"/>
      <c r="BK50" s="269"/>
      <c r="BL50" s="269"/>
      <c r="BM50" s="269"/>
    </row>
    <row r="51" spans="2:65">
      <c r="B51" s="262"/>
      <c r="C51" s="258"/>
      <c r="D51" s="258"/>
      <c r="E51" s="258"/>
      <c r="F51" s="258"/>
      <c r="G51" s="258"/>
      <c r="H51" s="258"/>
      <c r="I51" s="258"/>
      <c r="J51" s="258"/>
      <c r="K51" s="258"/>
      <c r="L51" s="262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258"/>
      <c r="AY51" s="258"/>
      <c r="AZ51" s="258"/>
      <c r="BA51" s="258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258"/>
      <c r="BM51" s="258"/>
    </row>
    <row r="52" spans="2:65">
      <c r="B52" s="262"/>
      <c r="C52" s="258"/>
      <c r="D52" s="258"/>
      <c r="E52" s="258"/>
      <c r="F52" s="258"/>
      <c r="G52" s="258"/>
      <c r="H52" s="258"/>
      <c r="I52" s="258"/>
      <c r="J52" s="258"/>
      <c r="K52" s="258"/>
      <c r="L52" s="262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</row>
    <row r="53" spans="2:65">
      <c r="B53" s="262"/>
      <c r="C53" s="258"/>
      <c r="D53" s="258"/>
      <c r="E53" s="258"/>
      <c r="F53" s="258"/>
      <c r="G53" s="258"/>
      <c r="H53" s="258"/>
      <c r="I53" s="258"/>
      <c r="J53" s="258"/>
      <c r="K53" s="258"/>
      <c r="L53" s="262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</row>
    <row r="54" spans="2:65">
      <c r="B54" s="262"/>
      <c r="C54" s="258"/>
      <c r="D54" s="258"/>
      <c r="E54" s="258"/>
      <c r="F54" s="258"/>
      <c r="G54" s="258"/>
      <c r="H54" s="258"/>
      <c r="I54" s="258"/>
      <c r="J54" s="258"/>
      <c r="K54" s="258"/>
      <c r="L54" s="262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</row>
    <row r="55" spans="2:65">
      <c r="B55" s="262"/>
      <c r="C55" s="258"/>
      <c r="D55" s="258"/>
      <c r="E55" s="258"/>
      <c r="F55" s="258"/>
      <c r="G55" s="258"/>
      <c r="H55" s="258"/>
      <c r="I55" s="258"/>
      <c r="J55" s="258"/>
      <c r="K55" s="258"/>
      <c r="L55" s="262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</row>
    <row r="56" spans="2:65">
      <c r="B56" s="262"/>
      <c r="C56" s="258"/>
      <c r="D56" s="258"/>
      <c r="E56" s="258"/>
      <c r="F56" s="258"/>
      <c r="G56" s="258"/>
      <c r="H56" s="258"/>
      <c r="I56" s="258"/>
      <c r="J56" s="258"/>
      <c r="K56" s="258"/>
      <c r="L56" s="262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</row>
    <row r="57" spans="2:65">
      <c r="B57" s="262"/>
      <c r="C57" s="258"/>
      <c r="D57" s="258"/>
      <c r="E57" s="258"/>
      <c r="F57" s="258"/>
      <c r="G57" s="258"/>
      <c r="H57" s="258"/>
      <c r="I57" s="258"/>
      <c r="J57" s="258"/>
      <c r="K57" s="258"/>
      <c r="L57" s="262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</row>
    <row r="58" spans="2:65">
      <c r="B58" s="262"/>
      <c r="C58" s="258"/>
      <c r="D58" s="258"/>
      <c r="E58" s="258"/>
      <c r="F58" s="258"/>
      <c r="G58" s="258"/>
      <c r="H58" s="258"/>
      <c r="I58" s="258"/>
      <c r="J58" s="258"/>
      <c r="K58" s="258"/>
      <c r="L58" s="262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</row>
    <row r="59" spans="2:65">
      <c r="B59" s="262"/>
      <c r="C59" s="258"/>
      <c r="D59" s="258"/>
      <c r="E59" s="258"/>
      <c r="F59" s="258"/>
      <c r="G59" s="258"/>
      <c r="H59" s="258"/>
      <c r="I59" s="258"/>
      <c r="J59" s="258"/>
      <c r="K59" s="258"/>
      <c r="L59" s="262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</row>
    <row r="60" spans="2:65">
      <c r="B60" s="262"/>
      <c r="C60" s="258"/>
      <c r="D60" s="258"/>
      <c r="E60" s="258"/>
      <c r="F60" s="258"/>
      <c r="G60" s="258"/>
      <c r="H60" s="258"/>
      <c r="I60" s="258"/>
      <c r="J60" s="258"/>
      <c r="K60" s="258"/>
      <c r="L60" s="262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</row>
    <row r="61" spans="2:65" s="1" customFormat="1" ht="12.9">
      <c r="B61" s="268"/>
      <c r="C61" s="269"/>
      <c r="D61" s="286" t="s">
        <v>50</v>
      </c>
      <c r="E61" s="287"/>
      <c r="F61" s="288" t="s">
        <v>51</v>
      </c>
      <c r="G61" s="286" t="s">
        <v>50</v>
      </c>
      <c r="H61" s="287"/>
      <c r="I61" s="287"/>
      <c r="J61" s="289" t="s">
        <v>51</v>
      </c>
      <c r="K61" s="287"/>
      <c r="L61" s="268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69"/>
      <c r="BH61" s="269"/>
      <c r="BI61" s="269"/>
      <c r="BJ61" s="269"/>
      <c r="BK61" s="269"/>
      <c r="BL61" s="269"/>
      <c r="BM61" s="269"/>
    </row>
    <row r="62" spans="2:65">
      <c r="B62" s="262"/>
      <c r="C62" s="258"/>
      <c r="D62" s="258"/>
      <c r="E62" s="258"/>
      <c r="F62" s="258"/>
      <c r="G62" s="258"/>
      <c r="H62" s="258"/>
      <c r="I62" s="258"/>
      <c r="J62" s="258"/>
      <c r="K62" s="258"/>
      <c r="L62" s="262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8"/>
      <c r="BI62" s="258"/>
      <c r="BJ62" s="258"/>
      <c r="BK62" s="258"/>
      <c r="BL62" s="258"/>
      <c r="BM62" s="258"/>
    </row>
    <row r="63" spans="2:65">
      <c r="B63" s="262"/>
      <c r="C63" s="258"/>
      <c r="D63" s="258"/>
      <c r="E63" s="258"/>
      <c r="F63" s="258"/>
      <c r="G63" s="258"/>
      <c r="H63" s="258"/>
      <c r="I63" s="258"/>
      <c r="J63" s="258"/>
      <c r="K63" s="258"/>
      <c r="L63" s="262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</row>
    <row r="64" spans="2:65">
      <c r="B64" s="262"/>
      <c r="C64" s="258"/>
      <c r="D64" s="258"/>
      <c r="E64" s="258"/>
      <c r="F64" s="258"/>
      <c r="G64" s="258"/>
      <c r="H64" s="258"/>
      <c r="I64" s="258"/>
      <c r="J64" s="258"/>
      <c r="K64" s="258"/>
      <c r="L64" s="262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</row>
    <row r="65" spans="2:65" s="1" customFormat="1" ht="13.6">
      <c r="B65" s="268"/>
      <c r="C65" s="269"/>
      <c r="D65" s="284" t="s">
        <v>52</v>
      </c>
      <c r="E65" s="285"/>
      <c r="F65" s="285"/>
      <c r="G65" s="284" t="s">
        <v>53</v>
      </c>
      <c r="H65" s="285"/>
      <c r="I65" s="285"/>
      <c r="J65" s="285"/>
      <c r="K65" s="285"/>
      <c r="L65" s="268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  <c r="AU65" s="269"/>
      <c r="AV65" s="269"/>
      <c r="AW65" s="269"/>
      <c r="AX65" s="269"/>
      <c r="AY65" s="269"/>
      <c r="AZ65" s="269"/>
      <c r="BA65" s="269"/>
      <c r="BB65" s="269"/>
      <c r="BC65" s="269"/>
      <c r="BD65" s="269"/>
      <c r="BE65" s="269"/>
      <c r="BF65" s="269"/>
      <c r="BG65" s="269"/>
      <c r="BH65" s="269"/>
      <c r="BI65" s="269"/>
      <c r="BJ65" s="269"/>
      <c r="BK65" s="269"/>
      <c r="BL65" s="269"/>
      <c r="BM65" s="269"/>
    </row>
    <row r="66" spans="2:65">
      <c r="B66" s="262"/>
      <c r="C66" s="258"/>
      <c r="D66" s="258"/>
      <c r="E66" s="258"/>
      <c r="F66" s="258"/>
      <c r="G66" s="258"/>
      <c r="H66" s="258"/>
      <c r="I66" s="258"/>
      <c r="J66" s="258"/>
      <c r="K66" s="258"/>
      <c r="L66" s="262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</row>
    <row r="67" spans="2:65">
      <c r="B67" s="262"/>
      <c r="C67" s="258"/>
      <c r="D67" s="258"/>
      <c r="E67" s="258"/>
      <c r="F67" s="258"/>
      <c r="G67" s="258"/>
      <c r="H67" s="258"/>
      <c r="I67" s="258"/>
      <c r="J67" s="258"/>
      <c r="K67" s="258"/>
      <c r="L67" s="262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</row>
    <row r="68" spans="2:65">
      <c r="B68" s="262"/>
      <c r="C68" s="258"/>
      <c r="D68" s="258"/>
      <c r="E68" s="258"/>
      <c r="F68" s="258"/>
      <c r="G68" s="258"/>
      <c r="H68" s="258"/>
      <c r="I68" s="258"/>
      <c r="J68" s="258"/>
      <c r="K68" s="258"/>
      <c r="L68" s="262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</row>
    <row r="69" spans="2:65">
      <c r="B69" s="262"/>
      <c r="C69" s="258"/>
      <c r="D69" s="258"/>
      <c r="E69" s="258"/>
      <c r="F69" s="258"/>
      <c r="G69" s="258"/>
      <c r="H69" s="258"/>
      <c r="I69" s="258"/>
      <c r="J69" s="258"/>
      <c r="K69" s="258"/>
      <c r="L69" s="262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</row>
    <row r="70" spans="2:65">
      <c r="B70" s="262"/>
      <c r="C70" s="258"/>
      <c r="D70" s="258"/>
      <c r="E70" s="258"/>
      <c r="F70" s="258"/>
      <c r="G70" s="258"/>
      <c r="H70" s="258"/>
      <c r="I70" s="258"/>
      <c r="J70" s="258"/>
      <c r="K70" s="258"/>
      <c r="L70" s="262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</row>
    <row r="71" spans="2:65">
      <c r="B71" s="262"/>
      <c r="C71" s="258"/>
      <c r="D71" s="258"/>
      <c r="E71" s="258"/>
      <c r="F71" s="258"/>
      <c r="G71" s="258"/>
      <c r="H71" s="258"/>
      <c r="I71" s="258"/>
      <c r="J71" s="258"/>
      <c r="K71" s="258"/>
      <c r="L71" s="262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</row>
    <row r="72" spans="2:65">
      <c r="B72" s="262"/>
      <c r="C72" s="258"/>
      <c r="D72" s="258"/>
      <c r="E72" s="258"/>
      <c r="F72" s="258"/>
      <c r="G72" s="258"/>
      <c r="H72" s="258"/>
      <c r="I72" s="258"/>
      <c r="J72" s="258"/>
      <c r="K72" s="258"/>
      <c r="L72" s="262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258"/>
      <c r="BM72" s="258"/>
    </row>
    <row r="73" spans="2:65">
      <c r="B73" s="262"/>
      <c r="C73" s="258"/>
      <c r="D73" s="258"/>
      <c r="E73" s="258"/>
      <c r="F73" s="258"/>
      <c r="G73" s="258"/>
      <c r="H73" s="258"/>
      <c r="I73" s="258"/>
      <c r="J73" s="258"/>
      <c r="K73" s="258"/>
      <c r="L73" s="262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</row>
    <row r="74" spans="2:65">
      <c r="B74" s="262"/>
      <c r="C74" s="258"/>
      <c r="D74" s="258"/>
      <c r="E74" s="258"/>
      <c r="F74" s="258"/>
      <c r="G74" s="258"/>
      <c r="H74" s="258"/>
      <c r="I74" s="258"/>
      <c r="J74" s="258"/>
      <c r="K74" s="258"/>
      <c r="L74" s="262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258"/>
      <c r="BI74" s="258"/>
      <c r="BJ74" s="258"/>
      <c r="BK74" s="258"/>
      <c r="BL74" s="258"/>
      <c r="BM74" s="258"/>
    </row>
    <row r="75" spans="2:65">
      <c r="B75" s="262"/>
      <c r="C75" s="258"/>
      <c r="D75" s="258"/>
      <c r="E75" s="258"/>
      <c r="F75" s="258"/>
      <c r="G75" s="258"/>
      <c r="H75" s="258"/>
      <c r="I75" s="258"/>
      <c r="J75" s="258"/>
      <c r="K75" s="258"/>
      <c r="L75" s="262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</row>
    <row r="76" spans="2:65" s="1" customFormat="1" ht="12.9">
      <c r="B76" s="268"/>
      <c r="C76" s="269"/>
      <c r="D76" s="286" t="s">
        <v>50</v>
      </c>
      <c r="E76" s="287"/>
      <c r="F76" s="288" t="s">
        <v>51</v>
      </c>
      <c r="G76" s="286" t="s">
        <v>50</v>
      </c>
      <c r="H76" s="287"/>
      <c r="I76" s="287"/>
      <c r="J76" s="289" t="s">
        <v>51</v>
      </c>
      <c r="K76" s="287"/>
      <c r="L76" s="268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  <c r="AR76" s="269"/>
      <c r="AS76" s="269"/>
      <c r="AT76" s="269"/>
      <c r="AU76" s="269"/>
      <c r="AV76" s="269"/>
      <c r="AW76" s="269"/>
      <c r="AX76" s="269"/>
      <c r="AY76" s="269"/>
      <c r="AZ76" s="269"/>
      <c r="BA76" s="269"/>
      <c r="BB76" s="269"/>
      <c r="BC76" s="269"/>
      <c r="BD76" s="269"/>
      <c r="BE76" s="269"/>
      <c r="BF76" s="269"/>
      <c r="BG76" s="269"/>
      <c r="BH76" s="269"/>
      <c r="BI76" s="269"/>
      <c r="BJ76" s="269"/>
      <c r="BK76" s="269"/>
      <c r="BL76" s="269"/>
      <c r="BM76" s="269"/>
    </row>
    <row r="77" spans="2:65" s="1" customFormat="1" ht="14.45" customHeight="1"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68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269"/>
      <c r="BC77" s="269"/>
      <c r="BD77" s="269"/>
      <c r="BE77" s="269"/>
      <c r="BF77" s="269"/>
      <c r="BG77" s="269"/>
      <c r="BH77" s="269"/>
      <c r="BI77" s="269"/>
      <c r="BJ77" s="269"/>
      <c r="BK77" s="269"/>
      <c r="BL77" s="269"/>
      <c r="BM77" s="269"/>
    </row>
    <row r="78" spans="2:65"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</row>
    <row r="79" spans="2:65">
      <c r="B79" s="258"/>
      <c r="C79" s="258"/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</row>
    <row r="80" spans="2:65"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8"/>
    </row>
    <row r="81" spans="2:65" s="1" customFormat="1" ht="7" customHeight="1"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68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69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  <c r="AK81" s="269"/>
      <c r="AL81" s="269"/>
      <c r="AM81" s="269"/>
      <c r="AN81" s="269"/>
      <c r="AO81" s="269"/>
      <c r="AP81" s="269"/>
      <c r="AQ81" s="269"/>
      <c r="AR81" s="269"/>
      <c r="AS81" s="269"/>
      <c r="AT81" s="269"/>
      <c r="AU81" s="269"/>
      <c r="AV81" s="269"/>
      <c r="AW81" s="269"/>
      <c r="AX81" s="269"/>
      <c r="AY81" s="269"/>
      <c r="AZ81" s="269"/>
      <c r="BA81" s="269"/>
      <c r="BB81" s="269"/>
      <c r="BC81" s="269"/>
      <c r="BD81" s="269"/>
      <c r="BE81" s="269"/>
      <c r="BF81" s="269"/>
      <c r="BG81" s="269"/>
      <c r="BH81" s="269"/>
      <c r="BI81" s="269"/>
      <c r="BJ81" s="269"/>
      <c r="BK81" s="269"/>
      <c r="BL81" s="269"/>
      <c r="BM81" s="269"/>
    </row>
    <row r="82" spans="2:65" s="1" customFormat="1" ht="25" customHeight="1">
      <c r="B82" s="268"/>
      <c r="C82" s="263" t="s">
        <v>148</v>
      </c>
      <c r="D82" s="269"/>
      <c r="E82" s="269"/>
      <c r="F82" s="269"/>
      <c r="G82" s="269"/>
      <c r="H82" s="269"/>
      <c r="I82" s="269"/>
      <c r="J82" s="269"/>
      <c r="K82" s="269"/>
      <c r="L82" s="268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  <c r="AK82" s="269"/>
      <c r="AL82" s="269"/>
      <c r="AM82" s="269"/>
      <c r="AN82" s="269"/>
      <c r="AO82" s="269"/>
      <c r="AP82" s="269"/>
      <c r="AQ82" s="269"/>
      <c r="AR82" s="269"/>
      <c r="AS82" s="269"/>
      <c r="AT82" s="269"/>
      <c r="AU82" s="269"/>
      <c r="AV82" s="269"/>
      <c r="AW82" s="269"/>
      <c r="AX82" s="269"/>
      <c r="AY82" s="269"/>
      <c r="AZ82" s="269"/>
      <c r="BA82" s="269"/>
      <c r="BB82" s="269"/>
      <c r="BC82" s="269"/>
      <c r="BD82" s="269"/>
      <c r="BE82" s="269"/>
      <c r="BF82" s="269"/>
      <c r="BG82" s="269"/>
      <c r="BH82" s="269"/>
      <c r="BI82" s="269"/>
      <c r="BJ82" s="269"/>
      <c r="BK82" s="269"/>
      <c r="BL82" s="269"/>
      <c r="BM82" s="269"/>
    </row>
    <row r="83" spans="2:65" s="1" customFormat="1" ht="7" customHeight="1">
      <c r="B83" s="268"/>
      <c r="C83" s="269"/>
      <c r="D83" s="269"/>
      <c r="E83" s="269"/>
      <c r="F83" s="269"/>
      <c r="G83" s="269"/>
      <c r="H83" s="269"/>
      <c r="I83" s="269"/>
      <c r="J83" s="269"/>
      <c r="K83" s="269"/>
      <c r="L83" s="268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  <c r="AK83" s="269"/>
      <c r="AL83" s="269"/>
      <c r="AM83" s="269"/>
      <c r="AN83" s="269"/>
      <c r="AO83" s="269"/>
      <c r="AP83" s="269"/>
      <c r="AQ83" s="269"/>
      <c r="AR83" s="269"/>
      <c r="AS83" s="269"/>
      <c r="AT83" s="269"/>
      <c r="AU83" s="269"/>
      <c r="AV83" s="269"/>
      <c r="AW83" s="269"/>
      <c r="AX83" s="269"/>
      <c r="AY83" s="269"/>
      <c r="AZ83" s="269"/>
      <c r="BA83" s="269"/>
      <c r="BB83" s="269"/>
      <c r="BC83" s="269"/>
      <c r="BD83" s="269"/>
      <c r="BE83" s="269"/>
      <c r="BF83" s="269"/>
      <c r="BG83" s="269"/>
      <c r="BH83" s="269"/>
      <c r="BI83" s="269"/>
      <c r="BJ83" s="269"/>
      <c r="BK83" s="269"/>
      <c r="BL83" s="269"/>
      <c r="BM83" s="269"/>
    </row>
    <row r="84" spans="2:65" s="1" customFormat="1" ht="12.1" customHeight="1">
      <c r="B84" s="268"/>
      <c r="C84" s="265" t="s">
        <v>16</v>
      </c>
      <c r="D84" s="269"/>
      <c r="E84" s="269"/>
      <c r="F84" s="269"/>
      <c r="G84" s="269"/>
      <c r="H84" s="269"/>
      <c r="I84" s="269"/>
      <c r="J84" s="269"/>
      <c r="K84" s="269"/>
      <c r="L84" s="268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269"/>
      <c r="AN84" s="269"/>
      <c r="AO84" s="269"/>
      <c r="AP84" s="269"/>
      <c r="AQ84" s="269"/>
      <c r="AR84" s="269"/>
      <c r="AS84" s="269"/>
      <c r="AT84" s="269"/>
      <c r="AU84" s="269"/>
      <c r="AV84" s="269"/>
      <c r="AW84" s="269"/>
      <c r="AX84" s="269"/>
      <c r="AY84" s="269"/>
      <c r="AZ84" s="269"/>
      <c r="BA84" s="269"/>
      <c r="BB84" s="269"/>
      <c r="BC84" s="269"/>
      <c r="BD84" s="269"/>
      <c r="BE84" s="269"/>
      <c r="BF84" s="269"/>
      <c r="BG84" s="269"/>
      <c r="BH84" s="269"/>
      <c r="BI84" s="269"/>
      <c r="BJ84" s="269"/>
      <c r="BK84" s="269"/>
      <c r="BL84" s="269"/>
      <c r="BM84" s="269"/>
    </row>
    <row r="85" spans="2:65" s="1" customFormat="1" ht="16.5" customHeight="1">
      <c r="B85" s="268"/>
      <c r="C85" s="269"/>
      <c r="D85" s="269"/>
      <c r="E85" s="266" t="str">
        <f>E7</f>
        <v>ČZU akce - sloučení</v>
      </c>
      <c r="F85" s="267"/>
      <c r="G85" s="267"/>
      <c r="H85" s="267"/>
      <c r="I85" s="269"/>
      <c r="J85" s="269"/>
      <c r="K85" s="269"/>
      <c r="L85" s="268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269"/>
      <c r="BC85" s="269"/>
      <c r="BD85" s="269"/>
      <c r="BE85" s="269"/>
      <c r="BF85" s="269"/>
      <c r="BG85" s="269"/>
      <c r="BH85" s="269"/>
      <c r="BI85" s="269"/>
      <c r="BJ85" s="269"/>
      <c r="BK85" s="269"/>
      <c r="BL85" s="269"/>
      <c r="BM85" s="269"/>
    </row>
    <row r="86" spans="2:65" ht="12.1" customHeight="1">
      <c r="B86" s="262"/>
      <c r="C86" s="265" t="s">
        <v>144</v>
      </c>
      <c r="D86" s="258"/>
      <c r="E86" s="258"/>
      <c r="F86" s="258"/>
      <c r="G86" s="258"/>
      <c r="H86" s="258"/>
      <c r="I86" s="258"/>
      <c r="J86" s="258"/>
      <c r="K86" s="258"/>
      <c r="L86" s="262"/>
      <c r="M86" s="258"/>
      <c r="N86" s="25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58"/>
    </row>
    <row r="87" spans="2:65" s="1" customFormat="1" ht="16.5" customHeight="1">
      <c r="B87" s="268"/>
      <c r="C87" s="269"/>
      <c r="D87" s="269"/>
      <c r="E87" s="266" t="s">
        <v>862</v>
      </c>
      <c r="F87" s="270"/>
      <c r="G87" s="270"/>
      <c r="H87" s="270"/>
      <c r="I87" s="269"/>
      <c r="J87" s="269"/>
      <c r="K87" s="269"/>
      <c r="L87" s="268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69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  <c r="AV87" s="269"/>
      <c r="AW87" s="269"/>
      <c r="AX87" s="269"/>
      <c r="AY87" s="269"/>
      <c r="AZ87" s="269"/>
      <c r="BA87" s="269"/>
      <c r="BB87" s="269"/>
      <c r="BC87" s="269"/>
      <c r="BD87" s="269"/>
      <c r="BE87" s="269"/>
      <c r="BF87" s="269"/>
      <c r="BG87" s="269"/>
      <c r="BH87" s="269"/>
      <c r="BI87" s="269"/>
      <c r="BJ87" s="269"/>
      <c r="BK87" s="269"/>
      <c r="BL87" s="269"/>
      <c r="BM87" s="269"/>
    </row>
    <row r="88" spans="2:65" s="1" customFormat="1" ht="12.1" customHeight="1">
      <c r="B88" s="268"/>
      <c r="C88" s="265" t="s">
        <v>146</v>
      </c>
      <c r="D88" s="269"/>
      <c r="E88" s="269"/>
      <c r="F88" s="269"/>
      <c r="G88" s="269"/>
      <c r="H88" s="269"/>
      <c r="I88" s="269"/>
      <c r="J88" s="269"/>
      <c r="K88" s="269"/>
      <c r="L88" s="268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  <c r="AA88" s="269"/>
      <c r="AB88" s="269"/>
      <c r="AC88" s="269"/>
      <c r="AD88" s="269"/>
      <c r="AE88" s="269"/>
      <c r="AF88" s="269"/>
      <c r="AG88" s="269"/>
      <c r="AH88" s="269"/>
      <c r="AI88" s="269"/>
      <c r="AJ88" s="269"/>
      <c r="AK88" s="269"/>
      <c r="AL88" s="269"/>
      <c r="AM88" s="269"/>
      <c r="AN88" s="269"/>
      <c r="AO88" s="269"/>
      <c r="AP88" s="269"/>
      <c r="AQ88" s="269"/>
      <c r="AR88" s="269"/>
      <c r="AS88" s="269"/>
      <c r="AT88" s="269"/>
      <c r="AU88" s="269"/>
      <c r="AV88" s="269"/>
      <c r="AW88" s="269"/>
      <c r="AX88" s="269"/>
      <c r="AY88" s="269"/>
      <c r="AZ88" s="269"/>
      <c r="BA88" s="269"/>
      <c r="BB88" s="269"/>
      <c r="BC88" s="269"/>
      <c r="BD88" s="269"/>
      <c r="BE88" s="269"/>
      <c r="BF88" s="269"/>
      <c r="BG88" s="269"/>
      <c r="BH88" s="269"/>
      <c r="BI88" s="269"/>
      <c r="BJ88" s="269"/>
      <c r="BK88" s="269"/>
      <c r="BL88" s="269"/>
      <c r="BM88" s="269"/>
    </row>
    <row r="89" spans="2:65" s="1" customFormat="1" ht="16.5" customHeight="1">
      <c r="B89" s="268"/>
      <c r="C89" s="269"/>
      <c r="D89" s="269"/>
      <c r="E89" s="271" t="str">
        <f>E11</f>
        <v>SO-01 - Stavební práce - budova I</v>
      </c>
      <c r="F89" s="270"/>
      <c r="G89" s="270"/>
      <c r="H89" s="270"/>
      <c r="I89" s="269"/>
      <c r="J89" s="269"/>
      <c r="K89" s="269"/>
      <c r="L89" s="268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69"/>
      <c r="AU89" s="269"/>
      <c r="AV89" s="269"/>
      <c r="AW89" s="269"/>
      <c r="AX89" s="269"/>
      <c r="AY89" s="269"/>
      <c r="AZ89" s="269"/>
      <c r="BA89" s="269"/>
      <c r="BB89" s="269"/>
      <c r="BC89" s="269"/>
      <c r="BD89" s="269"/>
      <c r="BE89" s="269"/>
      <c r="BF89" s="269"/>
      <c r="BG89" s="269"/>
      <c r="BH89" s="269"/>
      <c r="BI89" s="269"/>
      <c r="BJ89" s="269"/>
      <c r="BK89" s="269"/>
      <c r="BL89" s="269"/>
      <c r="BM89" s="269"/>
    </row>
    <row r="90" spans="2:65" s="1" customFormat="1" ht="7" customHeight="1">
      <c r="B90" s="268"/>
      <c r="C90" s="269"/>
      <c r="D90" s="269"/>
      <c r="E90" s="269"/>
      <c r="F90" s="269"/>
      <c r="G90" s="269"/>
      <c r="H90" s="269"/>
      <c r="I90" s="269"/>
      <c r="J90" s="269"/>
      <c r="K90" s="269"/>
      <c r="L90" s="268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69"/>
      <c r="AT90" s="269"/>
      <c r="AU90" s="269"/>
      <c r="AV90" s="269"/>
      <c r="AW90" s="269"/>
      <c r="AX90" s="269"/>
      <c r="AY90" s="269"/>
      <c r="AZ90" s="269"/>
      <c r="BA90" s="269"/>
      <c r="BB90" s="269"/>
      <c r="BC90" s="269"/>
      <c r="BD90" s="269"/>
      <c r="BE90" s="269"/>
      <c r="BF90" s="269"/>
      <c r="BG90" s="269"/>
      <c r="BH90" s="269"/>
      <c r="BI90" s="269"/>
      <c r="BJ90" s="269"/>
      <c r="BK90" s="269"/>
      <c r="BL90" s="269"/>
      <c r="BM90" s="269"/>
    </row>
    <row r="91" spans="2:65" s="1" customFormat="1" ht="12.1" customHeight="1">
      <c r="B91" s="268"/>
      <c r="C91" s="265" t="s">
        <v>20</v>
      </c>
      <c r="D91" s="269"/>
      <c r="E91" s="269"/>
      <c r="F91" s="272" t="str">
        <f>F14</f>
        <v>areál ČZU v Praze</v>
      </c>
      <c r="G91" s="269"/>
      <c r="H91" s="269"/>
      <c r="I91" s="265" t="s">
        <v>22</v>
      </c>
      <c r="J91" s="273">
        <f>IF(J14="","",J14)</f>
        <v>0</v>
      </c>
      <c r="K91" s="269"/>
      <c r="L91" s="268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69"/>
      <c r="AW91" s="269"/>
      <c r="AX91" s="269"/>
      <c r="AY91" s="269"/>
      <c r="AZ91" s="269"/>
      <c r="BA91" s="269"/>
      <c r="BB91" s="269"/>
      <c r="BC91" s="269"/>
      <c r="BD91" s="269"/>
      <c r="BE91" s="269"/>
      <c r="BF91" s="269"/>
      <c r="BG91" s="269"/>
      <c r="BH91" s="269"/>
      <c r="BI91" s="269"/>
      <c r="BJ91" s="269"/>
      <c r="BK91" s="269"/>
      <c r="BL91" s="269"/>
      <c r="BM91" s="269"/>
    </row>
    <row r="92" spans="2:65" s="1" customFormat="1" ht="7" customHeight="1">
      <c r="B92" s="268"/>
      <c r="C92" s="269"/>
      <c r="D92" s="269"/>
      <c r="E92" s="269"/>
      <c r="F92" s="269"/>
      <c r="G92" s="269"/>
      <c r="H92" s="269"/>
      <c r="I92" s="269"/>
      <c r="J92" s="269"/>
      <c r="K92" s="269"/>
      <c r="L92" s="268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269"/>
      <c r="AU92" s="269"/>
      <c r="AV92" s="269"/>
      <c r="AW92" s="269"/>
      <c r="AX92" s="269"/>
      <c r="AY92" s="269"/>
      <c r="AZ92" s="269"/>
      <c r="BA92" s="269"/>
      <c r="BB92" s="269"/>
      <c r="BC92" s="269"/>
      <c r="BD92" s="269"/>
      <c r="BE92" s="269"/>
      <c r="BF92" s="269"/>
      <c r="BG92" s="269"/>
      <c r="BH92" s="269"/>
      <c r="BI92" s="269"/>
      <c r="BJ92" s="269"/>
      <c r="BK92" s="269"/>
      <c r="BL92" s="269"/>
      <c r="BM92" s="269"/>
    </row>
    <row r="93" spans="2:65" s="1" customFormat="1" ht="15.15" customHeight="1">
      <c r="B93" s="268"/>
      <c r="C93" s="265" t="s">
        <v>23</v>
      </c>
      <c r="D93" s="269"/>
      <c r="E93" s="269"/>
      <c r="F93" s="272" t="str">
        <f>E17</f>
        <v>ČZU v Praze, Kamýcká 129, 165 00 Praha 6 - Suchdol</v>
      </c>
      <c r="G93" s="269"/>
      <c r="H93" s="269"/>
      <c r="I93" s="265" t="s">
        <v>30</v>
      </c>
      <c r="J93" s="294" t="str">
        <f>E23</f>
        <v>ABCD studio s.r.o.</v>
      </c>
      <c r="K93" s="269"/>
      <c r="L93" s="268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69"/>
      <c r="AU93" s="269"/>
      <c r="AV93" s="269"/>
      <c r="AW93" s="269"/>
      <c r="AX93" s="269"/>
      <c r="AY93" s="269"/>
      <c r="AZ93" s="269"/>
      <c r="BA93" s="269"/>
      <c r="BB93" s="269"/>
      <c r="BC93" s="269"/>
      <c r="BD93" s="269"/>
      <c r="BE93" s="269"/>
      <c r="BF93" s="269"/>
      <c r="BG93" s="269"/>
      <c r="BH93" s="269"/>
      <c r="BI93" s="269"/>
      <c r="BJ93" s="269"/>
      <c r="BK93" s="269"/>
      <c r="BL93" s="269"/>
      <c r="BM93" s="269"/>
    </row>
    <row r="94" spans="2:65" s="1" customFormat="1" ht="15.15" customHeight="1">
      <c r="B94" s="268"/>
      <c r="C94" s="265" t="s">
        <v>28</v>
      </c>
      <c r="D94" s="269"/>
      <c r="E94" s="269"/>
      <c r="F94" s="272" t="str">
        <f>IF(E20="","",E20)</f>
        <v>Vyplň údaj</v>
      </c>
      <c r="G94" s="269"/>
      <c r="H94" s="269"/>
      <c r="I94" s="265" t="s">
        <v>33</v>
      </c>
      <c r="J94" s="294" t="str">
        <f>E26</f>
        <v xml:space="preserve"> </v>
      </c>
      <c r="K94" s="269"/>
      <c r="L94" s="268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69"/>
      <c r="BB94" s="269"/>
      <c r="BC94" s="269"/>
      <c r="BD94" s="269"/>
      <c r="BE94" s="269"/>
      <c r="BF94" s="269"/>
      <c r="BG94" s="269"/>
      <c r="BH94" s="269"/>
      <c r="BI94" s="269"/>
      <c r="BJ94" s="269"/>
      <c r="BK94" s="269"/>
      <c r="BL94" s="269"/>
      <c r="BM94" s="269"/>
    </row>
    <row r="95" spans="2:65" s="1" customFormat="1" ht="10.4" customHeight="1">
      <c r="B95" s="268"/>
      <c r="C95" s="269"/>
      <c r="D95" s="269"/>
      <c r="E95" s="269"/>
      <c r="F95" s="269"/>
      <c r="G95" s="269"/>
      <c r="H95" s="269"/>
      <c r="I95" s="269"/>
      <c r="J95" s="269"/>
      <c r="K95" s="269"/>
      <c r="L95" s="268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69"/>
      <c r="AH95" s="269"/>
      <c r="AI95" s="269"/>
      <c r="AJ95" s="269"/>
      <c r="AK95" s="269"/>
      <c r="AL95" s="269"/>
      <c r="AM95" s="269"/>
      <c r="AN95" s="269"/>
      <c r="AO95" s="269"/>
      <c r="AP95" s="269"/>
      <c r="AQ95" s="269"/>
      <c r="AR95" s="269"/>
      <c r="AS95" s="269"/>
      <c r="AT95" s="269"/>
      <c r="AU95" s="269"/>
      <c r="AV95" s="269"/>
      <c r="AW95" s="269"/>
      <c r="AX95" s="269"/>
      <c r="AY95" s="269"/>
      <c r="AZ95" s="269"/>
      <c r="BA95" s="269"/>
      <c r="BB95" s="269"/>
      <c r="BC95" s="269"/>
      <c r="BD95" s="269"/>
      <c r="BE95" s="269"/>
      <c r="BF95" s="269"/>
      <c r="BG95" s="269"/>
      <c r="BH95" s="269"/>
      <c r="BI95" s="269"/>
      <c r="BJ95" s="269"/>
      <c r="BK95" s="269"/>
      <c r="BL95" s="269"/>
      <c r="BM95" s="269"/>
    </row>
    <row r="96" spans="2:65" s="1" customFormat="1" ht="29.25" customHeight="1">
      <c r="B96" s="268"/>
      <c r="C96" s="204" t="s">
        <v>149</v>
      </c>
      <c r="D96" s="203"/>
      <c r="E96" s="203"/>
      <c r="F96" s="203"/>
      <c r="G96" s="203"/>
      <c r="H96" s="203"/>
      <c r="I96" s="203"/>
      <c r="J96" s="205" t="s">
        <v>150</v>
      </c>
      <c r="K96" s="203"/>
      <c r="L96" s="268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69"/>
      <c r="AH96" s="269"/>
      <c r="AI96" s="269"/>
      <c r="AJ96" s="269"/>
      <c r="AK96" s="269"/>
      <c r="AL96" s="269"/>
      <c r="AM96" s="269"/>
      <c r="AN96" s="269"/>
      <c r="AO96" s="269"/>
      <c r="AP96" s="269"/>
      <c r="AQ96" s="269"/>
      <c r="AR96" s="269"/>
      <c r="AS96" s="269"/>
      <c r="AT96" s="269"/>
      <c r="AU96" s="269"/>
      <c r="AV96" s="269"/>
      <c r="AW96" s="269"/>
      <c r="AX96" s="269"/>
      <c r="AY96" s="269"/>
      <c r="AZ96" s="269"/>
      <c r="BA96" s="269"/>
      <c r="BB96" s="269"/>
      <c r="BC96" s="269"/>
      <c r="BD96" s="269"/>
      <c r="BE96" s="269"/>
      <c r="BF96" s="269"/>
      <c r="BG96" s="269"/>
      <c r="BH96" s="269"/>
      <c r="BI96" s="269"/>
      <c r="BJ96" s="269"/>
      <c r="BK96" s="269"/>
      <c r="BL96" s="269"/>
      <c r="BM96" s="269"/>
    </row>
    <row r="97" spans="2:65" s="1" customFormat="1" ht="10.4" customHeight="1">
      <c r="B97" s="268"/>
      <c r="C97" s="269"/>
      <c r="D97" s="269"/>
      <c r="E97" s="269"/>
      <c r="F97" s="269"/>
      <c r="G97" s="269"/>
      <c r="H97" s="269"/>
      <c r="I97" s="269"/>
      <c r="J97" s="269"/>
      <c r="K97" s="269"/>
      <c r="L97" s="268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69"/>
      <c r="BB97" s="269"/>
      <c r="BC97" s="269"/>
      <c r="BD97" s="269"/>
      <c r="BE97" s="269"/>
      <c r="BF97" s="269"/>
      <c r="BG97" s="269"/>
      <c r="BH97" s="269"/>
      <c r="BI97" s="269"/>
      <c r="BJ97" s="269"/>
      <c r="BK97" s="269"/>
      <c r="BL97" s="269"/>
      <c r="BM97" s="269"/>
    </row>
    <row r="98" spans="2:65" s="1" customFormat="1" ht="22.95" customHeight="1">
      <c r="B98" s="268"/>
      <c r="C98" s="295" t="s">
        <v>151</v>
      </c>
      <c r="D98" s="269"/>
      <c r="E98" s="269"/>
      <c r="F98" s="269"/>
      <c r="G98" s="269"/>
      <c r="H98" s="269"/>
      <c r="I98" s="269"/>
      <c r="J98" s="279">
        <f>J137</f>
        <v>0</v>
      </c>
      <c r="K98" s="269"/>
      <c r="L98" s="268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59" t="s">
        <v>152</v>
      </c>
      <c r="AV98" s="269"/>
      <c r="AW98" s="269"/>
      <c r="AX98" s="269"/>
      <c r="AY98" s="269"/>
      <c r="AZ98" s="269"/>
      <c r="BA98" s="269"/>
      <c r="BB98" s="269"/>
      <c r="BC98" s="269"/>
      <c r="BD98" s="269"/>
      <c r="BE98" s="269"/>
      <c r="BF98" s="269"/>
      <c r="BG98" s="269"/>
      <c r="BH98" s="269"/>
      <c r="BI98" s="269"/>
      <c r="BJ98" s="269"/>
      <c r="BK98" s="269"/>
      <c r="BL98" s="269"/>
      <c r="BM98" s="269"/>
    </row>
    <row r="99" spans="2:65" s="8" customFormat="1" ht="25" customHeight="1">
      <c r="B99" s="296"/>
      <c r="C99" s="297"/>
      <c r="D99" s="298" t="s">
        <v>867</v>
      </c>
      <c r="E99" s="299"/>
      <c r="F99" s="299"/>
      <c r="G99" s="299"/>
      <c r="H99" s="299"/>
      <c r="I99" s="299"/>
      <c r="J99" s="300">
        <f>J138</f>
        <v>0</v>
      </c>
      <c r="K99" s="297"/>
      <c r="L99" s="296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2:65" s="9" customFormat="1" ht="19.899999999999999" customHeight="1">
      <c r="B100" s="301"/>
      <c r="C100" s="302"/>
      <c r="D100" s="303" t="s">
        <v>868</v>
      </c>
      <c r="E100" s="304"/>
      <c r="F100" s="304"/>
      <c r="G100" s="304"/>
      <c r="H100" s="304"/>
      <c r="I100" s="304"/>
      <c r="J100" s="305">
        <f>J139</f>
        <v>0</v>
      </c>
      <c r="K100" s="302"/>
      <c r="L100" s="301"/>
      <c r="M100" s="302"/>
      <c r="N100" s="302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  <c r="AF100" s="302"/>
      <c r="AG100" s="302"/>
      <c r="AH100" s="302"/>
      <c r="AI100" s="302"/>
      <c r="AJ100" s="302"/>
      <c r="AK100" s="302"/>
      <c r="AL100" s="302"/>
      <c r="AM100" s="302"/>
      <c r="AN100" s="302"/>
      <c r="AO100" s="302"/>
      <c r="AP100" s="302"/>
      <c r="AQ100" s="302"/>
      <c r="AR100" s="302"/>
      <c r="AS100" s="302"/>
      <c r="AT100" s="302"/>
      <c r="AU100" s="302"/>
      <c r="AV100" s="302"/>
      <c r="AW100" s="302"/>
      <c r="AX100" s="302"/>
      <c r="AY100" s="302"/>
      <c r="AZ100" s="302"/>
      <c r="BA100" s="302"/>
      <c r="BB100" s="302"/>
      <c r="BC100" s="302"/>
      <c r="BD100" s="302"/>
      <c r="BE100" s="302"/>
      <c r="BF100" s="302"/>
      <c r="BG100" s="302"/>
      <c r="BH100" s="302"/>
      <c r="BI100" s="302"/>
      <c r="BJ100" s="302"/>
      <c r="BK100" s="302"/>
      <c r="BL100" s="302"/>
      <c r="BM100" s="302"/>
    </row>
    <row r="101" spans="2:65" s="9" customFormat="1" ht="19.899999999999999" customHeight="1">
      <c r="B101" s="301"/>
      <c r="C101" s="302"/>
      <c r="D101" s="303" t="s">
        <v>869</v>
      </c>
      <c r="E101" s="304"/>
      <c r="F101" s="304"/>
      <c r="G101" s="304"/>
      <c r="H101" s="304"/>
      <c r="I101" s="304"/>
      <c r="J101" s="305">
        <f>J147</f>
        <v>0</v>
      </c>
      <c r="K101" s="302"/>
      <c r="L101" s="301"/>
      <c r="M101" s="302"/>
      <c r="N101" s="302"/>
      <c r="O101" s="302"/>
      <c r="P101" s="302"/>
      <c r="Q101" s="302"/>
      <c r="R101" s="302"/>
      <c r="S101" s="302"/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  <c r="AF101" s="302"/>
      <c r="AG101" s="302"/>
      <c r="AH101" s="302"/>
      <c r="AI101" s="302"/>
      <c r="AJ101" s="302"/>
      <c r="AK101" s="302"/>
      <c r="AL101" s="302"/>
      <c r="AM101" s="302"/>
      <c r="AN101" s="302"/>
      <c r="AO101" s="302"/>
      <c r="AP101" s="302"/>
      <c r="AQ101" s="302"/>
      <c r="AR101" s="302"/>
      <c r="AS101" s="302"/>
      <c r="AT101" s="302"/>
      <c r="AU101" s="302"/>
      <c r="AV101" s="302"/>
      <c r="AW101" s="302"/>
      <c r="AX101" s="302"/>
      <c r="AY101" s="302"/>
      <c r="AZ101" s="302"/>
      <c r="BA101" s="302"/>
      <c r="BB101" s="302"/>
      <c r="BC101" s="302"/>
      <c r="BD101" s="302"/>
      <c r="BE101" s="302"/>
      <c r="BF101" s="302"/>
      <c r="BG101" s="302"/>
      <c r="BH101" s="302"/>
      <c r="BI101" s="302"/>
      <c r="BJ101" s="302"/>
      <c r="BK101" s="302"/>
      <c r="BL101" s="302"/>
      <c r="BM101" s="302"/>
    </row>
    <row r="102" spans="2:65" s="9" customFormat="1" ht="19.899999999999999" customHeight="1">
      <c r="B102" s="301"/>
      <c r="C102" s="302"/>
      <c r="D102" s="303" t="s">
        <v>870</v>
      </c>
      <c r="E102" s="304"/>
      <c r="F102" s="304"/>
      <c r="G102" s="304"/>
      <c r="H102" s="304"/>
      <c r="I102" s="304"/>
      <c r="J102" s="305">
        <f>J152</f>
        <v>0</v>
      </c>
      <c r="K102" s="302"/>
      <c r="L102" s="301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02"/>
      <c r="AE102" s="302"/>
      <c r="AF102" s="302"/>
      <c r="AG102" s="302"/>
      <c r="AH102" s="302"/>
      <c r="AI102" s="302"/>
      <c r="AJ102" s="302"/>
      <c r="AK102" s="302"/>
      <c r="AL102" s="302"/>
      <c r="AM102" s="302"/>
      <c r="AN102" s="302"/>
      <c r="AO102" s="302"/>
      <c r="AP102" s="302"/>
      <c r="AQ102" s="302"/>
      <c r="AR102" s="302"/>
      <c r="AS102" s="302"/>
      <c r="AT102" s="302"/>
      <c r="AU102" s="302"/>
      <c r="AV102" s="302"/>
      <c r="AW102" s="302"/>
      <c r="AX102" s="302"/>
      <c r="AY102" s="302"/>
      <c r="AZ102" s="302"/>
      <c r="BA102" s="302"/>
      <c r="BB102" s="302"/>
      <c r="BC102" s="302"/>
      <c r="BD102" s="302"/>
      <c r="BE102" s="302"/>
      <c r="BF102" s="302"/>
      <c r="BG102" s="302"/>
      <c r="BH102" s="302"/>
      <c r="BI102" s="302"/>
      <c r="BJ102" s="302"/>
      <c r="BK102" s="302"/>
      <c r="BL102" s="302"/>
      <c r="BM102" s="302"/>
    </row>
    <row r="103" spans="2:65" s="9" customFormat="1" ht="19.899999999999999" customHeight="1">
      <c r="B103" s="301"/>
      <c r="C103" s="302"/>
      <c r="D103" s="303" t="s">
        <v>871</v>
      </c>
      <c r="E103" s="304"/>
      <c r="F103" s="304"/>
      <c r="G103" s="304"/>
      <c r="H103" s="304"/>
      <c r="I103" s="304"/>
      <c r="J103" s="305">
        <f>J189</f>
        <v>0</v>
      </c>
      <c r="K103" s="302"/>
      <c r="L103" s="301"/>
      <c r="M103" s="302"/>
      <c r="N103" s="302"/>
      <c r="O103" s="302"/>
      <c r="P103" s="302"/>
      <c r="Q103" s="302"/>
      <c r="R103" s="302"/>
      <c r="S103" s="302"/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02"/>
      <c r="AE103" s="302"/>
      <c r="AF103" s="302"/>
      <c r="AG103" s="302"/>
      <c r="AH103" s="302"/>
      <c r="AI103" s="302"/>
      <c r="AJ103" s="302"/>
      <c r="AK103" s="302"/>
      <c r="AL103" s="302"/>
      <c r="AM103" s="302"/>
      <c r="AN103" s="302"/>
      <c r="AO103" s="302"/>
      <c r="AP103" s="302"/>
      <c r="AQ103" s="302"/>
      <c r="AR103" s="302"/>
      <c r="AS103" s="302"/>
      <c r="AT103" s="302"/>
      <c r="AU103" s="302"/>
      <c r="AV103" s="302"/>
      <c r="AW103" s="302"/>
      <c r="AX103" s="302"/>
      <c r="AY103" s="302"/>
      <c r="AZ103" s="302"/>
      <c r="BA103" s="302"/>
      <c r="BB103" s="302"/>
      <c r="BC103" s="302"/>
      <c r="BD103" s="302"/>
      <c r="BE103" s="302"/>
      <c r="BF103" s="302"/>
      <c r="BG103" s="302"/>
      <c r="BH103" s="302"/>
      <c r="BI103" s="302"/>
      <c r="BJ103" s="302"/>
      <c r="BK103" s="302"/>
      <c r="BL103" s="302"/>
      <c r="BM103" s="302"/>
    </row>
    <row r="104" spans="2:65" s="9" customFormat="1" ht="19.899999999999999" customHeight="1">
      <c r="B104" s="301"/>
      <c r="C104" s="302"/>
      <c r="D104" s="303" t="s">
        <v>872</v>
      </c>
      <c r="E104" s="304"/>
      <c r="F104" s="304"/>
      <c r="G104" s="304"/>
      <c r="H104" s="304"/>
      <c r="I104" s="304"/>
      <c r="J104" s="305">
        <f>J212</f>
        <v>0</v>
      </c>
      <c r="K104" s="302"/>
      <c r="L104" s="301"/>
      <c r="M104" s="302"/>
      <c r="N104" s="302"/>
      <c r="O104" s="302"/>
      <c r="P104" s="302"/>
      <c r="Q104" s="302"/>
      <c r="R104" s="302"/>
      <c r="S104" s="302"/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2"/>
      <c r="AD104" s="302"/>
      <c r="AE104" s="302"/>
      <c r="AF104" s="302"/>
      <c r="AG104" s="302"/>
      <c r="AH104" s="302"/>
      <c r="AI104" s="302"/>
      <c r="AJ104" s="302"/>
      <c r="AK104" s="302"/>
      <c r="AL104" s="302"/>
      <c r="AM104" s="302"/>
      <c r="AN104" s="302"/>
      <c r="AO104" s="302"/>
      <c r="AP104" s="302"/>
      <c r="AQ104" s="302"/>
      <c r="AR104" s="302"/>
      <c r="AS104" s="302"/>
      <c r="AT104" s="302"/>
      <c r="AU104" s="302"/>
      <c r="AV104" s="302"/>
      <c r="AW104" s="302"/>
      <c r="AX104" s="302"/>
      <c r="AY104" s="302"/>
      <c r="AZ104" s="302"/>
      <c r="BA104" s="302"/>
      <c r="BB104" s="302"/>
      <c r="BC104" s="302"/>
      <c r="BD104" s="302"/>
      <c r="BE104" s="302"/>
      <c r="BF104" s="302"/>
      <c r="BG104" s="302"/>
      <c r="BH104" s="302"/>
      <c r="BI104" s="302"/>
      <c r="BJ104" s="302"/>
      <c r="BK104" s="302"/>
      <c r="BL104" s="302"/>
      <c r="BM104" s="302"/>
    </row>
    <row r="105" spans="2:65" s="9" customFormat="1" ht="19.899999999999999" customHeight="1">
      <c r="B105" s="301"/>
      <c r="C105" s="302"/>
      <c r="D105" s="303" t="s">
        <v>873</v>
      </c>
      <c r="E105" s="304"/>
      <c r="F105" s="304"/>
      <c r="G105" s="304"/>
      <c r="H105" s="304"/>
      <c r="I105" s="304"/>
      <c r="J105" s="305">
        <f>J218</f>
        <v>0</v>
      </c>
      <c r="K105" s="302"/>
      <c r="L105" s="301"/>
      <c r="M105" s="302"/>
      <c r="N105" s="302"/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  <c r="AF105" s="302"/>
      <c r="AG105" s="302"/>
      <c r="AH105" s="302"/>
      <c r="AI105" s="302"/>
      <c r="AJ105" s="302"/>
      <c r="AK105" s="302"/>
      <c r="AL105" s="302"/>
      <c r="AM105" s="302"/>
      <c r="AN105" s="302"/>
      <c r="AO105" s="302"/>
      <c r="AP105" s="302"/>
      <c r="AQ105" s="302"/>
      <c r="AR105" s="302"/>
      <c r="AS105" s="302"/>
      <c r="AT105" s="302"/>
      <c r="AU105" s="302"/>
      <c r="AV105" s="302"/>
      <c r="AW105" s="302"/>
      <c r="AX105" s="302"/>
      <c r="AY105" s="302"/>
      <c r="AZ105" s="302"/>
      <c r="BA105" s="302"/>
      <c r="BB105" s="302"/>
      <c r="BC105" s="302"/>
      <c r="BD105" s="302"/>
      <c r="BE105" s="302"/>
      <c r="BF105" s="302"/>
      <c r="BG105" s="302"/>
      <c r="BH105" s="302"/>
      <c r="BI105" s="302"/>
      <c r="BJ105" s="302"/>
      <c r="BK105" s="302"/>
      <c r="BL105" s="302"/>
      <c r="BM105" s="302"/>
    </row>
    <row r="106" spans="2:65" s="8" customFormat="1" ht="25" customHeight="1">
      <c r="B106" s="296"/>
      <c r="C106" s="297"/>
      <c r="D106" s="298" t="s">
        <v>153</v>
      </c>
      <c r="E106" s="299"/>
      <c r="F106" s="299"/>
      <c r="G106" s="299"/>
      <c r="H106" s="299"/>
      <c r="I106" s="299"/>
      <c r="J106" s="300">
        <f>J220</f>
        <v>0</v>
      </c>
      <c r="K106" s="297"/>
      <c r="L106" s="296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2:65" s="9" customFormat="1" ht="19.899999999999999" customHeight="1">
      <c r="B107" s="301"/>
      <c r="C107" s="302"/>
      <c r="D107" s="303" t="s">
        <v>874</v>
      </c>
      <c r="E107" s="304"/>
      <c r="F107" s="304"/>
      <c r="G107" s="304"/>
      <c r="H107" s="304"/>
      <c r="I107" s="304"/>
      <c r="J107" s="305">
        <f>J221</f>
        <v>0</v>
      </c>
      <c r="K107" s="302"/>
      <c r="L107" s="301"/>
      <c r="M107" s="302"/>
      <c r="N107" s="302"/>
      <c r="O107" s="302"/>
      <c r="P107" s="302"/>
      <c r="Q107" s="302"/>
      <c r="R107" s="302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2"/>
      <c r="AD107" s="302"/>
      <c r="AE107" s="302"/>
      <c r="AF107" s="302"/>
      <c r="AG107" s="302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302"/>
      <c r="AW107" s="302"/>
      <c r="AX107" s="302"/>
      <c r="AY107" s="302"/>
      <c r="AZ107" s="302"/>
      <c r="BA107" s="302"/>
      <c r="BB107" s="302"/>
      <c r="BC107" s="302"/>
      <c r="BD107" s="302"/>
      <c r="BE107" s="302"/>
      <c r="BF107" s="302"/>
      <c r="BG107" s="302"/>
      <c r="BH107" s="302"/>
      <c r="BI107" s="302"/>
      <c r="BJ107" s="302"/>
      <c r="BK107" s="302"/>
      <c r="BL107" s="302"/>
      <c r="BM107" s="302"/>
    </row>
    <row r="108" spans="2:65" s="9" customFormat="1" ht="19.899999999999999" customHeight="1">
      <c r="B108" s="301"/>
      <c r="C108" s="302"/>
      <c r="D108" s="303" t="s">
        <v>159</v>
      </c>
      <c r="E108" s="304"/>
      <c r="F108" s="304"/>
      <c r="G108" s="304"/>
      <c r="H108" s="304"/>
      <c r="I108" s="304"/>
      <c r="J108" s="305">
        <f>J228</f>
        <v>0</v>
      </c>
      <c r="K108" s="302"/>
      <c r="L108" s="301"/>
      <c r="M108" s="302"/>
      <c r="N108" s="302"/>
      <c r="O108" s="302"/>
      <c r="P108" s="302"/>
      <c r="Q108" s="302"/>
      <c r="R108" s="302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2"/>
      <c r="AD108" s="302"/>
      <c r="AE108" s="302"/>
      <c r="AF108" s="302"/>
      <c r="AG108" s="302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2"/>
      <c r="AY108" s="302"/>
      <c r="AZ108" s="302"/>
      <c r="BA108" s="302"/>
      <c r="BB108" s="302"/>
      <c r="BC108" s="302"/>
      <c r="BD108" s="302"/>
      <c r="BE108" s="302"/>
      <c r="BF108" s="302"/>
      <c r="BG108" s="302"/>
      <c r="BH108" s="302"/>
      <c r="BI108" s="302"/>
      <c r="BJ108" s="302"/>
      <c r="BK108" s="302"/>
      <c r="BL108" s="302"/>
      <c r="BM108" s="302"/>
    </row>
    <row r="109" spans="2:65" s="9" customFormat="1" ht="19.899999999999999" customHeight="1">
      <c r="B109" s="301"/>
      <c r="C109" s="302"/>
      <c r="D109" s="303" t="s">
        <v>875</v>
      </c>
      <c r="E109" s="304"/>
      <c r="F109" s="304"/>
      <c r="G109" s="304"/>
      <c r="H109" s="304"/>
      <c r="I109" s="304"/>
      <c r="J109" s="305">
        <f>J243</f>
        <v>0</v>
      </c>
      <c r="K109" s="302"/>
      <c r="L109" s="301"/>
      <c r="M109" s="302"/>
      <c r="N109" s="302"/>
      <c r="O109" s="302"/>
      <c r="P109" s="302"/>
      <c r="Q109" s="302"/>
      <c r="R109" s="302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2"/>
      <c r="AD109" s="302"/>
      <c r="AE109" s="302"/>
      <c r="AF109" s="302"/>
      <c r="AG109" s="302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  <c r="BC109" s="302"/>
      <c r="BD109" s="302"/>
      <c r="BE109" s="302"/>
      <c r="BF109" s="302"/>
      <c r="BG109" s="302"/>
      <c r="BH109" s="302"/>
      <c r="BI109" s="302"/>
      <c r="BJ109" s="302"/>
      <c r="BK109" s="302"/>
      <c r="BL109" s="302"/>
      <c r="BM109" s="302"/>
    </row>
    <row r="110" spans="2:65" s="9" customFormat="1" ht="19.899999999999999" customHeight="1">
      <c r="B110" s="301"/>
      <c r="C110" s="302"/>
      <c r="D110" s="303" t="s">
        <v>160</v>
      </c>
      <c r="E110" s="304"/>
      <c r="F110" s="304"/>
      <c r="G110" s="304"/>
      <c r="H110" s="304"/>
      <c r="I110" s="304"/>
      <c r="J110" s="305">
        <f>J284</f>
        <v>0</v>
      </c>
      <c r="K110" s="302"/>
      <c r="L110" s="301"/>
      <c r="M110" s="302"/>
      <c r="N110" s="302"/>
      <c r="O110" s="302"/>
      <c r="P110" s="302"/>
      <c r="Q110" s="302"/>
      <c r="R110" s="302"/>
      <c r="S110" s="302"/>
      <c r="T110" s="302"/>
      <c r="U110" s="302"/>
      <c r="V110" s="302"/>
      <c r="W110" s="302"/>
      <c r="X110" s="302"/>
      <c r="Y110" s="302"/>
      <c r="Z110" s="302"/>
      <c r="AA110" s="302"/>
      <c r="AB110" s="302"/>
      <c r="AC110" s="302"/>
      <c r="AD110" s="302"/>
      <c r="AE110" s="302"/>
      <c r="AF110" s="302"/>
      <c r="AG110" s="302"/>
      <c r="AH110" s="302"/>
      <c r="AI110" s="302"/>
      <c r="AJ110" s="302"/>
      <c r="AK110" s="302"/>
      <c r="AL110" s="302"/>
      <c r="AM110" s="302"/>
      <c r="AN110" s="302"/>
      <c r="AO110" s="302"/>
      <c r="AP110" s="302"/>
      <c r="AQ110" s="302"/>
      <c r="AR110" s="302"/>
      <c r="AS110" s="302"/>
      <c r="AT110" s="302"/>
      <c r="AU110" s="302"/>
      <c r="AV110" s="302"/>
      <c r="AW110" s="302"/>
      <c r="AX110" s="302"/>
      <c r="AY110" s="302"/>
      <c r="AZ110" s="302"/>
      <c r="BA110" s="302"/>
      <c r="BB110" s="302"/>
      <c r="BC110" s="302"/>
      <c r="BD110" s="302"/>
      <c r="BE110" s="302"/>
      <c r="BF110" s="302"/>
      <c r="BG110" s="302"/>
      <c r="BH110" s="302"/>
      <c r="BI110" s="302"/>
      <c r="BJ110" s="302"/>
      <c r="BK110" s="302"/>
      <c r="BL110" s="302"/>
      <c r="BM110" s="302"/>
    </row>
    <row r="111" spans="2:65" s="9" customFormat="1" ht="19.899999999999999" customHeight="1">
      <c r="B111" s="301"/>
      <c r="C111" s="302"/>
      <c r="D111" s="303" t="s">
        <v>876</v>
      </c>
      <c r="E111" s="304"/>
      <c r="F111" s="304"/>
      <c r="G111" s="304"/>
      <c r="H111" s="304"/>
      <c r="I111" s="304"/>
      <c r="J111" s="305">
        <f>J292</f>
        <v>0</v>
      </c>
      <c r="K111" s="302"/>
      <c r="L111" s="301"/>
      <c r="M111" s="302"/>
      <c r="N111" s="302"/>
      <c r="O111" s="302"/>
      <c r="P111" s="302"/>
      <c r="Q111" s="302"/>
      <c r="R111" s="302"/>
      <c r="S111" s="302"/>
      <c r="T111" s="302"/>
      <c r="U111" s="302"/>
      <c r="V111" s="302"/>
      <c r="W111" s="302"/>
      <c r="X111" s="302"/>
      <c r="Y111" s="302"/>
      <c r="Z111" s="302"/>
      <c r="AA111" s="302"/>
      <c r="AB111" s="302"/>
      <c r="AC111" s="302"/>
      <c r="AD111" s="302"/>
      <c r="AE111" s="302"/>
      <c r="AF111" s="302"/>
      <c r="AG111" s="302"/>
      <c r="AH111" s="302"/>
      <c r="AI111" s="302"/>
      <c r="AJ111" s="302"/>
      <c r="AK111" s="302"/>
      <c r="AL111" s="302"/>
      <c r="AM111" s="302"/>
      <c r="AN111" s="302"/>
      <c r="AO111" s="302"/>
      <c r="AP111" s="302"/>
      <c r="AQ111" s="302"/>
      <c r="AR111" s="302"/>
      <c r="AS111" s="302"/>
      <c r="AT111" s="302"/>
      <c r="AU111" s="302"/>
      <c r="AV111" s="302"/>
      <c r="AW111" s="302"/>
      <c r="AX111" s="302"/>
      <c r="AY111" s="302"/>
      <c r="AZ111" s="302"/>
      <c r="BA111" s="302"/>
      <c r="BB111" s="302"/>
      <c r="BC111" s="302"/>
      <c r="BD111" s="302"/>
      <c r="BE111" s="302"/>
      <c r="BF111" s="302"/>
      <c r="BG111" s="302"/>
      <c r="BH111" s="302"/>
      <c r="BI111" s="302"/>
      <c r="BJ111" s="302"/>
      <c r="BK111" s="302"/>
      <c r="BL111" s="302"/>
      <c r="BM111" s="302"/>
    </row>
    <row r="112" spans="2:65" s="9" customFormat="1" ht="19.899999999999999" customHeight="1">
      <c r="B112" s="301"/>
      <c r="C112" s="302"/>
      <c r="D112" s="303" t="s">
        <v>877</v>
      </c>
      <c r="E112" s="304"/>
      <c r="F112" s="304"/>
      <c r="G112" s="304"/>
      <c r="H112" s="304"/>
      <c r="I112" s="304"/>
      <c r="J112" s="305">
        <f>J330</f>
        <v>0</v>
      </c>
      <c r="K112" s="302"/>
      <c r="L112" s="301"/>
      <c r="M112" s="302"/>
      <c r="N112" s="302"/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302"/>
      <c r="Z112" s="302"/>
      <c r="AA112" s="302"/>
      <c r="AB112" s="302"/>
      <c r="AC112" s="302"/>
      <c r="AD112" s="302"/>
      <c r="AE112" s="302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C112" s="302"/>
      <c r="BD112" s="302"/>
      <c r="BE112" s="302"/>
      <c r="BF112" s="302"/>
      <c r="BG112" s="302"/>
      <c r="BH112" s="302"/>
      <c r="BI112" s="302"/>
      <c r="BJ112" s="302"/>
      <c r="BK112" s="302"/>
      <c r="BL112" s="302"/>
      <c r="BM112" s="302"/>
    </row>
    <row r="113" spans="2:65" s="9" customFormat="1" ht="19.899999999999999" customHeight="1">
      <c r="B113" s="301"/>
      <c r="C113" s="302"/>
      <c r="D113" s="303" t="s">
        <v>161</v>
      </c>
      <c r="E113" s="304"/>
      <c r="F113" s="304"/>
      <c r="G113" s="304"/>
      <c r="H113" s="304"/>
      <c r="I113" s="304"/>
      <c r="J113" s="305">
        <f>J369</f>
        <v>0</v>
      </c>
      <c r="K113" s="302"/>
      <c r="L113" s="301"/>
      <c r="M113" s="302"/>
      <c r="N113" s="302"/>
      <c r="O113" s="302"/>
      <c r="P113" s="302"/>
      <c r="Q113" s="302"/>
      <c r="R113" s="302"/>
      <c r="S113" s="302"/>
      <c r="T113" s="302"/>
      <c r="U113" s="302"/>
      <c r="V113" s="302"/>
      <c r="W113" s="302"/>
      <c r="X113" s="302"/>
      <c r="Y113" s="302"/>
      <c r="Z113" s="302"/>
      <c r="AA113" s="302"/>
      <c r="AB113" s="302"/>
      <c r="AC113" s="302"/>
      <c r="AD113" s="302"/>
      <c r="AE113" s="302"/>
      <c r="AF113" s="302"/>
      <c r="AG113" s="302"/>
      <c r="AH113" s="302"/>
      <c r="AI113" s="302"/>
      <c r="AJ113" s="302"/>
      <c r="AK113" s="302"/>
      <c r="AL113" s="302"/>
      <c r="AM113" s="302"/>
      <c r="AN113" s="302"/>
      <c r="AO113" s="302"/>
      <c r="AP113" s="302"/>
      <c r="AQ113" s="302"/>
      <c r="AR113" s="302"/>
      <c r="AS113" s="302"/>
      <c r="AT113" s="302"/>
      <c r="AU113" s="302"/>
      <c r="AV113" s="302"/>
      <c r="AW113" s="302"/>
      <c r="AX113" s="302"/>
      <c r="AY113" s="302"/>
      <c r="AZ113" s="302"/>
      <c r="BA113" s="302"/>
      <c r="BB113" s="302"/>
      <c r="BC113" s="302"/>
      <c r="BD113" s="302"/>
      <c r="BE113" s="302"/>
      <c r="BF113" s="302"/>
      <c r="BG113" s="302"/>
      <c r="BH113" s="302"/>
      <c r="BI113" s="302"/>
      <c r="BJ113" s="302"/>
      <c r="BK113" s="302"/>
      <c r="BL113" s="302"/>
      <c r="BM113" s="302"/>
    </row>
    <row r="114" spans="2:65" s="9" customFormat="1" ht="19.899999999999999" customHeight="1">
      <c r="B114" s="301"/>
      <c r="C114" s="302"/>
      <c r="D114" s="303" t="s">
        <v>878</v>
      </c>
      <c r="E114" s="304"/>
      <c r="F114" s="304"/>
      <c r="G114" s="304"/>
      <c r="H114" s="304"/>
      <c r="I114" s="304"/>
      <c r="J114" s="305">
        <f>J385</f>
        <v>0</v>
      </c>
      <c r="K114" s="302"/>
      <c r="L114" s="301"/>
      <c r="M114" s="302"/>
      <c r="N114" s="302"/>
      <c r="O114" s="302"/>
      <c r="P114" s="302"/>
      <c r="Q114" s="302"/>
      <c r="R114" s="302"/>
      <c r="S114" s="302"/>
      <c r="T114" s="302"/>
      <c r="U114" s="302"/>
      <c r="V114" s="302"/>
      <c r="W114" s="302"/>
      <c r="X114" s="302"/>
      <c r="Y114" s="302"/>
      <c r="Z114" s="302"/>
      <c r="AA114" s="302"/>
      <c r="AB114" s="302"/>
      <c r="AC114" s="302"/>
      <c r="AD114" s="302"/>
      <c r="AE114" s="302"/>
      <c r="AF114" s="302"/>
      <c r="AG114" s="302"/>
      <c r="AH114" s="302"/>
      <c r="AI114" s="302"/>
      <c r="AJ114" s="302"/>
      <c r="AK114" s="302"/>
      <c r="AL114" s="302"/>
      <c r="AM114" s="302"/>
      <c r="AN114" s="302"/>
      <c r="AO114" s="302"/>
      <c r="AP114" s="302"/>
      <c r="AQ114" s="302"/>
      <c r="AR114" s="302"/>
      <c r="AS114" s="302"/>
      <c r="AT114" s="302"/>
      <c r="AU114" s="302"/>
      <c r="AV114" s="302"/>
      <c r="AW114" s="302"/>
      <c r="AX114" s="302"/>
      <c r="AY114" s="302"/>
      <c r="AZ114" s="302"/>
      <c r="BA114" s="302"/>
      <c r="BB114" s="302"/>
      <c r="BC114" s="302"/>
      <c r="BD114" s="302"/>
      <c r="BE114" s="302"/>
      <c r="BF114" s="302"/>
      <c r="BG114" s="302"/>
      <c r="BH114" s="302"/>
      <c r="BI114" s="302"/>
      <c r="BJ114" s="302"/>
      <c r="BK114" s="302"/>
      <c r="BL114" s="302"/>
      <c r="BM114" s="302"/>
    </row>
    <row r="115" spans="2:65" s="8" customFormat="1" ht="25" customHeight="1">
      <c r="B115" s="296"/>
      <c r="C115" s="297"/>
      <c r="D115" s="298" t="s">
        <v>165</v>
      </c>
      <c r="E115" s="299"/>
      <c r="F115" s="299"/>
      <c r="G115" s="299"/>
      <c r="H115" s="299"/>
      <c r="I115" s="299"/>
      <c r="J115" s="300">
        <f>J409</f>
        <v>0</v>
      </c>
      <c r="K115" s="297"/>
      <c r="L115" s="296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2:65" s="1" customFormat="1" ht="21.75" customHeight="1">
      <c r="B116" s="268"/>
      <c r="C116" s="269"/>
      <c r="D116" s="269"/>
      <c r="E116" s="269"/>
      <c r="F116" s="269"/>
      <c r="G116" s="269"/>
      <c r="H116" s="269"/>
      <c r="I116" s="269"/>
      <c r="J116" s="269"/>
      <c r="K116" s="269"/>
      <c r="L116" s="268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  <c r="Z116" s="269"/>
      <c r="AA116" s="269"/>
      <c r="AB116" s="269"/>
      <c r="AC116" s="269"/>
      <c r="AD116" s="269"/>
      <c r="AE116" s="269"/>
      <c r="AF116" s="269"/>
      <c r="AG116" s="269"/>
      <c r="AH116" s="269"/>
      <c r="AI116" s="269"/>
      <c r="AJ116" s="269"/>
      <c r="AK116" s="269"/>
      <c r="AL116" s="269"/>
      <c r="AM116" s="269"/>
      <c r="AN116" s="269"/>
      <c r="AO116" s="269"/>
      <c r="AP116" s="269"/>
      <c r="AQ116" s="269"/>
      <c r="AR116" s="269"/>
      <c r="AS116" s="269"/>
      <c r="AT116" s="269"/>
      <c r="AU116" s="269"/>
      <c r="AV116" s="269"/>
      <c r="AW116" s="269"/>
      <c r="AX116" s="269"/>
      <c r="AY116" s="269"/>
      <c r="AZ116" s="269"/>
      <c r="BA116" s="269"/>
      <c r="BB116" s="269"/>
      <c r="BC116" s="269"/>
      <c r="BD116" s="269"/>
      <c r="BE116" s="269"/>
      <c r="BF116" s="269"/>
      <c r="BG116" s="269"/>
      <c r="BH116" s="269"/>
      <c r="BI116" s="269"/>
      <c r="BJ116" s="269"/>
      <c r="BK116" s="269"/>
      <c r="BL116" s="269"/>
      <c r="BM116" s="269"/>
    </row>
    <row r="117" spans="2:65" s="1" customFormat="1" ht="7" customHeight="1">
      <c r="B117" s="290"/>
      <c r="C117" s="291"/>
      <c r="D117" s="291"/>
      <c r="E117" s="291"/>
      <c r="F117" s="291"/>
      <c r="G117" s="291"/>
      <c r="H117" s="291"/>
      <c r="I117" s="291"/>
      <c r="J117" s="291"/>
      <c r="K117" s="291"/>
      <c r="L117" s="268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  <c r="Z117" s="269"/>
      <c r="AA117" s="269"/>
      <c r="AB117" s="269"/>
      <c r="AC117" s="269"/>
      <c r="AD117" s="269"/>
      <c r="AE117" s="269"/>
      <c r="AF117" s="269"/>
      <c r="AG117" s="269"/>
      <c r="AH117" s="269"/>
      <c r="AI117" s="269"/>
      <c r="AJ117" s="269"/>
      <c r="AK117" s="269"/>
      <c r="AL117" s="269"/>
      <c r="AM117" s="269"/>
      <c r="AN117" s="269"/>
      <c r="AO117" s="269"/>
      <c r="AP117" s="269"/>
      <c r="AQ117" s="269"/>
      <c r="AR117" s="269"/>
      <c r="AS117" s="269"/>
      <c r="AT117" s="269"/>
      <c r="AU117" s="269"/>
      <c r="AV117" s="269"/>
      <c r="AW117" s="269"/>
      <c r="AX117" s="269"/>
      <c r="AY117" s="269"/>
      <c r="AZ117" s="269"/>
      <c r="BA117" s="269"/>
      <c r="BB117" s="269"/>
      <c r="BC117" s="269"/>
      <c r="BD117" s="269"/>
      <c r="BE117" s="269"/>
      <c r="BF117" s="269"/>
      <c r="BG117" s="269"/>
      <c r="BH117" s="269"/>
      <c r="BI117" s="269"/>
      <c r="BJ117" s="269"/>
      <c r="BK117" s="269"/>
      <c r="BL117" s="269"/>
      <c r="BM117" s="269"/>
    </row>
    <row r="118" spans="2:65"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8"/>
      <c r="AI118" s="258"/>
      <c r="AJ118" s="258"/>
      <c r="AK118" s="258"/>
      <c r="AL118" s="258"/>
      <c r="AM118" s="258"/>
      <c r="AN118" s="258"/>
      <c r="AO118" s="258"/>
      <c r="AP118" s="258"/>
      <c r="AQ118" s="258"/>
      <c r="AR118" s="258"/>
      <c r="AS118" s="258"/>
      <c r="AT118" s="258"/>
      <c r="AU118" s="258"/>
      <c r="AV118" s="258"/>
      <c r="AW118" s="258"/>
      <c r="AX118" s="258"/>
      <c r="AY118" s="258"/>
      <c r="AZ118" s="258"/>
      <c r="BA118" s="258"/>
      <c r="BB118" s="258"/>
      <c r="BC118" s="258"/>
      <c r="BD118" s="258"/>
      <c r="BE118" s="258"/>
      <c r="BF118" s="258"/>
      <c r="BG118" s="258"/>
      <c r="BH118" s="258"/>
      <c r="BI118" s="258"/>
      <c r="BJ118" s="258"/>
      <c r="BK118" s="258"/>
      <c r="BL118" s="258"/>
      <c r="BM118" s="258"/>
    </row>
    <row r="119" spans="2:65"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  <c r="AA119" s="258"/>
      <c r="AB119" s="258"/>
      <c r="AC119" s="258"/>
      <c r="AD119" s="258"/>
      <c r="AE119" s="258"/>
      <c r="AF119" s="258"/>
      <c r="AG119" s="258"/>
      <c r="AH119" s="258"/>
      <c r="AI119" s="258"/>
      <c r="AJ119" s="258"/>
      <c r="AK119" s="258"/>
      <c r="AL119" s="258"/>
      <c r="AM119" s="258"/>
      <c r="AN119" s="258"/>
      <c r="AO119" s="258"/>
      <c r="AP119" s="258"/>
      <c r="AQ119" s="258"/>
      <c r="AR119" s="258"/>
      <c r="AS119" s="258"/>
      <c r="AT119" s="258"/>
      <c r="AU119" s="258"/>
      <c r="AV119" s="258"/>
      <c r="AW119" s="258"/>
      <c r="AX119" s="258"/>
      <c r="AY119" s="258"/>
      <c r="AZ119" s="258"/>
      <c r="BA119" s="258"/>
      <c r="BB119" s="258"/>
      <c r="BC119" s="258"/>
      <c r="BD119" s="258"/>
      <c r="BE119" s="258"/>
      <c r="BF119" s="258"/>
      <c r="BG119" s="258"/>
      <c r="BH119" s="258"/>
      <c r="BI119" s="258"/>
      <c r="BJ119" s="258"/>
      <c r="BK119" s="258"/>
      <c r="BL119" s="258"/>
      <c r="BM119" s="258"/>
    </row>
    <row r="120" spans="2:65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  <c r="Z120" s="258"/>
      <c r="AA120" s="258"/>
      <c r="AB120" s="258"/>
      <c r="AC120" s="258"/>
      <c r="AD120" s="258"/>
      <c r="AE120" s="258"/>
      <c r="AF120" s="258"/>
      <c r="AG120" s="258"/>
      <c r="AH120" s="258"/>
      <c r="AI120" s="258"/>
      <c r="AJ120" s="258"/>
      <c r="AK120" s="258"/>
      <c r="AL120" s="258"/>
      <c r="AM120" s="258"/>
      <c r="AN120" s="258"/>
      <c r="AO120" s="258"/>
      <c r="AP120" s="258"/>
      <c r="AQ120" s="258"/>
      <c r="AR120" s="258"/>
      <c r="AS120" s="258"/>
      <c r="AT120" s="258"/>
      <c r="AU120" s="258"/>
      <c r="AV120" s="258"/>
      <c r="AW120" s="258"/>
      <c r="AX120" s="258"/>
      <c r="AY120" s="258"/>
      <c r="AZ120" s="258"/>
      <c r="BA120" s="258"/>
      <c r="BB120" s="258"/>
      <c r="BC120" s="258"/>
      <c r="BD120" s="258"/>
      <c r="BE120" s="258"/>
      <c r="BF120" s="258"/>
      <c r="BG120" s="258"/>
      <c r="BH120" s="258"/>
      <c r="BI120" s="258"/>
      <c r="BJ120" s="258"/>
      <c r="BK120" s="258"/>
      <c r="BL120" s="258"/>
      <c r="BM120" s="258"/>
    </row>
    <row r="121" spans="2:65" s="1" customFormat="1" ht="7" customHeight="1">
      <c r="B121" s="292"/>
      <c r="C121" s="293"/>
      <c r="D121" s="293"/>
      <c r="E121" s="293"/>
      <c r="F121" s="293"/>
      <c r="G121" s="293"/>
      <c r="H121" s="293"/>
      <c r="I121" s="293"/>
      <c r="J121" s="293"/>
      <c r="K121" s="293"/>
      <c r="L121" s="268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69"/>
      <c r="AA121" s="269"/>
      <c r="AB121" s="269"/>
      <c r="AC121" s="269"/>
      <c r="AD121" s="269"/>
      <c r="AE121" s="269"/>
      <c r="AF121" s="269"/>
      <c r="AG121" s="269"/>
      <c r="AH121" s="269"/>
      <c r="AI121" s="269"/>
      <c r="AJ121" s="269"/>
      <c r="AK121" s="269"/>
      <c r="AL121" s="269"/>
      <c r="AM121" s="269"/>
      <c r="AN121" s="269"/>
      <c r="AO121" s="269"/>
      <c r="AP121" s="269"/>
      <c r="AQ121" s="269"/>
      <c r="AR121" s="269"/>
      <c r="AS121" s="269"/>
      <c r="AT121" s="269"/>
      <c r="AU121" s="269"/>
      <c r="AV121" s="269"/>
      <c r="AW121" s="269"/>
      <c r="AX121" s="269"/>
      <c r="AY121" s="269"/>
      <c r="AZ121" s="269"/>
      <c r="BA121" s="269"/>
      <c r="BB121" s="269"/>
      <c r="BC121" s="269"/>
      <c r="BD121" s="269"/>
      <c r="BE121" s="269"/>
      <c r="BF121" s="269"/>
      <c r="BG121" s="269"/>
      <c r="BH121" s="269"/>
      <c r="BI121" s="269"/>
      <c r="BJ121" s="269"/>
      <c r="BK121" s="269"/>
      <c r="BL121" s="269"/>
      <c r="BM121" s="269"/>
    </row>
    <row r="122" spans="2:65" s="1" customFormat="1" ht="25" customHeight="1">
      <c r="B122" s="268"/>
      <c r="C122" s="263" t="s">
        <v>169</v>
      </c>
      <c r="D122" s="269"/>
      <c r="E122" s="269"/>
      <c r="F122" s="269"/>
      <c r="G122" s="269"/>
      <c r="H122" s="269"/>
      <c r="I122" s="269"/>
      <c r="J122" s="269"/>
      <c r="K122" s="269"/>
      <c r="L122" s="268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269"/>
      <c r="Y122" s="269"/>
      <c r="Z122" s="269"/>
      <c r="AA122" s="269"/>
      <c r="AB122" s="269"/>
      <c r="AC122" s="269"/>
      <c r="AD122" s="269"/>
      <c r="AE122" s="269"/>
      <c r="AF122" s="269"/>
      <c r="AG122" s="269"/>
      <c r="AH122" s="269"/>
      <c r="AI122" s="269"/>
      <c r="AJ122" s="269"/>
      <c r="AK122" s="269"/>
      <c r="AL122" s="269"/>
      <c r="AM122" s="269"/>
      <c r="AN122" s="269"/>
      <c r="AO122" s="269"/>
      <c r="AP122" s="269"/>
      <c r="AQ122" s="269"/>
      <c r="AR122" s="269"/>
      <c r="AS122" s="269"/>
      <c r="AT122" s="269"/>
      <c r="AU122" s="269"/>
      <c r="AV122" s="269"/>
      <c r="AW122" s="269"/>
      <c r="AX122" s="269"/>
      <c r="AY122" s="269"/>
      <c r="AZ122" s="269"/>
      <c r="BA122" s="269"/>
      <c r="BB122" s="269"/>
      <c r="BC122" s="269"/>
      <c r="BD122" s="269"/>
      <c r="BE122" s="269"/>
      <c r="BF122" s="269"/>
      <c r="BG122" s="269"/>
      <c r="BH122" s="269"/>
      <c r="BI122" s="269"/>
      <c r="BJ122" s="269"/>
      <c r="BK122" s="269"/>
      <c r="BL122" s="269"/>
      <c r="BM122" s="269"/>
    </row>
    <row r="123" spans="2:65" s="1" customFormat="1" ht="7" customHeight="1">
      <c r="B123" s="268"/>
      <c r="C123" s="269"/>
      <c r="D123" s="269"/>
      <c r="E123" s="269"/>
      <c r="F123" s="269"/>
      <c r="G123" s="269"/>
      <c r="H123" s="269"/>
      <c r="I123" s="269"/>
      <c r="J123" s="269"/>
      <c r="K123" s="269"/>
      <c r="L123" s="268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269"/>
      <c r="Y123" s="269"/>
      <c r="Z123" s="269"/>
      <c r="AA123" s="269"/>
      <c r="AB123" s="269"/>
      <c r="AC123" s="269"/>
      <c r="AD123" s="269"/>
      <c r="AE123" s="269"/>
      <c r="AF123" s="269"/>
      <c r="AG123" s="269"/>
      <c r="AH123" s="269"/>
      <c r="AI123" s="269"/>
      <c r="AJ123" s="269"/>
      <c r="AK123" s="269"/>
      <c r="AL123" s="269"/>
      <c r="AM123" s="269"/>
      <c r="AN123" s="269"/>
      <c r="AO123" s="269"/>
      <c r="AP123" s="269"/>
      <c r="AQ123" s="269"/>
      <c r="AR123" s="269"/>
      <c r="AS123" s="269"/>
      <c r="AT123" s="269"/>
      <c r="AU123" s="269"/>
      <c r="AV123" s="269"/>
      <c r="AW123" s="269"/>
      <c r="AX123" s="269"/>
      <c r="AY123" s="269"/>
      <c r="AZ123" s="269"/>
      <c r="BA123" s="269"/>
      <c r="BB123" s="269"/>
      <c r="BC123" s="269"/>
      <c r="BD123" s="269"/>
      <c r="BE123" s="269"/>
      <c r="BF123" s="269"/>
      <c r="BG123" s="269"/>
      <c r="BH123" s="269"/>
      <c r="BI123" s="269"/>
      <c r="BJ123" s="269"/>
      <c r="BK123" s="269"/>
      <c r="BL123" s="269"/>
      <c r="BM123" s="269"/>
    </row>
    <row r="124" spans="2:65" s="1" customFormat="1" ht="12.1" customHeight="1">
      <c r="B124" s="268"/>
      <c r="C124" s="265" t="s">
        <v>16</v>
      </c>
      <c r="D124" s="269"/>
      <c r="E124" s="269"/>
      <c r="F124" s="269"/>
      <c r="G124" s="269"/>
      <c r="H124" s="269"/>
      <c r="I124" s="269"/>
      <c r="J124" s="269"/>
      <c r="K124" s="269"/>
      <c r="L124" s="268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  <c r="Z124" s="269"/>
      <c r="AA124" s="269"/>
      <c r="AB124" s="269"/>
      <c r="AC124" s="269"/>
      <c r="AD124" s="269"/>
      <c r="AE124" s="269"/>
      <c r="AF124" s="269"/>
      <c r="AG124" s="269"/>
      <c r="AH124" s="269"/>
      <c r="AI124" s="269"/>
      <c r="AJ124" s="269"/>
      <c r="AK124" s="269"/>
      <c r="AL124" s="269"/>
      <c r="AM124" s="269"/>
      <c r="AN124" s="269"/>
      <c r="AO124" s="269"/>
      <c r="AP124" s="269"/>
      <c r="AQ124" s="269"/>
      <c r="AR124" s="269"/>
      <c r="AS124" s="269"/>
      <c r="AT124" s="269"/>
      <c r="AU124" s="269"/>
      <c r="AV124" s="269"/>
      <c r="AW124" s="269"/>
      <c r="AX124" s="269"/>
      <c r="AY124" s="269"/>
      <c r="AZ124" s="269"/>
      <c r="BA124" s="269"/>
      <c r="BB124" s="269"/>
      <c r="BC124" s="269"/>
      <c r="BD124" s="269"/>
      <c r="BE124" s="269"/>
      <c r="BF124" s="269"/>
      <c r="BG124" s="269"/>
      <c r="BH124" s="269"/>
      <c r="BI124" s="269"/>
      <c r="BJ124" s="269"/>
      <c r="BK124" s="269"/>
      <c r="BL124" s="269"/>
      <c r="BM124" s="269"/>
    </row>
    <row r="125" spans="2:65" s="1" customFormat="1" ht="16.5" customHeight="1">
      <c r="B125" s="268"/>
      <c r="C125" s="269"/>
      <c r="D125" s="269"/>
      <c r="E125" s="266" t="str">
        <f>E7</f>
        <v>ČZU akce - sloučení</v>
      </c>
      <c r="F125" s="267"/>
      <c r="G125" s="267"/>
      <c r="H125" s="267"/>
      <c r="I125" s="269"/>
      <c r="J125" s="269"/>
      <c r="K125" s="269"/>
      <c r="L125" s="268"/>
      <c r="M125" s="269"/>
      <c r="N125" s="269"/>
      <c r="O125" s="269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  <c r="Z125" s="269"/>
      <c r="AA125" s="269"/>
      <c r="AB125" s="269"/>
      <c r="AC125" s="269"/>
      <c r="AD125" s="269"/>
      <c r="AE125" s="269"/>
      <c r="AF125" s="269"/>
      <c r="AG125" s="269"/>
      <c r="AH125" s="269"/>
      <c r="AI125" s="269"/>
      <c r="AJ125" s="269"/>
      <c r="AK125" s="269"/>
      <c r="AL125" s="269"/>
      <c r="AM125" s="269"/>
      <c r="AN125" s="269"/>
      <c r="AO125" s="269"/>
      <c r="AP125" s="269"/>
      <c r="AQ125" s="269"/>
      <c r="AR125" s="269"/>
      <c r="AS125" s="269"/>
      <c r="AT125" s="269"/>
      <c r="AU125" s="269"/>
      <c r="AV125" s="269"/>
      <c r="AW125" s="269"/>
      <c r="AX125" s="269"/>
      <c r="AY125" s="269"/>
      <c r="AZ125" s="269"/>
      <c r="BA125" s="269"/>
      <c r="BB125" s="269"/>
      <c r="BC125" s="269"/>
      <c r="BD125" s="269"/>
      <c r="BE125" s="269"/>
      <c r="BF125" s="269"/>
      <c r="BG125" s="269"/>
      <c r="BH125" s="269"/>
      <c r="BI125" s="269"/>
      <c r="BJ125" s="269"/>
      <c r="BK125" s="269"/>
      <c r="BL125" s="269"/>
      <c r="BM125" s="269"/>
    </row>
    <row r="126" spans="2:65" ht="12.1" customHeight="1">
      <c r="B126" s="262"/>
      <c r="C126" s="265" t="s">
        <v>144</v>
      </c>
      <c r="D126" s="258"/>
      <c r="E126" s="258"/>
      <c r="F126" s="258"/>
      <c r="G126" s="258"/>
      <c r="H126" s="258"/>
      <c r="I126" s="258"/>
      <c r="J126" s="258"/>
      <c r="K126" s="258"/>
      <c r="L126" s="262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58"/>
      <c r="AE126" s="258"/>
      <c r="AF126" s="258"/>
      <c r="AG126" s="258"/>
      <c r="AH126" s="258"/>
      <c r="AI126" s="258"/>
      <c r="AJ126" s="258"/>
      <c r="AK126" s="258"/>
      <c r="AL126" s="258"/>
      <c r="AM126" s="258"/>
      <c r="AN126" s="258"/>
      <c r="AO126" s="258"/>
      <c r="AP126" s="258"/>
      <c r="AQ126" s="258"/>
      <c r="AR126" s="258"/>
      <c r="AS126" s="258"/>
      <c r="AT126" s="258"/>
      <c r="AU126" s="258"/>
      <c r="AV126" s="258"/>
      <c r="AW126" s="258"/>
      <c r="AX126" s="258"/>
      <c r="AY126" s="258"/>
      <c r="AZ126" s="258"/>
      <c r="BA126" s="258"/>
      <c r="BB126" s="258"/>
      <c r="BC126" s="258"/>
      <c r="BD126" s="258"/>
      <c r="BE126" s="258"/>
      <c r="BF126" s="258"/>
      <c r="BG126" s="258"/>
      <c r="BH126" s="258"/>
      <c r="BI126" s="258"/>
      <c r="BJ126" s="258"/>
      <c r="BK126" s="258"/>
      <c r="BL126" s="258"/>
      <c r="BM126" s="258"/>
    </row>
    <row r="127" spans="2:65" s="1" customFormat="1" ht="16.5" customHeight="1">
      <c r="B127" s="268"/>
      <c r="C127" s="269"/>
      <c r="D127" s="269"/>
      <c r="E127" s="266" t="s">
        <v>862</v>
      </c>
      <c r="F127" s="270"/>
      <c r="G127" s="270"/>
      <c r="H127" s="270"/>
      <c r="I127" s="269"/>
      <c r="J127" s="269"/>
      <c r="K127" s="269"/>
      <c r="L127" s="268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269"/>
      <c r="AA127" s="269"/>
      <c r="AB127" s="269"/>
      <c r="AC127" s="269"/>
      <c r="AD127" s="269"/>
      <c r="AE127" s="269"/>
      <c r="AF127" s="269"/>
      <c r="AG127" s="269"/>
      <c r="AH127" s="269"/>
      <c r="AI127" s="269"/>
      <c r="AJ127" s="269"/>
      <c r="AK127" s="269"/>
      <c r="AL127" s="269"/>
      <c r="AM127" s="269"/>
      <c r="AN127" s="269"/>
      <c r="AO127" s="269"/>
      <c r="AP127" s="269"/>
      <c r="AQ127" s="269"/>
      <c r="AR127" s="269"/>
      <c r="AS127" s="269"/>
      <c r="AT127" s="269"/>
      <c r="AU127" s="269"/>
      <c r="AV127" s="269"/>
      <c r="AW127" s="269"/>
      <c r="AX127" s="269"/>
      <c r="AY127" s="269"/>
      <c r="AZ127" s="269"/>
      <c r="BA127" s="269"/>
      <c r="BB127" s="269"/>
      <c r="BC127" s="269"/>
      <c r="BD127" s="269"/>
      <c r="BE127" s="269"/>
      <c r="BF127" s="269"/>
      <c r="BG127" s="269"/>
      <c r="BH127" s="269"/>
      <c r="BI127" s="269"/>
      <c r="BJ127" s="269"/>
      <c r="BK127" s="269"/>
      <c r="BL127" s="269"/>
      <c r="BM127" s="269"/>
    </row>
    <row r="128" spans="2:65" s="1" customFormat="1" ht="12.1" customHeight="1">
      <c r="B128" s="268"/>
      <c r="C128" s="265" t="s">
        <v>146</v>
      </c>
      <c r="D128" s="269"/>
      <c r="E128" s="269"/>
      <c r="F128" s="269"/>
      <c r="G128" s="269"/>
      <c r="H128" s="269"/>
      <c r="I128" s="269"/>
      <c r="J128" s="269"/>
      <c r="K128" s="269"/>
      <c r="L128" s="268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69"/>
      <c r="AA128" s="269"/>
      <c r="AB128" s="269"/>
      <c r="AC128" s="269"/>
      <c r="AD128" s="269"/>
      <c r="AE128" s="269"/>
      <c r="AF128" s="269"/>
      <c r="AG128" s="269"/>
      <c r="AH128" s="269"/>
      <c r="AI128" s="269"/>
      <c r="AJ128" s="269"/>
      <c r="AK128" s="269"/>
      <c r="AL128" s="269"/>
      <c r="AM128" s="269"/>
      <c r="AN128" s="269"/>
      <c r="AO128" s="269"/>
      <c r="AP128" s="269"/>
      <c r="AQ128" s="269"/>
      <c r="AR128" s="269"/>
      <c r="AS128" s="269"/>
      <c r="AT128" s="269"/>
      <c r="AU128" s="269"/>
      <c r="AV128" s="269"/>
      <c r="AW128" s="269"/>
      <c r="AX128" s="269"/>
      <c r="AY128" s="269"/>
      <c r="AZ128" s="269"/>
      <c r="BA128" s="269"/>
      <c r="BB128" s="269"/>
      <c r="BC128" s="269"/>
      <c r="BD128" s="269"/>
      <c r="BE128" s="269"/>
      <c r="BF128" s="269"/>
      <c r="BG128" s="269"/>
      <c r="BH128" s="269"/>
      <c r="BI128" s="269"/>
      <c r="BJ128" s="269"/>
      <c r="BK128" s="269"/>
      <c r="BL128" s="269"/>
      <c r="BM128" s="269"/>
    </row>
    <row r="129" spans="2:65" s="1" customFormat="1" ht="16.5" customHeight="1">
      <c r="B129" s="268"/>
      <c r="C129" s="269"/>
      <c r="D129" s="269"/>
      <c r="E129" s="271" t="str">
        <f>E11</f>
        <v>SO-01 - Stavební práce - budova I</v>
      </c>
      <c r="F129" s="270"/>
      <c r="G129" s="270"/>
      <c r="H129" s="270"/>
      <c r="I129" s="269"/>
      <c r="J129" s="269"/>
      <c r="K129" s="269"/>
      <c r="L129" s="268"/>
      <c r="M129" s="269"/>
      <c r="N129" s="269"/>
      <c r="O129" s="269"/>
      <c r="P129" s="269"/>
      <c r="Q129" s="269"/>
      <c r="R129" s="269"/>
      <c r="S129" s="269"/>
      <c r="T129" s="269"/>
      <c r="U129" s="269"/>
      <c r="V129" s="269"/>
      <c r="W129" s="269"/>
      <c r="X129" s="269"/>
      <c r="Y129" s="269"/>
      <c r="Z129" s="269"/>
      <c r="AA129" s="269"/>
      <c r="AB129" s="269"/>
      <c r="AC129" s="269"/>
      <c r="AD129" s="269"/>
      <c r="AE129" s="269"/>
      <c r="AF129" s="269"/>
      <c r="AG129" s="269"/>
      <c r="AH129" s="269"/>
      <c r="AI129" s="269"/>
      <c r="AJ129" s="269"/>
      <c r="AK129" s="269"/>
      <c r="AL129" s="269"/>
      <c r="AM129" s="269"/>
      <c r="AN129" s="269"/>
      <c r="AO129" s="269"/>
      <c r="AP129" s="269"/>
      <c r="AQ129" s="269"/>
      <c r="AR129" s="269"/>
      <c r="AS129" s="269"/>
      <c r="AT129" s="269"/>
      <c r="AU129" s="269"/>
      <c r="AV129" s="269"/>
      <c r="AW129" s="269"/>
      <c r="AX129" s="269"/>
      <c r="AY129" s="269"/>
      <c r="AZ129" s="269"/>
      <c r="BA129" s="269"/>
      <c r="BB129" s="269"/>
      <c r="BC129" s="269"/>
      <c r="BD129" s="269"/>
      <c r="BE129" s="269"/>
      <c r="BF129" s="269"/>
      <c r="BG129" s="269"/>
      <c r="BH129" s="269"/>
      <c r="BI129" s="269"/>
      <c r="BJ129" s="269"/>
      <c r="BK129" s="269"/>
      <c r="BL129" s="269"/>
      <c r="BM129" s="269"/>
    </row>
    <row r="130" spans="2:65" s="1" customFormat="1" ht="7" customHeight="1">
      <c r="B130" s="268"/>
      <c r="C130" s="269"/>
      <c r="D130" s="269"/>
      <c r="E130" s="269"/>
      <c r="F130" s="269"/>
      <c r="G130" s="269"/>
      <c r="H130" s="269"/>
      <c r="I130" s="269"/>
      <c r="J130" s="269"/>
      <c r="K130" s="269"/>
      <c r="L130" s="268"/>
      <c r="M130" s="269"/>
      <c r="N130" s="269"/>
      <c r="O130" s="269"/>
      <c r="P130" s="269"/>
      <c r="Q130" s="269"/>
      <c r="R130" s="269"/>
      <c r="S130" s="269"/>
      <c r="T130" s="269"/>
      <c r="U130" s="269"/>
      <c r="V130" s="269"/>
      <c r="W130" s="269"/>
      <c r="X130" s="269"/>
      <c r="Y130" s="269"/>
      <c r="Z130" s="269"/>
      <c r="AA130" s="269"/>
      <c r="AB130" s="269"/>
      <c r="AC130" s="269"/>
      <c r="AD130" s="269"/>
      <c r="AE130" s="269"/>
      <c r="AF130" s="269"/>
      <c r="AG130" s="269"/>
      <c r="AH130" s="269"/>
      <c r="AI130" s="269"/>
      <c r="AJ130" s="269"/>
      <c r="AK130" s="269"/>
      <c r="AL130" s="269"/>
      <c r="AM130" s="269"/>
      <c r="AN130" s="269"/>
      <c r="AO130" s="269"/>
      <c r="AP130" s="269"/>
      <c r="AQ130" s="269"/>
      <c r="AR130" s="269"/>
      <c r="AS130" s="269"/>
      <c r="AT130" s="269"/>
      <c r="AU130" s="269"/>
      <c r="AV130" s="269"/>
      <c r="AW130" s="269"/>
      <c r="AX130" s="269"/>
      <c r="AY130" s="269"/>
      <c r="AZ130" s="269"/>
      <c r="BA130" s="269"/>
      <c r="BB130" s="269"/>
      <c r="BC130" s="269"/>
      <c r="BD130" s="269"/>
      <c r="BE130" s="269"/>
      <c r="BF130" s="269"/>
      <c r="BG130" s="269"/>
      <c r="BH130" s="269"/>
      <c r="BI130" s="269"/>
      <c r="BJ130" s="269"/>
      <c r="BK130" s="269"/>
      <c r="BL130" s="269"/>
      <c r="BM130" s="269"/>
    </row>
    <row r="131" spans="2:65" s="1" customFormat="1" ht="12.1" customHeight="1">
      <c r="B131" s="268"/>
      <c r="C131" s="265" t="s">
        <v>20</v>
      </c>
      <c r="D131" s="269"/>
      <c r="E131" s="269"/>
      <c r="F131" s="272" t="str">
        <f>F14</f>
        <v>areál ČZU v Praze</v>
      </c>
      <c r="G131" s="269"/>
      <c r="H131" s="269"/>
      <c r="I131" s="265" t="s">
        <v>22</v>
      </c>
      <c r="J131" s="273">
        <f>IF(J14="","",J14)</f>
        <v>0</v>
      </c>
      <c r="K131" s="269"/>
      <c r="L131" s="268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269"/>
      <c r="Y131" s="269"/>
      <c r="Z131" s="269"/>
      <c r="AA131" s="269"/>
      <c r="AB131" s="269"/>
      <c r="AC131" s="269"/>
      <c r="AD131" s="269"/>
      <c r="AE131" s="269"/>
      <c r="AF131" s="269"/>
      <c r="AG131" s="269"/>
      <c r="AH131" s="269"/>
      <c r="AI131" s="269"/>
      <c r="AJ131" s="269"/>
      <c r="AK131" s="269"/>
      <c r="AL131" s="269"/>
      <c r="AM131" s="269"/>
      <c r="AN131" s="269"/>
      <c r="AO131" s="269"/>
      <c r="AP131" s="269"/>
      <c r="AQ131" s="269"/>
      <c r="AR131" s="269"/>
      <c r="AS131" s="269"/>
      <c r="AT131" s="269"/>
      <c r="AU131" s="269"/>
      <c r="AV131" s="269"/>
      <c r="AW131" s="269"/>
      <c r="AX131" s="269"/>
      <c r="AY131" s="269"/>
      <c r="AZ131" s="269"/>
      <c r="BA131" s="269"/>
      <c r="BB131" s="269"/>
      <c r="BC131" s="269"/>
      <c r="BD131" s="269"/>
      <c r="BE131" s="269"/>
      <c r="BF131" s="269"/>
      <c r="BG131" s="269"/>
      <c r="BH131" s="269"/>
      <c r="BI131" s="269"/>
      <c r="BJ131" s="269"/>
      <c r="BK131" s="269"/>
      <c r="BL131" s="269"/>
      <c r="BM131" s="269"/>
    </row>
    <row r="132" spans="2:65" s="1" customFormat="1" ht="7" customHeight="1">
      <c r="B132" s="268"/>
      <c r="C132" s="269"/>
      <c r="D132" s="269"/>
      <c r="E132" s="269"/>
      <c r="F132" s="269"/>
      <c r="G132" s="269"/>
      <c r="H132" s="269"/>
      <c r="I132" s="269"/>
      <c r="J132" s="269"/>
      <c r="K132" s="269"/>
      <c r="L132" s="268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269"/>
      <c r="Y132" s="269"/>
      <c r="Z132" s="269"/>
      <c r="AA132" s="269"/>
      <c r="AB132" s="269"/>
      <c r="AC132" s="269"/>
      <c r="AD132" s="269"/>
      <c r="AE132" s="269"/>
      <c r="AF132" s="269"/>
      <c r="AG132" s="269"/>
      <c r="AH132" s="269"/>
      <c r="AI132" s="269"/>
      <c r="AJ132" s="269"/>
      <c r="AK132" s="269"/>
      <c r="AL132" s="269"/>
      <c r="AM132" s="269"/>
      <c r="AN132" s="269"/>
      <c r="AO132" s="269"/>
      <c r="AP132" s="269"/>
      <c r="AQ132" s="269"/>
      <c r="AR132" s="269"/>
      <c r="AS132" s="269"/>
      <c r="AT132" s="269"/>
      <c r="AU132" s="269"/>
      <c r="AV132" s="269"/>
      <c r="AW132" s="269"/>
      <c r="AX132" s="269"/>
      <c r="AY132" s="269"/>
      <c r="AZ132" s="269"/>
      <c r="BA132" s="269"/>
      <c r="BB132" s="269"/>
      <c r="BC132" s="269"/>
      <c r="BD132" s="269"/>
      <c r="BE132" s="269"/>
      <c r="BF132" s="269"/>
      <c r="BG132" s="269"/>
      <c r="BH132" s="269"/>
      <c r="BI132" s="269"/>
      <c r="BJ132" s="269"/>
      <c r="BK132" s="269"/>
      <c r="BL132" s="269"/>
      <c r="BM132" s="269"/>
    </row>
    <row r="133" spans="2:65" s="1" customFormat="1" ht="15.15" customHeight="1">
      <c r="B133" s="268"/>
      <c r="C133" s="265" t="s">
        <v>23</v>
      </c>
      <c r="D133" s="269"/>
      <c r="E133" s="269"/>
      <c r="F133" s="272" t="str">
        <f>E17</f>
        <v>ČZU v Praze, Kamýcká 129, 165 00 Praha 6 - Suchdol</v>
      </c>
      <c r="G133" s="269"/>
      <c r="H133" s="269"/>
      <c r="I133" s="265" t="s">
        <v>30</v>
      </c>
      <c r="J133" s="294" t="str">
        <f>E23</f>
        <v>ABCD studio s.r.o.</v>
      </c>
      <c r="K133" s="269"/>
      <c r="L133" s="268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269"/>
      <c r="Y133" s="269"/>
      <c r="Z133" s="269"/>
      <c r="AA133" s="269"/>
      <c r="AB133" s="269"/>
      <c r="AC133" s="269"/>
      <c r="AD133" s="269"/>
      <c r="AE133" s="269"/>
      <c r="AF133" s="269"/>
      <c r="AG133" s="269"/>
      <c r="AH133" s="269"/>
      <c r="AI133" s="269"/>
      <c r="AJ133" s="269"/>
      <c r="AK133" s="269"/>
      <c r="AL133" s="269"/>
      <c r="AM133" s="269"/>
      <c r="AN133" s="269"/>
      <c r="AO133" s="269"/>
      <c r="AP133" s="269"/>
      <c r="AQ133" s="269"/>
      <c r="AR133" s="269"/>
      <c r="AS133" s="269"/>
      <c r="AT133" s="269"/>
      <c r="AU133" s="269"/>
      <c r="AV133" s="269"/>
      <c r="AW133" s="269"/>
      <c r="AX133" s="269"/>
      <c r="AY133" s="269"/>
      <c r="AZ133" s="269"/>
      <c r="BA133" s="269"/>
      <c r="BB133" s="269"/>
      <c r="BC133" s="269"/>
      <c r="BD133" s="269"/>
      <c r="BE133" s="269"/>
      <c r="BF133" s="269"/>
      <c r="BG133" s="269"/>
      <c r="BH133" s="269"/>
      <c r="BI133" s="269"/>
      <c r="BJ133" s="269"/>
      <c r="BK133" s="269"/>
      <c r="BL133" s="269"/>
      <c r="BM133" s="269"/>
    </row>
    <row r="134" spans="2:65" s="1" customFormat="1" ht="15.15" customHeight="1">
      <c r="B134" s="268"/>
      <c r="C134" s="265" t="s">
        <v>28</v>
      </c>
      <c r="D134" s="269"/>
      <c r="E134" s="269"/>
      <c r="F134" s="272" t="str">
        <f>IF(E20="","",E20)</f>
        <v>Vyplň údaj</v>
      </c>
      <c r="G134" s="269"/>
      <c r="H134" s="269"/>
      <c r="I134" s="265" t="s">
        <v>33</v>
      </c>
      <c r="J134" s="294" t="str">
        <f>E26</f>
        <v xml:space="preserve"> </v>
      </c>
      <c r="K134" s="269"/>
      <c r="L134" s="268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269"/>
      <c r="AA134" s="269"/>
      <c r="AB134" s="269"/>
      <c r="AC134" s="269"/>
      <c r="AD134" s="269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269"/>
      <c r="AO134" s="269"/>
      <c r="AP134" s="269"/>
      <c r="AQ134" s="269"/>
      <c r="AR134" s="269"/>
      <c r="AS134" s="269"/>
      <c r="AT134" s="269"/>
      <c r="AU134" s="269"/>
      <c r="AV134" s="269"/>
      <c r="AW134" s="269"/>
      <c r="AX134" s="269"/>
      <c r="AY134" s="269"/>
      <c r="AZ134" s="269"/>
      <c r="BA134" s="269"/>
      <c r="BB134" s="269"/>
      <c r="BC134" s="269"/>
      <c r="BD134" s="269"/>
      <c r="BE134" s="269"/>
      <c r="BF134" s="269"/>
      <c r="BG134" s="269"/>
      <c r="BH134" s="269"/>
      <c r="BI134" s="269"/>
      <c r="BJ134" s="269"/>
      <c r="BK134" s="269"/>
      <c r="BL134" s="269"/>
      <c r="BM134" s="269"/>
    </row>
    <row r="135" spans="2:65" s="1" customFormat="1" ht="10.4" customHeight="1">
      <c r="B135" s="268"/>
      <c r="C135" s="269"/>
      <c r="D135" s="269"/>
      <c r="E135" s="269"/>
      <c r="F135" s="269"/>
      <c r="G135" s="269"/>
      <c r="H135" s="269"/>
      <c r="I135" s="269"/>
      <c r="J135" s="269"/>
      <c r="K135" s="269"/>
      <c r="L135" s="268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  <c r="Z135" s="269"/>
      <c r="AA135" s="269"/>
      <c r="AB135" s="269"/>
      <c r="AC135" s="269"/>
      <c r="AD135" s="269"/>
      <c r="AE135" s="269"/>
      <c r="AF135" s="269"/>
      <c r="AG135" s="269"/>
      <c r="AH135" s="269"/>
      <c r="AI135" s="269"/>
      <c r="AJ135" s="269"/>
      <c r="AK135" s="269"/>
      <c r="AL135" s="269"/>
      <c r="AM135" s="269"/>
      <c r="AN135" s="269"/>
      <c r="AO135" s="269"/>
      <c r="AP135" s="269"/>
      <c r="AQ135" s="269"/>
      <c r="AR135" s="269"/>
      <c r="AS135" s="269"/>
      <c r="AT135" s="269"/>
      <c r="AU135" s="269"/>
      <c r="AV135" s="269"/>
      <c r="AW135" s="269"/>
      <c r="AX135" s="269"/>
      <c r="AY135" s="269"/>
      <c r="AZ135" s="269"/>
      <c r="BA135" s="269"/>
      <c r="BB135" s="269"/>
      <c r="BC135" s="269"/>
      <c r="BD135" s="269"/>
      <c r="BE135" s="269"/>
      <c r="BF135" s="269"/>
      <c r="BG135" s="269"/>
      <c r="BH135" s="269"/>
      <c r="BI135" s="269"/>
      <c r="BJ135" s="269"/>
      <c r="BK135" s="269"/>
      <c r="BL135" s="269"/>
      <c r="BM135" s="269"/>
    </row>
    <row r="136" spans="2:65" s="10" customFormat="1" ht="29.25" customHeight="1">
      <c r="B136" s="306"/>
      <c r="C136" s="385" t="s">
        <v>170</v>
      </c>
      <c r="D136" s="206" t="s">
        <v>60</v>
      </c>
      <c r="E136" s="206" t="s">
        <v>56</v>
      </c>
      <c r="F136" s="206" t="s">
        <v>57</v>
      </c>
      <c r="G136" s="206" t="s">
        <v>171</v>
      </c>
      <c r="H136" s="206" t="s">
        <v>172</v>
      </c>
      <c r="I136" s="206" t="s">
        <v>173</v>
      </c>
      <c r="J136" s="206" t="s">
        <v>150</v>
      </c>
      <c r="K136" s="386" t="s">
        <v>174</v>
      </c>
      <c r="L136" s="306"/>
      <c r="M136" s="307" t="s">
        <v>1</v>
      </c>
      <c r="N136" s="308" t="s">
        <v>39</v>
      </c>
      <c r="O136" s="308" t="s">
        <v>175</v>
      </c>
      <c r="P136" s="308" t="s">
        <v>176</v>
      </c>
      <c r="Q136" s="308" t="s">
        <v>177</v>
      </c>
      <c r="R136" s="308" t="s">
        <v>178</v>
      </c>
      <c r="S136" s="308" t="s">
        <v>179</v>
      </c>
      <c r="T136" s="309" t="s">
        <v>180</v>
      </c>
      <c r="U136" s="310"/>
      <c r="V136" s="310"/>
      <c r="W136" s="310"/>
      <c r="X136" s="310"/>
      <c r="Y136" s="310"/>
      <c r="Z136" s="310"/>
      <c r="AA136" s="310"/>
      <c r="AB136" s="310"/>
      <c r="AC136" s="310"/>
      <c r="AD136" s="310"/>
      <c r="AE136" s="310"/>
      <c r="AF136" s="310"/>
      <c r="AG136" s="310"/>
      <c r="AH136" s="310"/>
      <c r="AI136" s="310"/>
      <c r="AJ136" s="310"/>
      <c r="AK136" s="310"/>
      <c r="AL136" s="310"/>
      <c r="AM136" s="310"/>
      <c r="AN136" s="310"/>
      <c r="AO136" s="310"/>
      <c r="AP136" s="310"/>
      <c r="AQ136" s="310"/>
      <c r="AR136" s="310"/>
      <c r="AS136" s="310"/>
      <c r="AT136" s="310"/>
      <c r="AU136" s="310"/>
      <c r="AV136" s="310"/>
      <c r="AW136" s="310"/>
      <c r="AX136" s="310"/>
      <c r="AY136" s="310"/>
      <c r="AZ136" s="310"/>
      <c r="BA136" s="310"/>
      <c r="BB136" s="310"/>
      <c r="BC136" s="310"/>
      <c r="BD136" s="310"/>
      <c r="BE136" s="310"/>
      <c r="BF136" s="310"/>
      <c r="BG136" s="310"/>
      <c r="BH136" s="310"/>
      <c r="BI136" s="310"/>
      <c r="BJ136" s="310"/>
      <c r="BK136" s="310"/>
      <c r="BL136" s="310"/>
      <c r="BM136" s="310"/>
    </row>
    <row r="137" spans="2:65" s="1" customFormat="1" ht="22.95" customHeight="1">
      <c r="B137" s="268"/>
      <c r="C137" s="311" t="s">
        <v>181</v>
      </c>
      <c r="D137" s="269"/>
      <c r="E137" s="269"/>
      <c r="F137" s="269"/>
      <c r="G137" s="269"/>
      <c r="H137" s="269"/>
      <c r="I137" s="269"/>
      <c r="J137" s="312">
        <f>BK137</f>
        <v>0</v>
      </c>
      <c r="K137" s="269"/>
      <c r="L137" s="268"/>
      <c r="M137" s="313"/>
      <c r="N137" s="277"/>
      <c r="O137" s="277"/>
      <c r="P137" s="314">
        <f>P138+P220+P409</f>
        <v>0</v>
      </c>
      <c r="Q137" s="277"/>
      <c r="R137" s="314">
        <f>R138+R220+R409</f>
        <v>26.135949859999997</v>
      </c>
      <c r="S137" s="277"/>
      <c r="T137" s="315">
        <f>T138+T220+T409</f>
        <v>41.333347940000003</v>
      </c>
      <c r="U137" s="269"/>
      <c r="V137" s="269"/>
      <c r="W137" s="269"/>
      <c r="X137" s="269"/>
      <c r="Y137" s="269"/>
      <c r="Z137" s="269"/>
      <c r="AA137" s="269"/>
      <c r="AB137" s="269"/>
      <c r="AC137" s="269"/>
      <c r="AD137" s="269"/>
      <c r="AE137" s="269"/>
      <c r="AF137" s="269"/>
      <c r="AG137" s="269"/>
      <c r="AH137" s="269"/>
      <c r="AI137" s="269"/>
      <c r="AJ137" s="269"/>
      <c r="AK137" s="269"/>
      <c r="AL137" s="269"/>
      <c r="AM137" s="269"/>
      <c r="AN137" s="269"/>
      <c r="AO137" s="269"/>
      <c r="AP137" s="269"/>
      <c r="AQ137" s="269"/>
      <c r="AR137" s="269"/>
      <c r="AS137" s="269"/>
      <c r="AT137" s="259" t="s">
        <v>74</v>
      </c>
      <c r="AU137" s="259" t="s">
        <v>152</v>
      </c>
      <c r="AV137" s="269"/>
      <c r="AW137" s="269"/>
      <c r="AX137" s="269"/>
      <c r="AY137" s="269"/>
      <c r="AZ137" s="269"/>
      <c r="BA137" s="269"/>
      <c r="BB137" s="269"/>
      <c r="BC137" s="269"/>
      <c r="BD137" s="269"/>
      <c r="BE137" s="269"/>
      <c r="BF137" s="269"/>
      <c r="BG137" s="269"/>
      <c r="BH137" s="269"/>
      <c r="BI137" s="269"/>
      <c r="BJ137" s="269"/>
      <c r="BK137" s="316">
        <f>BK138+BK220+BK409</f>
        <v>0</v>
      </c>
      <c r="BL137" s="269"/>
      <c r="BM137" s="269"/>
    </row>
    <row r="138" spans="2:65" s="11" customFormat="1" ht="26" customHeight="1">
      <c r="B138" s="317"/>
      <c r="C138" s="318"/>
      <c r="D138" s="319" t="s">
        <v>74</v>
      </c>
      <c r="E138" s="320" t="s">
        <v>879</v>
      </c>
      <c r="F138" s="320" t="s">
        <v>880</v>
      </c>
      <c r="G138" s="318"/>
      <c r="H138" s="318"/>
      <c r="I138" s="318"/>
      <c r="J138" s="321">
        <f>BK138</f>
        <v>0</v>
      </c>
      <c r="K138" s="318"/>
      <c r="L138" s="317"/>
      <c r="M138" s="322"/>
      <c r="N138" s="318"/>
      <c r="O138" s="318"/>
      <c r="P138" s="323">
        <f>P139+P147+P152+P189+P212+P218</f>
        <v>0</v>
      </c>
      <c r="Q138" s="318"/>
      <c r="R138" s="323">
        <f>R139+R147+R152+R189+R212+R218</f>
        <v>14.760994459999999</v>
      </c>
      <c r="S138" s="318"/>
      <c r="T138" s="324">
        <f>T139+T147+T152+T189+T212+T218</f>
        <v>36.930952000000005</v>
      </c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9" t="s">
        <v>82</v>
      </c>
      <c r="AS138" s="318"/>
      <c r="AT138" s="325" t="s">
        <v>74</v>
      </c>
      <c r="AU138" s="325" t="s">
        <v>75</v>
      </c>
      <c r="AV138" s="318"/>
      <c r="AW138" s="318"/>
      <c r="AX138" s="318"/>
      <c r="AY138" s="319" t="s">
        <v>184</v>
      </c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26">
        <f>BK139+BK147+BK152+BK189+BK212+BK218</f>
        <v>0</v>
      </c>
      <c r="BL138" s="318"/>
      <c r="BM138" s="318"/>
    </row>
    <row r="139" spans="2:65" s="11" customFormat="1" ht="22.95" customHeight="1">
      <c r="B139" s="317"/>
      <c r="C139" s="318"/>
      <c r="D139" s="319" t="s">
        <v>74</v>
      </c>
      <c r="E139" s="327" t="s">
        <v>223</v>
      </c>
      <c r="F139" s="327" t="s">
        <v>881</v>
      </c>
      <c r="G139" s="318"/>
      <c r="H139" s="318"/>
      <c r="I139" s="318"/>
      <c r="J139" s="328">
        <f>BK139</f>
        <v>0</v>
      </c>
      <c r="K139" s="318"/>
      <c r="L139" s="317"/>
      <c r="M139" s="322"/>
      <c r="N139" s="318"/>
      <c r="O139" s="318"/>
      <c r="P139" s="323">
        <f>SUM(P140:P146)</f>
        <v>0</v>
      </c>
      <c r="Q139" s="318"/>
      <c r="R139" s="323">
        <f>SUM(R140:R146)</f>
        <v>0</v>
      </c>
      <c r="S139" s="318"/>
      <c r="T139" s="324">
        <f>SUM(T140:T146)</f>
        <v>0</v>
      </c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  <c r="AJ139" s="318"/>
      <c r="AK139" s="318"/>
      <c r="AL139" s="318"/>
      <c r="AM139" s="318"/>
      <c r="AN139" s="318"/>
      <c r="AO139" s="318"/>
      <c r="AP139" s="318"/>
      <c r="AQ139" s="318"/>
      <c r="AR139" s="319" t="s">
        <v>82</v>
      </c>
      <c r="AS139" s="318"/>
      <c r="AT139" s="325" t="s">
        <v>74</v>
      </c>
      <c r="AU139" s="325" t="s">
        <v>82</v>
      </c>
      <c r="AV139" s="318"/>
      <c r="AW139" s="318"/>
      <c r="AX139" s="318"/>
      <c r="AY139" s="319" t="s">
        <v>184</v>
      </c>
      <c r="AZ139" s="318"/>
      <c r="BA139" s="318"/>
      <c r="BB139" s="318"/>
      <c r="BC139" s="318"/>
      <c r="BD139" s="318"/>
      <c r="BE139" s="318"/>
      <c r="BF139" s="318"/>
      <c r="BG139" s="318"/>
      <c r="BH139" s="318"/>
      <c r="BI139" s="318"/>
      <c r="BJ139" s="318"/>
      <c r="BK139" s="326">
        <f>SUM(BK140:BK146)</f>
        <v>0</v>
      </c>
      <c r="BL139" s="318"/>
      <c r="BM139" s="318"/>
    </row>
    <row r="140" spans="2:65" s="1" customFormat="1" ht="21.75" customHeight="1">
      <c r="B140" s="268"/>
      <c r="C140" s="329" t="s">
        <v>82</v>
      </c>
      <c r="D140" s="329" t="s">
        <v>187</v>
      </c>
      <c r="E140" s="330" t="s">
        <v>882</v>
      </c>
      <c r="F140" s="331" t="s">
        <v>883</v>
      </c>
      <c r="G140" s="332" t="s">
        <v>239</v>
      </c>
      <c r="H140" s="333">
        <v>1</v>
      </c>
      <c r="I140" s="137"/>
      <c r="J140" s="334">
        <f t="shared" ref="J140:J146" si="0">ROUND(I140*H140,2)</f>
        <v>0</v>
      </c>
      <c r="K140" s="331" t="s">
        <v>1</v>
      </c>
      <c r="L140" s="268"/>
      <c r="M140" s="138" t="s">
        <v>1</v>
      </c>
      <c r="N140" s="335" t="s">
        <v>40</v>
      </c>
      <c r="O140" s="269"/>
      <c r="P140" s="336">
        <f t="shared" ref="P140:P146" si="1">O140*H140</f>
        <v>0</v>
      </c>
      <c r="Q140" s="336">
        <v>0</v>
      </c>
      <c r="R140" s="336">
        <f t="shared" ref="R140:R146" si="2">Q140*H140</f>
        <v>0</v>
      </c>
      <c r="S140" s="336">
        <v>0</v>
      </c>
      <c r="T140" s="337">
        <f t="shared" ref="T140:T146" si="3">S140*H140</f>
        <v>0</v>
      </c>
      <c r="U140" s="269"/>
      <c r="V140" s="269"/>
      <c r="W140" s="269"/>
      <c r="X140" s="269"/>
      <c r="Y140" s="269"/>
      <c r="Z140" s="269"/>
      <c r="AA140" s="269"/>
      <c r="AB140" s="269"/>
      <c r="AC140" s="269"/>
      <c r="AD140" s="269"/>
      <c r="AE140" s="269"/>
      <c r="AF140" s="269"/>
      <c r="AG140" s="269"/>
      <c r="AH140" s="269"/>
      <c r="AI140" s="269"/>
      <c r="AJ140" s="269"/>
      <c r="AK140" s="269"/>
      <c r="AL140" s="269"/>
      <c r="AM140" s="269"/>
      <c r="AN140" s="269"/>
      <c r="AO140" s="269"/>
      <c r="AP140" s="269"/>
      <c r="AQ140" s="269"/>
      <c r="AR140" s="338" t="s">
        <v>197</v>
      </c>
      <c r="AS140" s="269"/>
      <c r="AT140" s="338" t="s">
        <v>187</v>
      </c>
      <c r="AU140" s="338" t="s">
        <v>84</v>
      </c>
      <c r="AV140" s="269"/>
      <c r="AW140" s="269"/>
      <c r="AX140" s="269"/>
      <c r="AY140" s="259" t="s">
        <v>184</v>
      </c>
      <c r="AZ140" s="269"/>
      <c r="BA140" s="269"/>
      <c r="BB140" s="269"/>
      <c r="BC140" s="269"/>
      <c r="BD140" s="269"/>
      <c r="BE140" s="339">
        <f t="shared" ref="BE140:BE146" si="4">IF(N140="základní",J140,0)</f>
        <v>0</v>
      </c>
      <c r="BF140" s="339">
        <f t="shared" ref="BF140:BF146" si="5">IF(N140="snížená",J140,0)</f>
        <v>0</v>
      </c>
      <c r="BG140" s="339">
        <f t="shared" ref="BG140:BG146" si="6">IF(N140="zákl. přenesená",J140,0)</f>
        <v>0</v>
      </c>
      <c r="BH140" s="339">
        <f t="shared" ref="BH140:BH146" si="7">IF(N140="sníž. přenesená",J140,0)</f>
        <v>0</v>
      </c>
      <c r="BI140" s="339">
        <f t="shared" ref="BI140:BI146" si="8">IF(N140="nulová",J140,0)</f>
        <v>0</v>
      </c>
      <c r="BJ140" s="259" t="s">
        <v>82</v>
      </c>
      <c r="BK140" s="339">
        <f t="shared" ref="BK140:BK146" si="9">ROUND(I140*H140,2)</f>
        <v>0</v>
      </c>
      <c r="BL140" s="259" t="s">
        <v>197</v>
      </c>
      <c r="BM140" s="338" t="s">
        <v>884</v>
      </c>
    </row>
    <row r="141" spans="2:65" s="1" customFormat="1" ht="24.15" customHeight="1">
      <c r="B141" s="268"/>
      <c r="C141" s="329" t="s">
        <v>84</v>
      </c>
      <c r="D141" s="329" t="s">
        <v>187</v>
      </c>
      <c r="E141" s="330" t="s">
        <v>885</v>
      </c>
      <c r="F141" s="331" t="s">
        <v>886</v>
      </c>
      <c r="G141" s="332" t="s">
        <v>239</v>
      </c>
      <c r="H141" s="333">
        <v>1</v>
      </c>
      <c r="I141" s="137"/>
      <c r="J141" s="334">
        <f t="shared" si="0"/>
        <v>0</v>
      </c>
      <c r="K141" s="331" t="s">
        <v>1</v>
      </c>
      <c r="L141" s="268"/>
      <c r="M141" s="138" t="s">
        <v>1</v>
      </c>
      <c r="N141" s="335" t="s">
        <v>40</v>
      </c>
      <c r="O141" s="269"/>
      <c r="P141" s="336">
        <f t="shared" si="1"/>
        <v>0</v>
      </c>
      <c r="Q141" s="336">
        <v>0</v>
      </c>
      <c r="R141" s="336">
        <f t="shared" si="2"/>
        <v>0</v>
      </c>
      <c r="S141" s="336">
        <v>0</v>
      </c>
      <c r="T141" s="337">
        <f t="shared" si="3"/>
        <v>0</v>
      </c>
      <c r="U141" s="269"/>
      <c r="V141" s="269"/>
      <c r="W141" s="269"/>
      <c r="X141" s="269"/>
      <c r="Y141" s="269"/>
      <c r="Z141" s="269"/>
      <c r="AA141" s="269"/>
      <c r="AB141" s="269"/>
      <c r="AC141" s="269"/>
      <c r="AD141" s="269"/>
      <c r="AE141" s="269"/>
      <c r="AF141" s="269"/>
      <c r="AG141" s="269"/>
      <c r="AH141" s="269"/>
      <c r="AI141" s="269"/>
      <c r="AJ141" s="269"/>
      <c r="AK141" s="269"/>
      <c r="AL141" s="269"/>
      <c r="AM141" s="269"/>
      <c r="AN141" s="269"/>
      <c r="AO141" s="269"/>
      <c r="AP141" s="269"/>
      <c r="AQ141" s="269"/>
      <c r="AR141" s="338" t="s">
        <v>197</v>
      </c>
      <c r="AS141" s="269"/>
      <c r="AT141" s="338" t="s">
        <v>187</v>
      </c>
      <c r="AU141" s="338" t="s">
        <v>84</v>
      </c>
      <c r="AV141" s="269"/>
      <c r="AW141" s="269"/>
      <c r="AX141" s="269"/>
      <c r="AY141" s="259" t="s">
        <v>184</v>
      </c>
      <c r="AZ141" s="269"/>
      <c r="BA141" s="269"/>
      <c r="BB141" s="269"/>
      <c r="BC141" s="269"/>
      <c r="BD141" s="269"/>
      <c r="BE141" s="339">
        <f t="shared" si="4"/>
        <v>0</v>
      </c>
      <c r="BF141" s="339">
        <f t="shared" si="5"/>
        <v>0</v>
      </c>
      <c r="BG141" s="339">
        <f t="shared" si="6"/>
        <v>0</v>
      </c>
      <c r="BH141" s="339">
        <f t="shared" si="7"/>
        <v>0</v>
      </c>
      <c r="BI141" s="339">
        <f t="shared" si="8"/>
        <v>0</v>
      </c>
      <c r="BJ141" s="259" t="s">
        <v>82</v>
      </c>
      <c r="BK141" s="339">
        <f t="shared" si="9"/>
        <v>0</v>
      </c>
      <c r="BL141" s="259" t="s">
        <v>197</v>
      </c>
      <c r="BM141" s="338" t="s">
        <v>887</v>
      </c>
    </row>
    <row r="142" spans="2:65" s="1" customFormat="1" ht="24.15" customHeight="1">
      <c r="B142" s="268"/>
      <c r="C142" s="329" t="s">
        <v>99</v>
      </c>
      <c r="D142" s="329" t="s">
        <v>187</v>
      </c>
      <c r="E142" s="330" t="s">
        <v>888</v>
      </c>
      <c r="F142" s="331" t="s">
        <v>889</v>
      </c>
      <c r="G142" s="332" t="s">
        <v>239</v>
      </c>
      <c r="H142" s="333">
        <v>1</v>
      </c>
      <c r="I142" s="137"/>
      <c r="J142" s="334">
        <f t="shared" si="0"/>
        <v>0</v>
      </c>
      <c r="K142" s="331" t="s">
        <v>1</v>
      </c>
      <c r="L142" s="268"/>
      <c r="M142" s="138" t="s">
        <v>1</v>
      </c>
      <c r="N142" s="335" t="s">
        <v>40</v>
      </c>
      <c r="O142" s="269"/>
      <c r="P142" s="336">
        <f t="shared" si="1"/>
        <v>0</v>
      </c>
      <c r="Q142" s="336">
        <v>0</v>
      </c>
      <c r="R142" s="336">
        <f t="shared" si="2"/>
        <v>0</v>
      </c>
      <c r="S142" s="336">
        <v>0</v>
      </c>
      <c r="T142" s="337">
        <f t="shared" si="3"/>
        <v>0</v>
      </c>
      <c r="U142" s="269"/>
      <c r="V142" s="269"/>
      <c r="W142" s="269"/>
      <c r="X142" s="269"/>
      <c r="Y142" s="269"/>
      <c r="Z142" s="269"/>
      <c r="AA142" s="269"/>
      <c r="AB142" s="269"/>
      <c r="AC142" s="269"/>
      <c r="AD142" s="269"/>
      <c r="AE142" s="269"/>
      <c r="AF142" s="269"/>
      <c r="AG142" s="269"/>
      <c r="AH142" s="269"/>
      <c r="AI142" s="269"/>
      <c r="AJ142" s="269"/>
      <c r="AK142" s="269"/>
      <c r="AL142" s="269"/>
      <c r="AM142" s="269"/>
      <c r="AN142" s="269"/>
      <c r="AO142" s="269"/>
      <c r="AP142" s="269"/>
      <c r="AQ142" s="269"/>
      <c r="AR142" s="338" t="s">
        <v>197</v>
      </c>
      <c r="AS142" s="269"/>
      <c r="AT142" s="338" t="s">
        <v>187</v>
      </c>
      <c r="AU142" s="338" t="s">
        <v>84</v>
      </c>
      <c r="AV142" s="269"/>
      <c r="AW142" s="269"/>
      <c r="AX142" s="269"/>
      <c r="AY142" s="259" t="s">
        <v>184</v>
      </c>
      <c r="AZ142" s="269"/>
      <c r="BA142" s="269"/>
      <c r="BB142" s="269"/>
      <c r="BC142" s="269"/>
      <c r="BD142" s="269"/>
      <c r="BE142" s="339">
        <f t="shared" si="4"/>
        <v>0</v>
      </c>
      <c r="BF142" s="339">
        <f t="shared" si="5"/>
        <v>0</v>
      </c>
      <c r="BG142" s="339">
        <f t="shared" si="6"/>
        <v>0</v>
      </c>
      <c r="BH142" s="339">
        <f t="shared" si="7"/>
        <v>0</v>
      </c>
      <c r="BI142" s="339">
        <f t="shared" si="8"/>
        <v>0</v>
      </c>
      <c r="BJ142" s="259" t="s">
        <v>82</v>
      </c>
      <c r="BK142" s="339">
        <f t="shared" si="9"/>
        <v>0</v>
      </c>
      <c r="BL142" s="259" t="s">
        <v>197</v>
      </c>
      <c r="BM142" s="338" t="s">
        <v>890</v>
      </c>
    </row>
    <row r="143" spans="2:65" s="1" customFormat="1" ht="24.15" customHeight="1">
      <c r="B143" s="268"/>
      <c r="C143" s="329" t="s">
        <v>197</v>
      </c>
      <c r="D143" s="329" t="s">
        <v>187</v>
      </c>
      <c r="E143" s="330" t="s">
        <v>891</v>
      </c>
      <c r="F143" s="331" t="s">
        <v>892</v>
      </c>
      <c r="G143" s="332" t="s">
        <v>239</v>
      </c>
      <c r="H143" s="333">
        <v>1</v>
      </c>
      <c r="I143" s="137"/>
      <c r="J143" s="334">
        <f t="shared" si="0"/>
        <v>0</v>
      </c>
      <c r="K143" s="331" t="s">
        <v>1</v>
      </c>
      <c r="L143" s="268"/>
      <c r="M143" s="138" t="s">
        <v>1</v>
      </c>
      <c r="N143" s="335" t="s">
        <v>40</v>
      </c>
      <c r="O143" s="269"/>
      <c r="P143" s="336">
        <f t="shared" si="1"/>
        <v>0</v>
      </c>
      <c r="Q143" s="336">
        <v>0</v>
      </c>
      <c r="R143" s="336">
        <f t="shared" si="2"/>
        <v>0</v>
      </c>
      <c r="S143" s="336">
        <v>0</v>
      </c>
      <c r="T143" s="337">
        <f t="shared" si="3"/>
        <v>0</v>
      </c>
      <c r="U143" s="269"/>
      <c r="V143" s="269"/>
      <c r="W143" s="269"/>
      <c r="X143" s="269"/>
      <c r="Y143" s="269"/>
      <c r="Z143" s="269"/>
      <c r="AA143" s="269"/>
      <c r="AB143" s="269"/>
      <c r="AC143" s="269"/>
      <c r="AD143" s="269"/>
      <c r="AE143" s="269"/>
      <c r="AF143" s="269"/>
      <c r="AG143" s="269"/>
      <c r="AH143" s="269"/>
      <c r="AI143" s="269"/>
      <c r="AJ143" s="269"/>
      <c r="AK143" s="269"/>
      <c r="AL143" s="269"/>
      <c r="AM143" s="269"/>
      <c r="AN143" s="269"/>
      <c r="AO143" s="269"/>
      <c r="AP143" s="269"/>
      <c r="AQ143" s="269"/>
      <c r="AR143" s="338" t="s">
        <v>197</v>
      </c>
      <c r="AS143" s="269"/>
      <c r="AT143" s="338" t="s">
        <v>187</v>
      </c>
      <c r="AU143" s="338" t="s">
        <v>84</v>
      </c>
      <c r="AV143" s="269"/>
      <c r="AW143" s="269"/>
      <c r="AX143" s="269"/>
      <c r="AY143" s="259" t="s">
        <v>184</v>
      </c>
      <c r="AZ143" s="269"/>
      <c r="BA143" s="269"/>
      <c r="BB143" s="269"/>
      <c r="BC143" s="269"/>
      <c r="BD143" s="269"/>
      <c r="BE143" s="339">
        <f t="shared" si="4"/>
        <v>0</v>
      </c>
      <c r="BF143" s="339">
        <f t="shared" si="5"/>
        <v>0</v>
      </c>
      <c r="BG143" s="339">
        <f t="shared" si="6"/>
        <v>0</v>
      </c>
      <c r="BH143" s="339">
        <f t="shared" si="7"/>
        <v>0</v>
      </c>
      <c r="BI143" s="339">
        <f t="shared" si="8"/>
        <v>0</v>
      </c>
      <c r="BJ143" s="259" t="s">
        <v>82</v>
      </c>
      <c r="BK143" s="339">
        <f t="shared" si="9"/>
        <v>0</v>
      </c>
      <c r="BL143" s="259" t="s">
        <v>197</v>
      </c>
      <c r="BM143" s="338" t="s">
        <v>893</v>
      </c>
    </row>
    <row r="144" spans="2:65" s="1" customFormat="1" ht="24.15" customHeight="1">
      <c r="B144" s="268"/>
      <c r="C144" s="329" t="s">
        <v>204</v>
      </c>
      <c r="D144" s="329" t="s">
        <v>187</v>
      </c>
      <c r="E144" s="330" t="s">
        <v>894</v>
      </c>
      <c r="F144" s="331" t="s">
        <v>895</v>
      </c>
      <c r="G144" s="332" t="s">
        <v>239</v>
      </c>
      <c r="H144" s="333">
        <v>1</v>
      </c>
      <c r="I144" s="137"/>
      <c r="J144" s="334">
        <f t="shared" si="0"/>
        <v>0</v>
      </c>
      <c r="K144" s="331" t="s">
        <v>1</v>
      </c>
      <c r="L144" s="268"/>
      <c r="M144" s="138" t="s">
        <v>1</v>
      </c>
      <c r="N144" s="335" t="s">
        <v>40</v>
      </c>
      <c r="O144" s="269"/>
      <c r="P144" s="336">
        <f t="shared" si="1"/>
        <v>0</v>
      </c>
      <c r="Q144" s="336">
        <v>0</v>
      </c>
      <c r="R144" s="336">
        <f t="shared" si="2"/>
        <v>0</v>
      </c>
      <c r="S144" s="336">
        <v>0</v>
      </c>
      <c r="T144" s="337">
        <f t="shared" si="3"/>
        <v>0</v>
      </c>
      <c r="U144" s="269"/>
      <c r="V144" s="269"/>
      <c r="W144" s="269"/>
      <c r="X144" s="269"/>
      <c r="Y144" s="269"/>
      <c r="Z144" s="269"/>
      <c r="AA144" s="269"/>
      <c r="AB144" s="269"/>
      <c r="AC144" s="269"/>
      <c r="AD144" s="269"/>
      <c r="AE144" s="269"/>
      <c r="AF144" s="269"/>
      <c r="AG144" s="269"/>
      <c r="AH144" s="269"/>
      <c r="AI144" s="269"/>
      <c r="AJ144" s="269"/>
      <c r="AK144" s="269"/>
      <c r="AL144" s="269"/>
      <c r="AM144" s="269"/>
      <c r="AN144" s="269"/>
      <c r="AO144" s="269"/>
      <c r="AP144" s="269"/>
      <c r="AQ144" s="269"/>
      <c r="AR144" s="338" t="s">
        <v>197</v>
      </c>
      <c r="AS144" s="269"/>
      <c r="AT144" s="338" t="s">
        <v>187</v>
      </c>
      <c r="AU144" s="338" t="s">
        <v>84</v>
      </c>
      <c r="AV144" s="269"/>
      <c r="AW144" s="269"/>
      <c r="AX144" s="269"/>
      <c r="AY144" s="259" t="s">
        <v>184</v>
      </c>
      <c r="AZ144" s="269"/>
      <c r="BA144" s="269"/>
      <c r="BB144" s="269"/>
      <c r="BC144" s="269"/>
      <c r="BD144" s="269"/>
      <c r="BE144" s="339">
        <f t="shared" si="4"/>
        <v>0</v>
      </c>
      <c r="BF144" s="339">
        <f t="shared" si="5"/>
        <v>0</v>
      </c>
      <c r="BG144" s="339">
        <f t="shared" si="6"/>
        <v>0</v>
      </c>
      <c r="BH144" s="339">
        <f t="shared" si="7"/>
        <v>0</v>
      </c>
      <c r="BI144" s="339">
        <f t="shared" si="8"/>
        <v>0</v>
      </c>
      <c r="BJ144" s="259" t="s">
        <v>82</v>
      </c>
      <c r="BK144" s="339">
        <f t="shared" si="9"/>
        <v>0</v>
      </c>
      <c r="BL144" s="259" t="s">
        <v>197</v>
      </c>
      <c r="BM144" s="338" t="s">
        <v>896</v>
      </c>
    </row>
    <row r="145" spans="2:65" s="1" customFormat="1" ht="37.9" customHeight="1">
      <c r="B145" s="268"/>
      <c r="C145" s="329" t="s">
        <v>200</v>
      </c>
      <c r="D145" s="329" t="s">
        <v>187</v>
      </c>
      <c r="E145" s="330" t="s">
        <v>897</v>
      </c>
      <c r="F145" s="331" t="s">
        <v>898</v>
      </c>
      <c r="G145" s="332" t="s">
        <v>239</v>
      </c>
      <c r="H145" s="333">
        <v>1</v>
      </c>
      <c r="I145" s="137"/>
      <c r="J145" s="334">
        <f t="shared" si="0"/>
        <v>0</v>
      </c>
      <c r="K145" s="331" t="s">
        <v>1</v>
      </c>
      <c r="L145" s="268"/>
      <c r="M145" s="138" t="s">
        <v>1</v>
      </c>
      <c r="N145" s="335" t="s">
        <v>40</v>
      </c>
      <c r="O145" s="269"/>
      <c r="P145" s="336">
        <f t="shared" si="1"/>
        <v>0</v>
      </c>
      <c r="Q145" s="336">
        <v>0</v>
      </c>
      <c r="R145" s="336">
        <f t="shared" si="2"/>
        <v>0</v>
      </c>
      <c r="S145" s="336">
        <v>0</v>
      </c>
      <c r="T145" s="337">
        <f t="shared" si="3"/>
        <v>0</v>
      </c>
      <c r="U145" s="269"/>
      <c r="V145" s="269"/>
      <c r="W145" s="269"/>
      <c r="X145" s="269"/>
      <c r="Y145" s="269"/>
      <c r="Z145" s="269"/>
      <c r="AA145" s="269"/>
      <c r="AB145" s="269"/>
      <c r="AC145" s="269"/>
      <c r="AD145" s="269"/>
      <c r="AE145" s="269"/>
      <c r="AF145" s="269"/>
      <c r="AG145" s="269"/>
      <c r="AH145" s="269"/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338" t="s">
        <v>197</v>
      </c>
      <c r="AS145" s="269"/>
      <c r="AT145" s="338" t="s">
        <v>187</v>
      </c>
      <c r="AU145" s="338" t="s">
        <v>84</v>
      </c>
      <c r="AV145" s="269"/>
      <c r="AW145" s="269"/>
      <c r="AX145" s="269"/>
      <c r="AY145" s="259" t="s">
        <v>184</v>
      </c>
      <c r="AZ145" s="269"/>
      <c r="BA145" s="269"/>
      <c r="BB145" s="269"/>
      <c r="BC145" s="269"/>
      <c r="BD145" s="269"/>
      <c r="BE145" s="339">
        <f t="shared" si="4"/>
        <v>0</v>
      </c>
      <c r="BF145" s="339">
        <f t="shared" si="5"/>
        <v>0</v>
      </c>
      <c r="BG145" s="339">
        <f t="shared" si="6"/>
        <v>0</v>
      </c>
      <c r="BH145" s="339">
        <f t="shared" si="7"/>
        <v>0</v>
      </c>
      <c r="BI145" s="339">
        <f t="shared" si="8"/>
        <v>0</v>
      </c>
      <c r="BJ145" s="259" t="s">
        <v>82</v>
      </c>
      <c r="BK145" s="339">
        <f t="shared" si="9"/>
        <v>0</v>
      </c>
      <c r="BL145" s="259" t="s">
        <v>197</v>
      </c>
      <c r="BM145" s="338" t="s">
        <v>899</v>
      </c>
    </row>
    <row r="146" spans="2:65" s="1" customFormat="1" ht="37.9" customHeight="1">
      <c r="B146" s="268"/>
      <c r="C146" s="329" t="s">
        <v>210</v>
      </c>
      <c r="D146" s="329" t="s">
        <v>187</v>
      </c>
      <c r="E146" s="330" t="s">
        <v>900</v>
      </c>
      <c r="F146" s="331" t="s">
        <v>901</v>
      </c>
      <c r="G146" s="332" t="s">
        <v>239</v>
      </c>
      <c r="H146" s="333">
        <v>1</v>
      </c>
      <c r="I146" s="137"/>
      <c r="J146" s="334">
        <f t="shared" si="0"/>
        <v>0</v>
      </c>
      <c r="K146" s="331" t="s">
        <v>1</v>
      </c>
      <c r="L146" s="268"/>
      <c r="M146" s="138" t="s">
        <v>1</v>
      </c>
      <c r="N146" s="335" t="s">
        <v>40</v>
      </c>
      <c r="O146" s="269"/>
      <c r="P146" s="336">
        <f t="shared" si="1"/>
        <v>0</v>
      </c>
      <c r="Q146" s="336">
        <v>0</v>
      </c>
      <c r="R146" s="336">
        <f t="shared" si="2"/>
        <v>0</v>
      </c>
      <c r="S146" s="336">
        <v>0</v>
      </c>
      <c r="T146" s="337">
        <f t="shared" si="3"/>
        <v>0</v>
      </c>
      <c r="U146" s="269"/>
      <c r="V146" s="269"/>
      <c r="W146" s="269"/>
      <c r="X146" s="269"/>
      <c r="Y146" s="269"/>
      <c r="Z146" s="269"/>
      <c r="AA146" s="269"/>
      <c r="AB146" s="269"/>
      <c r="AC146" s="269"/>
      <c r="AD146" s="269"/>
      <c r="AE146" s="269"/>
      <c r="AF146" s="269"/>
      <c r="AG146" s="269"/>
      <c r="AH146" s="269"/>
      <c r="AI146" s="269"/>
      <c r="AJ146" s="269"/>
      <c r="AK146" s="269"/>
      <c r="AL146" s="269"/>
      <c r="AM146" s="269"/>
      <c r="AN146" s="269"/>
      <c r="AO146" s="269"/>
      <c r="AP146" s="269"/>
      <c r="AQ146" s="269"/>
      <c r="AR146" s="338" t="s">
        <v>197</v>
      </c>
      <c r="AS146" s="269"/>
      <c r="AT146" s="338" t="s">
        <v>187</v>
      </c>
      <c r="AU146" s="338" t="s">
        <v>84</v>
      </c>
      <c r="AV146" s="269"/>
      <c r="AW146" s="269"/>
      <c r="AX146" s="269"/>
      <c r="AY146" s="259" t="s">
        <v>184</v>
      </c>
      <c r="AZ146" s="269"/>
      <c r="BA146" s="269"/>
      <c r="BB146" s="269"/>
      <c r="BC146" s="269"/>
      <c r="BD146" s="269"/>
      <c r="BE146" s="339">
        <f t="shared" si="4"/>
        <v>0</v>
      </c>
      <c r="BF146" s="339">
        <f t="shared" si="5"/>
        <v>0</v>
      </c>
      <c r="BG146" s="339">
        <f t="shared" si="6"/>
        <v>0</v>
      </c>
      <c r="BH146" s="339">
        <f t="shared" si="7"/>
        <v>0</v>
      </c>
      <c r="BI146" s="339">
        <f t="shared" si="8"/>
        <v>0</v>
      </c>
      <c r="BJ146" s="259" t="s">
        <v>82</v>
      </c>
      <c r="BK146" s="339">
        <f t="shared" si="9"/>
        <v>0</v>
      </c>
      <c r="BL146" s="259" t="s">
        <v>197</v>
      </c>
      <c r="BM146" s="338" t="s">
        <v>902</v>
      </c>
    </row>
    <row r="147" spans="2:65" s="11" customFormat="1" ht="22.95" customHeight="1">
      <c r="B147" s="317"/>
      <c r="C147" s="318"/>
      <c r="D147" s="319" t="s">
        <v>74</v>
      </c>
      <c r="E147" s="327" t="s">
        <v>99</v>
      </c>
      <c r="F147" s="327" t="s">
        <v>903</v>
      </c>
      <c r="G147" s="318"/>
      <c r="H147" s="318"/>
      <c r="I147" s="318"/>
      <c r="J147" s="328">
        <f>BK147</f>
        <v>0</v>
      </c>
      <c r="K147" s="318"/>
      <c r="L147" s="317"/>
      <c r="M147" s="322"/>
      <c r="N147" s="318"/>
      <c r="O147" s="318"/>
      <c r="P147" s="323">
        <f>SUM(P148:P151)</f>
        <v>0</v>
      </c>
      <c r="Q147" s="318"/>
      <c r="R147" s="323">
        <f>SUM(R148:R151)</f>
        <v>1.4032029799999999</v>
      </c>
      <c r="S147" s="318"/>
      <c r="T147" s="324">
        <f>SUM(T148:T151)</f>
        <v>0</v>
      </c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  <c r="AJ147" s="318"/>
      <c r="AK147" s="318"/>
      <c r="AL147" s="318"/>
      <c r="AM147" s="318"/>
      <c r="AN147" s="318"/>
      <c r="AO147" s="318"/>
      <c r="AP147" s="318"/>
      <c r="AQ147" s="318"/>
      <c r="AR147" s="319" t="s">
        <v>82</v>
      </c>
      <c r="AS147" s="318"/>
      <c r="AT147" s="325" t="s">
        <v>74</v>
      </c>
      <c r="AU147" s="325" t="s">
        <v>82</v>
      </c>
      <c r="AV147" s="318"/>
      <c r="AW147" s="318"/>
      <c r="AX147" s="318"/>
      <c r="AY147" s="319" t="s">
        <v>184</v>
      </c>
      <c r="AZ147" s="318"/>
      <c r="BA147" s="318"/>
      <c r="BB147" s="318"/>
      <c r="BC147" s="318"/>
      <c r="BD147" s="318"/>
      <c r="BE147" s="318"/>
      <c r="BF147" s="318"/>
      <c r="BG147" s="318"/>
      <c r="BH147" s="318"/>
      <c r="BI147" s="318"/>
      <c r="BJ147" s="318"/>
      <c r="BK147" s="326">
        <f>SUM(BK148:BK151)</f>
        <v>0</v>
      </c>
      <c r="BL147" s="318"/>
      <c r="BM147" s="318"/>
    </row>
    <row r="148" spans="2:65" s="1" customFormat="1" ht="37.9" customHeight="1">
      <c r="B148" s="268"/>
      <c r="C148" s="329" t="s">
        <v>203</v>
      </c>
      <c r="D148" s="329" t="s">
        <v>187</v>
      </c>
      <c r="E148" s="330" t="s">
        <v>904</v>
      </c>
      <c r="F148" s="331" t="s">
        <v>905</v>
      </c>
      <c r="G148" s="332" t="s">
        <v>470</v>
      </c>
      <c r="H148" s="333">
        <v>16.960999999999999</v>
      </c>
      <c r="I148" s="137"/>
      <c r="J148" s="334">
        <f>ROUND(I148*H148,2)</f>
        <v>0</v>
      </c>
      <c r="K148" s="331" t="s">
        <v>195</v>
      </c>
      <c r="L148" s="268"/>
      <c r="M148" s="138" t="s">
        <v>1</v>
      </c>
      <c r="N148" s="335" t="s">
        <v>40</v>
      </c>
      <c r="O148" s="269"/>
      <c r="P148" s="336">
        <f>O148*H148</f>
        <v>0</v>
      </c>
      <c r="Q148" s="336">
        <v>8.2580000000000001E-2</v>
      </c>
      <c r="R148" s="336">
        <f>Q148*H148</f>
        <v>1.4006393799999999</v>
      </c>
      <c r="S148" s="336">
        <v>0</v>
      </c>
      <c r="T148" s="337">
        <f>S148*H148</f>
        <v>0</v>
      </c>
      <c r="U148" s="269"/>
      <c r="V148" s="269"/>
      <c r="W148" s="269"/>
      <c r="X148" s="269"/>
      <c r="Y148" s="269"/>
      <c r="Z148" s="269"/>
      <c r="AA148" s="269"/>
      <c r="AB148" s="269"/>
      <c r="AC148" s="269"/>
      <c r="AD148" s="269"/>
      <c r="AE148" s="269"/>
      <c r="AF148" s="269"/>
      <c r="AG148" s="269"/>
      <c r="AH148" s="269"/>
      <c r="AI148" s="269"/>
      <c r="AJ148" s="269"/>
      <c r="AK148" s="269"/>
      <c r="AL148" s="269"/>
      <c r="AM148" s="269"/>
      <c r="AN148" s="269"/>
      <c r="AO148" s="269"/>
      <c r="AP148" s="269"/>
      <c r="AQ148" s="269"/>
      <c r="AR148" s="338" t="s">
        <v>197</v>
      </c>
      <c r="AS148" s="269"/>
      <c r="AT148" s="338" t="s">
        <v>187</v>
      </c>
      <c r="AU148" s="338" t="s">
        <v>84</v>
      </c>
      <c r="AV148" s="269"/>
      <c r="AW148" s="269"/>
      <c r="AX148" s="269"/>
      <c r="AY148" s="259" t="s">
        <v>184</v>
      </c>
      <c r="AZ148" s="269"/>
      <c r="BA148" s="269"/>
      <c r="BB148" s="269"/>
      <c r="BC148" s="269"/>
      <c r="BD148" s="269"/>
      <c r="BE148" s="339">
        <f>IF(N148="základní",J148,0)</f>
        <v>0</v>
      </c>
      <c r="BF148" s="339">
        <f>IF(N148="snížená",J148,0)</f>
        <v>0</v>
      </c>
      <c r="BG148" s="339">
        <f>IF(N148="zákl. přenesená",J148,0)</f>
        <v>0</v>
      </c>
      <c r="BH148" s="339">
        <f>IF(N148="sníž. přenesená",J148,0)</f>
        <v>0</v>
      </c>
      <c r="BI148" s="339">
        <f>IF(N148="nulová",J148,0)</f>
        <v>0</v>
      </c>
      <c r="BJ148" s="259" t="s">
        <v>82</v>
      </c>
      <c r="BK148" s="339">
        <f>ROUND(I148*H148,2)</f>
        <v>0</v>
      </c>
      <c r="BL148" s="259" t="s">
        <v>197</v>
      </c>
      <c r="BM148" s="338" t="s">
        <v>906</v>
      </c>
    </row>
    <row r="149" spans="2:65" s="12" customFormat="1">
      <c r="B149" s="340"/>
      <c r="C149" s="341"/>
      <c r="D149" s="342" t="s">
        <v>907</v>
      </c>
      <c r="E149" s="343" t="s">
        <v>1</v>
      </c>
      <c r="F149" s="344" t="s">
        <v>908</v>
      </c>
      <c r="G149" s="341"/>
      <c r="H149" s="345">
        <v>16.960999999999999</v>
      </c>
      <c r="I149" s="341"/>
      <c r="J149" s="341"/>
      <c r="K149" s="341"/>
      <c r="L149" s="340"/>
      <c r="M149" s="346"/>
      <c r="N149" s="341"/>
      <c r="O149" s="341"/>
      <c r="P149" s="341"/>
      <c r="Q149" s="341"/>
      <c r="R149" s="341"/>
      <c r="S149" s="341"/>
      <c r="T149" s="347"/>
      <c r="U149" s="341"/>
      <c r="V149" s="341"/>
      <c r="W149" s="341"/>
      <c r="X149" s="341"/>
      <c r="Y149" s="341"/>
      <c r="Z149" s="341"/>
      <c r="AA149" s="341"/>
      <c r="AB149" s="341"/>
      <c r="AC149" s="341"/>
      <c r="AD149" s="341"/>
      <c r="AE149" s="341"/>
      <c r="AF149" s="341"/>
      <c r="AG149" s="341"/>
      <c r="AH149" s="341"/>
      <c r="AI149" s="341"/>
      <c r="AJ149" s="341"/>
      <c r="AK149" s="341"/>
      <c r="AL149" s="341"/>
      <c r="AM149" s="341"/>
      <c r="AN149" s="341"/>
      <c r="AO149" s="341"/>
      <c r="AP149" s="341"/>
      <c r="AQ149" s="341"/>
      <c r="AR149" s="341"/>
      <c r="AS149" s="341"/>
      <c r="AT149" s="343" t="s">
        <v>907</v>
      </c>
      <c r="AU149" s="343" t="s">
        <v>84</v>
      </c>
      <c r="AV149" s="341" t="s">
        <v>84</v>
      </c>
      <c r="AW149" s="341" t="s">
        <v>32</v>
      </c>
      <c r="AX149" s="341" t="s">
        <v>82</v>
      </c>
      <c r="AY149" s="343" t="s">
        <v>184</v>
      </c>
      <c r="AZ149" s="341"/>
      <c r="BA149" s="341"/>
      <c r="BB149" s="341"/>
      <c r="BC149" s="341"/>
      <c r="BD149" s="341"/>
      <c r="BE149" s="341"/>
      <c r="BF149" s="341"/>
      <c r="BG149" s="341"/>
      <c r="BH149" s="341"/>
      <c r="BI149" s="341"/>
      <c r="BJ149" s="341"/>
      <c r="BK149" s="341"/>
      <c r="BL149" s="341"/>
      <c r="BM149" s="341"/>
    </row>
    <row r="150" spans="2:65" s="1" customFormat="1" ht="24.15" customHeight="1">
      <c r="B150" s="268"/>
      <c r="C150" s="329" t="s">
        <v>216</v>
      </c>
      <c r="D150" s="329" t="s">
        <v>187</v>
      </c>
      <c r="E150" s="330" t="s">
        <v>909</v>
      </c>
      <c r="F150" s="331" t="s">
        <v>910</v>
      </c>
      <c r="G150" s="332" t="s">
        <v>190</v>
      </c>
      <c r="H150" s="333">
        <v>19.72</v>
      </c>
      <c r="I150" s="137"/>
      <c r="J150" s="334">
        <f>ROUND(I150*H150,2)</f>
        <v>0</v>
      </c>
      <c r="K150" s="331" t="s">
        <v>195</v>
      </c>
      <c r="L150" s="268"/>
      <c r="M150" s="138" t="s">
        <v>1</v>
      </c>
      <c r="N150" s="335" t="s">
        <v>40</v>
      </c>
      <c r="O150" s="269"/>
      <c r="P150" s="336">
        <f>O150*H150</f>
        <v>0</v>
      </c>
      <c r="Q150" s="336">
        <v>1.2999999999999999E-4</v>
      </c>
      <c r="R150" s="336">
        <f>Q150*H150</f>
        <v>2.5635999999999996E-3</v>
      </c>
      <c r="S150" s="336">
        <v>0</v>
      </c>
      <c r="T150" s="337">
        <f>S150*H150</f>
        <v>0</v>
      </c>
      <c r="U150" s="269"/>
      <c r="V150" s="269"/>
      <c r="W150" s="269"/>
      <c r="X150" s="269"/>
      <c r="Y150" s="269"/>
      <c r="Z150" s="269"/>
      <c r="AA150" s="269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338" t="s">
        <v>197</v>
      </c>
      <c r="AS150" s="269"/>
      <c r="AT150" s="338" t="s">
        <v>187</v>
      </c>
      <c r="AU150" s="338" t="s">
        <v>84</v>
      </c>
      <c r="AV150" s="269"/>
      <c r="AW150" s="269"/>
      <c r="AX150" s="269"/>
      <c r="AY150" s="259" t="s">
        <v>184</v>
      </c>
      <c r="AZ150" s="269"/>
      <c r="BA150" s="269"/>
      <c r="BB150" s="269"/>
      <c r="BC150" s="269"/>
      <c r="BD150" s="269"/>
      <c r="BE150" s="339">
        <f>IF(N150="základní",J150,0)</f>
        <v>0</v>
      </c>
      <c r="BF150" s="339">
        <f>IF(N150="snížená",J150,0)</f>
        <v>0</v>
      </c>
      <c r="BG150" s="339">
        <f>IF(N150="zákl. přenesená",J150,0)</f>
        <v>0</v>
      </c>
      <c r="BH150" s="339">
        <f>IF(N150="sníž. přenesená",J150,0)</f>
        <v>0</v>
      </c>
      <c r="BI150" s="339">
        <f>IF(N150="nulová",J150,0)</f>
        <v>0</v>
      </c>
      <c r="BJ150" s="259" t="s">
        <v>82</v>
      </c>
      <c r="BK150" s="339">
        <f>ROUND(I150*H150,2)</f>
        <v>0</v>
      </c>
      <c r="BL150" s="259" t="s">
        <v>197</v>
      </c>
      <c r="BM150" s="338" t="s">
        <v>911</v>
      </c>
    </row>
    <row r="151" spans="2:65" s="12" customFormat="1">
      <c r="B151" s="340"/>
      <c r="C151" s="341"/>
      <c r="D151" s="342" t="s">
        <v>907</v>
      </c>
      <c r="E151" s="343" t="s">
        <v>1</v>
      </c>
      <c r="F151" s="344" t="s">
        <v>912</v>
      </c>
      <c r="G151" s="341"/>
      <c r="H151" s="345">
        <v>19.72</v>
      </c>
      <c r="I151" s="341"/>
      <c r="J151" s="341"/>
      <c r="K151" s="341"/>
      <c r="L151" s="340"/>
      <c r="M151" s="346"/>
      <c r="N151" s="341"/>
      <c r="O151" s="341"/>
      <c r="P151" s="341"/>
      <c r="Q151" s="341"/>
      <c r="R151" s="341"/>
      <c r="S151" s="341"/>
      <c r="T151" s="347"/>
      <c r="U151" s="341"/>
      <c r="V151" s="341"/>
      <c r="W151" s="341"/>
      <c r="X151" s="341"/>
      <c r="Y151" s="341"/>
      <c r="Z151" s="341"/>
      <c r="AA151" s="341"/>
      <c r="AB151" s="341"/>
      <c r="AC151" s="341"/>
      <c r="AD151" s="341"/>
      <c r="AE151" s="341"/>
      <c r="AF151" s="341"/>
      <c r="AG151" s="341"/>
      <c r="AH151" s="341"/>
      <c r="AI151" s="341"/>
      <c r="AJ151" s="341"/>
      <c r="AK151" s="341"/>
      <c r="AL151" s="341"/>
      <c r="AM151" s="341"/>
      <c r="AN151" s="341"/>
      <c r="AO151" s="341"/>
      <c r="AP151" s="341"/>
      <c r="AQ151" s="341"/>
      <c r="AR151" s="341"/>
      <c r="AS151" s="341"/>
      <c r="AT151" s="343" t="s">
        <v>907</v>
      </c>
      <c r="AU151" s="343" t="s">
        <v>84</v>
      </c>
      <c r="AV151" s="341" t="s">
        <v>84</v>
      </c>
      <c r="AW151" s="341" t="s">
        <v>32</v>
      </c>
      <c r="AX151" s="341" t="s">
        <v>82</v>
      </c>
      <c r="AY151" s="343" t="s">
        <v>184</v>
      </c>
      <c r="AZ151" s="341"/>
      <c r="BA151" s="341"/>
      <c r="BB151" s="341"/>
      <c r="BC151" s="341"/>
      <c r="BD151" s="341"/>
      <c r="BE151" s="341"/>
      <c r="BF151" s="341"/>
      <c r="BG151" s="341"/>
      <c r="BH151" s="341"/>
      <c r="BI151" s="341"/>
      <c r="BJ151" s="341"/>
      <c r="BK151" s="341"/>
      <c r="BL151" s="341"/>
      <c r="BM151" s="341"/>
    </row>
    <row r="152" spans="2:65" s="11" customFormat="1" ht="22.95" customHeight="1">
      <c r="B152" s="317"/>
      <c r="C152" s="318"/>
      <c r="D152" s="319" t="s">
        <v>74</v>
      </c>
      <c r="E152" s="327" t="s">
        <v>200</v>
      </c>
      <c r="F152" s="327" t="s">
        <v>913</v>
      </c>
      <c r="G152" s="318"/>
      <c r="H152" s="318"/>
      <c r="I152" s="318"/>
      <c r="J152" s="328">
        <f>BK152</f>
        <v>0</v>
      </c>
      <c r="K152" s="318"/>
      <c r="L152" s="317"/>
      <c r="M152" s="322"/>
      <c r="N152" s="318"/>
      <c r="O152" s="318"/>
      <c r="P152" s="323">
        <f>SUM(P153:P188)</f>
        <v>0</v>
      </c>
      <c r="Q152" s="318"/>
      <c r="R152" s="323">
        <f>SUM(R153:R188)</f>
        <v>13.342771279999999</v>
      </c>
      <c r="S152" s="318"/>
      <c r="T152" s="324">
        <f>SUM(T153:T188)</f>
        <v>0</v>
      </c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9" t="s">
        <v>82</v>
      </c>
      <c r="AS152" s="318"/>
      <c r="AT152" s="325" t="s">
        <v>74</v>
      </c>
      <c r="AU152" s="325" t="s">
        <v>82</v>
      </c>
      <c r="AV152" s="318"/>
      <c r="AW152" s="318"/>
      <c r="AX152" s="318"/>
      <c r="AY152" s="319" t="s">
        <v>184</v>
      </c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26">
        <f>SUM(BK153:BK188)</f>
        <v>0</v>
      </c>
      <c r="BL152" s="318"/>
      <c r="BM152" s="318"/>
    </row>
    <row r="153" spans="2:65" s="1" customFormat="1" ht="49.25" customHeight="1">
      <c r="B153" s="268"/>
      <c r="C153" s="329" t="s">
        <v>207</v>
      </c>
      <c r="D153" s="329" t="s">
        <v>187</v>
      </c>
      <c r="E153" s="330" t="s">
        <v>914</v>
      </c>
      <c r="F153" s="331" t="s">
        <v>915</v>
      </c>
      <c r="G153" s="332" t="s">
        <v>470</v>
      </c>
      <c r="H153" s="333">
        <v>92.76</v>
      </c>
      <c r="I153" s="137"/>
      <c r="J153" s="334">
        <f>ROUND(I153*H153,2)</f>
        <v>0</v>
      </c>
      <c r="K153" s="331" t="s">
        <v>195</v>
      </c>
      <c r="L153" s="268"/>
      <c r="M153" s="138" t="s">
        <v>1</v>
      </c>
      <c r="N153" s="335" t="s">
        <v>40</v>
      </c>
      <c r="O153" s="269"/>
      <c r="P153" s="336">
        <f>O153*H153</f>
        <v>0</v>
      </c>
      <c r="Q153" s="336">
        <v>1.7000000000000001E-2</v>
      </c>
      <c r="R153" s="336">
        <f>Q153*H153</f>
        <v>1.5769200000000001</v>
      </c>
      <c r="S153" s="336">
        <v>0</v>
      </c>
      <c r="T153" s="337">
        <f>S153*H153</f>
        <v>0</v>
      </c>
      <c r="U153" s="269"/>
      <c r="V153" s="269"/>
      <c r="W153" s="269"/>
      <c r="X153" s="269"/>
      <c r="Y153" s="269"/>
      <c r="Z153" s="269"/>
      <c r="AA153" s="269"/>
      <c r="AB153" s="269"/>
      <c r="AC153" s="269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  <c r="AO153" s="269"/>
      <c r="AP153" s="269"/>
      <c r="AQ153" s="269"/>
      <c r="AR153" s="338" t="s">
        <v>197</v>
      </c>
      <c r="AS153" s="269"/>
      <c r="AT153" s="338" t="s">
        <v>187</v>
      </c>
      <c r="AU153" s="338" t="s">
        <v>84</v>
      </c>
      <c r="AV153" s="269"/>
      <c r="AW153" s="269"/>
      <c r="AX153" s="269"/>
      <c r="AY153" s="259" t="s">
        <v>184</v>
      </c>
      <c r="AZ153" s="269"/>
      <c r="BA153" s="269"/>
      <c r="BB153" s="269"/>
      <c r="BC153" s="269"/>
      <c r="BD153" s="269"/>
      <c r="BE153" s="339">
        <f>IF(N153="základní",J153,0)</f>
        <v>0</v>
      </c>
      <c r="BF153" s="339">
        <f>IF(N153="snížená",J153,0)</f>
        <v>0</v>
      </c>
      <c r="BG153" s="339">
        <f>IF(N153="zákl. přenesená",J153,0)</f>
        <v>0</v>
      </c>
      <c r="BH153" s="339">
        <f>IF(N153="sníž. přenesená",J153,0)</f>
        <v>0</v>
      </c>
      <c r="BI153" s="339">
        <f>IF(N153="nulová",J153,0)</f>
        <v>0</v>
      </c>
      <c r="BJ153" s="259" t="s">
        <v>82</v>
      </c>
      <c r="BK153" s="339">
        <f>ROUND(I153*H153,2)</f>
        <v>0</v>
      </c>
      <c r="BL153" s="259" t="s">
        <v>197</v>
      </c>
      <c r="BM153" s="338" t="s">
        <v>916</v>
      </c>
    </row>
    <row r="154" spans="2:65" s="12" customFormat="1">
      <c r="B154" s="340"/>
      <c r="C154" s="341"/>
      <c r="D154" s="342" t="s">
        <v>907</v>
      </c>
      <c r="E154" s="343" t="s">
        <v>1</v>
      </c>
      <c r="F154" s="344" t="s">
        <v>917</v>
      </c>
      <c r="G154" s="341"/>
      <c r="H154" s="345">
        <v>20.92</v>
      </c>
      <c r="I154" s="341"/>
      <c r="J154" s="341"/>
      <c r="K154" s="341"/>
      <c r="L154" s="340"/>
      <c r="M154" s="346"/>
      <c r="N154" s="341"/>
      <c r="O154" s="341"/>
      <c r="P154" s="341"/>
      <c r="Q154" s="341"/>
      <c r="R154" s="341"/>
      <c r="S154" s="341"/>
      <c r="T154" s="347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341"/>
      <c r="AE154" s="341"/>
      <c r="AF154" s="341"/>
      <c r="AG154" s="341"/>
      <c r="AH154" s="341"/>
      <c r="AI154" s="341"/>
      <c r="AJ154" s="341"/>
      <c r="AK154" s="341"/>
      <c r="AL154" s="341"/>
      <c r="AM154" s="341"/>
      <c r="AN154" s="341"/>
      <c r="AO154" s="341"/>
      <c r="AP154" s="341"/>
      <c r="AQ154" s="341"/>
      <c r="AR154" s="341"/>
      <c r="AS154" s="341"/>
      <c r="AT154" s="343" t="s">
        <v>907</v>
      </c>
      <c r="AU154" s="343" t="s">
        <v>84</v>
      </c>
      <c r="AV154" s="341" t="s">
        <v>84</v>
      </c>
      <c r="AW154" s="341" t="s">
        <v>32</v>
      </c>
      <c r="AX154" s="341" t="s">
        <v>75</v>
      </c>
      <c r="AY154" s="343" t="s">
        <v>184</v>
      </c>
      <c r="AZ154" s="341"/>
      <c r="BA154" s="341"/>
      <c r="BB154" s="341"/>
      <c r="BC154" s="341"/>
      <c r="BD154" s="341"/>
      <c r="BE154" s="341"/>
      <c r="BF154" s="341"/>
      <c r="BG154" s="341"/>
      <c r="BH154" s="341"/>
      <c r="BI154" s="341"/>
      <c r="BJ154" s="341"/>
      <c r="BK154" s="341"/>
      <c r="BL154" s="341"/>
      <c r="BM154" s="341"/>
    </row>
    <row r="155" spans="2:65" s="12" customFormat="1">
      <c r="B155" s="340"/>
      <c r="C155" s="341"/>
      <c r="D155" s="342" t="s">
        <v>907</v>
      </c>
      <c r="E155" s="343" t="s">
        <v>1</v>
      </c>
      <c r="F155" s="344" t="s">
        <v>918</v>
      </c>
      <c r="G155" s="341"/>
      <c r="H155" s="345">
        <v>32.31</v>
      </c>
      <c r="I155" s="341"/>
      <c r="J155" s="341"/>
      <c r="K155" s="341"/>
      <c r="L155" s="340"/>
      <c r="M155" s="346"/>
      <c r="N155" s="341"/>
      <c r="O155" s="341"/>
      <c r="P155" s="341"/>
      <c r="Q155" s="341"/>
      <c r="R155" s="341"/>
      <c r="S155" s="341"/>
      <c r="T155" s="347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341"/>
      <c r="AE155" s="341"/>
      <c r="AF155" s="341"/>
      <c r="AG155" s="341"/>
      <c r="AH155" s="341"/>
      <c r="AI155" s="341"/>
      <c r="AJ155" s="341"/>
      <c r="AK155" s="341"/>
      <c r="AL155" s="341"/>
      <c r="AM155" s="341"/>
      <c r="AN155" s="341"/>
      <c r="AO155" s="341"/>
      <c r="AP155" s="341"/>
      <c r="AQ155" s="341"/>
      <c r="AR155" s="341"/>
      <c r="AS155" s="341"/>
      <c r="AT155" s="343" t="s">
        <v>907</v>
      </c>
      <c r="AU155" s="343" t="s">
        <v>84</v>
      </c>
      <c r="AV155" s="341" t="s">
        <v>84</v>
      </c>
      <c r="AW155" s="341" t="s">
        <v>32</v>
      </c>
      <c r="AX155" s="341" t="s">
        <v>75</v>
      </c>
      <c r="AY155" s="343" t="s">
        <v>184</v>
      </c>
      <c r="AZ155" s="341"/>
      <c r="BA155" s="341"/>
      <c r="BB155" s="341"/>
      <c r="BC155" s="341"/>
      <c r="BD155" s="341"/>
      <c r="BE155" s="341"/>
      <c r="BF155" s="341"/>
      <c r="BG155" s="341"/>
      <c r="BH155" s="341"/>
      <c r="BI155" s="341"/>
      <c r="BJ155" s="341"/>
      <c r="BK155" s="341"/>
      <c r="BL155" s="341"/>
      <c r="BM155" s="341"/>
    </row>
    <row r="156" spans="2:65" s="12" customFormat="1">
      <c r="B156" s="340"/>
      <c r="C156" s="341"/>
      <c r="D156" s="342" t="s">
        <v>907</v>
      </c>
      <c r="E156" s="343" t="s">
        <v>1</v>
      </c>
      <c r="F156" s="344" t="s">
        <v>919</v>
      </c>
      <c r="G156" s="341"/>
      <c r="H156" s="345">
        <v>19.77</v>
      </c>
      <c r="I156" s="341"/>
      <c r="J156" s="341"/>
      <c r="K156" s="341"/>
      <c r="L156" s="340"/>
      <c r="M156" s="346"/>
      <c r="N156" s="341"/>
      <c r="O156" s="341"/>
      <c r="P156" s="341"/>
      <c r="Q156" s="341"/>
      <c r="R156" s="341"/>
      <c r="S156" s="341"/>
      <c r="T156" s="347"/>
      <c r="U156" s="341"/>
      <c r="V156" s="341"/>
      <c r="W156" s="341"/>
      <c r="X156" s="341"/>
      <c r="Y156" s="341"/>
      <c r="Z156" s="341"/>
      <c r="AA156" s="341"/>
      <c r="AB156" s="341"/>
      <c r="AC156" s="341"/>
      <c r="AD156" s="341"/>
      <c r="AE156" s="341"/>
      <c r="AF156" s="341"/>
      <c r="AG156" s="341"/>
      <c r="AH156" s="341"/>
      <c r="AI156" s="341"/>
      <c r="AJ156" s="341"/>
      <c r="AK156" s="341"/>
      <c r="AL156" s="341"/>
      <c r="AM156" s="341"/>
      <c r="AN156" s="341"/>
      <c r="AO156" s="341"/>
      <c r="AP156" s="341"/>
      <c r="AQ156" s="341"/>
      <c r="AR156" s="341"/>
      <c r="AS156" s="341"/>
      <c r="AT156" s="343" t="s">
        <v>907</v>
      </c>
      <c r="AU156" s="343" t="s">
        <v>84</v>
      </c>
      <c r="AV156" s="341" t="s">
        <v>84</v>
      </c>
      <c r="AW156" s="341" t="s">
        <v>32</v>
      </c>
      <c r="AX156" s="341" t="s">
        <v>75</v>
      </c>
      <c r="AY156" s="343" t="s">
        <v>184</v>
      </c>
      <c r="AZ156" s="341"/>
      <c r="BA156" s="341"/>
      <c r="BB156" s="341"/>
      <c r="BC156" s="341"/>
      <c r="BD156" s="341"/>
      <c r="BE156" s="341"/>
      <c r="BF156" s="341"/>
      <c r="BG156" s="341"/>
      <c r="BH156" s="341"/>
      <c r="BI156" s="341"/>
      <c r="BJ156" s="341"/>
      <c r="BK156" s="341"/>
      <c r="BL156" s="341"/>
      <c r="BM156" s="341"/>
    </row>
    <row r="157" spans="2:65" s="12" customFormat="1">
      <c r="B157" s="340"/>
      <c r="C157" s="341"/>
      <c r="D157" s="342" t="s">
        <v>907</v>
      </c>
      <c r="E157" s="343" t="s">
        <v>1</v>
      </c>
      <c r="F157" s="344" t="s">
        <v>920</v>
      </c>
      <c r="G157" s="341"/>
      <c r="H157" s="345">
        <v>19.760000000000002</v>
      </c>
      <c r="I157" s="341"/>
      <c r="J157" s="341"/>
      <c r="K157" s="341"/>
      <c r="L157" s="340"/>
      <c r="M157" s="346"/>
      <c r="N157" s="341"/>
      <c r="O157" s="341"/>
      <c r="P157" s="341"/>
      <c r="Q157" s="341"/>
      <c r="R157" s="341"/>
      <c r="S157" s="341"/>
      <c r="T157" s="347"/>
      <c r="U157" s="341"/>
      <c r="V157" s="341"/>
      <c r="W157" s="341"/>
      <c r="X157" s="341"/>
      <c r="Y157" s="341"/>
      <c r="Z157" s="341"/>
      <c r="AA157" s="341"/>
      <c r="AB157" s="341"/>
      <c r="AC157" s="341"/>
      <c r="AD157" s="341"/>
      <c r="AE157" s="341"/>
      <c r="AF157" s="341"/>
      <c r="AG157" s="341"/>
      <c r="AH157" s="341"/>
      <c r="AI157" s="341"/>
      <c r="AJ157" s="341"/>
      <c r="AK157" s="341"/>
      <c r="AL157" s="341"/>
      <c r="AM157" s="341"/>
      <c r="AN157" s="341"/>
      <c r="AO157" s="341"/>
      <c r="AP157" s="341"/>
      <c r="AQ157" s="341"/>
      <c r="AR157" s="341"/>
      <c r="AS157" s="341"/>
      <c r="AT157" s="343" t="s">
        <v>907</v>
      </c>
      <c r="AU157" s="343" t="s">
        <v>84</v>
      </c>
      <c r="AV157" s="341" t="s">
        <v>84</v>
      </c>
      <c r="AW157" s="341" t="s">
        <v>32</v>
      </c>
      <c r="AX157" s="341" t="s">
        <v>75</v>
      </c>
      <c r="AY157" s="343" t="s">
        <v>184</v>
      </c>
      <c r="AZ157" s="341"/>
      <c r="BA157" s="341"/>
      <c r="BB157" s="341"/>
      <c r="BC157" s="341"/>
      <c r="BD157" s="341"/>
      <c r="BE157" s="341"/>
      <c r="BF157" s="341"/>
      <c r="BG157" s="341"/>
      <c r="BH157" s="341"/>
      <c r="BI157" s="341"/>
      <c r="BJ157" s="341"/>
      <c r="BK157" s="341"/>
      <c r="BL157" s="341"/>
      <c r="BM157" s="341"/>
    </row>
    <row r="158" spans="2:65" s="13" customFormat="1">
      <c r="B158" s="348"/>
      <c r="C158" s="349"/>
      <c r="D158" s="342" t="s">
        <v>907</v>
      </c>
      <c r="E158" s="350" t="s">
        <v>1</v>
      </c>
      <c r="F158" s="351" t="s">
        <v>921</v>
      </c>
      <c r="G158" s="349"/>
      <c r="H158" s="352">
        <v>92.76</v>
      </c>
      <c r="I158" s="349"/>
      <c r="J158" s="349"/>
      <c r="K158" s="349"/>
      <c r="L158" s="348"/>
      <c r="M158" s="353"/>
      <c r="N158" s="349"/>
      <c r="O158" s="349"/>
      <c r="P158" s="349"/>
      <c r="Q158" s="349"/>
      <c r="R158" s="349"/>
      <c r="S158" s="349"/>
      <c r="T158" s="354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49"/>
      <c r="AN158" s="349"/>
      <c r="AO158" s="349"/>
      <c r="AP158" s="349"/>
      <c r="AQ158" s="349"/>
      <c r="AR158" s="349"/>
      <c r="AS158" s="349"/>
      <c r="AT158" s="350" t="s">
        <v>907</v>
      </c>
      <c r="AU158" s="350" t="s">
        <v>84</v>
      </c>
      <c r="AV158" s="349" t="s">
        <v>197</v>
      </c>
      <c r="AW158" s="349" t="s">
        <v>32</v>
      </c>
      <c r="AX158" s="349" t="s">
        <v>82</v>
      </c>
      <c r="AY158" s="350" t="s">
        <v>184</v>
      </c>
      <c r="AZ158" s="349"/>
      <c r="BA158" s="349"/>
      <c r="BB158" s="349"/>
      <c r="BC158" s="349"/>
      <c r="BD158" s="349"/>
      <c r="BE158" s="349"/>
      <c r="BF158" s="349"/>
      <c r="BG158" s="349"/>
      <c r="BH158" s="349"/>
      <c r="BI158" s="349"/>
      <c r="BJ158" s="349"/>
      <c r="BK158" s="349"/>
      <c r="BL158" s="349"/>
      <c r="BM158" s="349"/>
    </row>
    <row r="159" spans="2:65" s="1" customFormat="1" ht="24.15" customHeight="1">
      <c r="B159" s="268"/>
      <c r="C159" s="329" t="s">
        <v>223</v>
      </c>
      <c r="D159" s="329" t="s">
        <v>187</v>
      </c>
      <c r="E159" s="330" t="s">
        <v>922</v>
      </c>
      <c r="F159" s="331" t="s">
        <v>923</v>
      </c>
      <c r="G159" s="332" t="s">
        <v>470</v>
      </c>
      <c r="H159" s="333">
        <v>9.6</v>
      </c>
      <c r="I159" s="137"/>
      <c r="J159" s="334">
        <f>ROUND(I159*H159,2)</f>
        <v>0</v>
      </c>
      <c r="K159" s="331" t="s">
        <v>1</v>
      </c>
      <c r="L159" s="268"/>
      <c r="M159" s="138" t="s">
        <v>1</v>
      </c>
      <c r="N159" s="335" t="s">
        <v>40</v>
      </c>
      <c r="O159" s="269"/>
      <c r="P159" s="336">
        <f>O159*H159</f>
        <v>0</v>
      </c>
      <c r="Q159" s="336">
        <v>2.8999999999999998E-3</v>
      </c>
      <c r="R159" s="336">
        <f>Q159*H159</f>
        <v>2.7839999999999997E-2</v>
      </c>
      <c r="S159" s="336">
        <v>0</v>
      </c>
      <c r="T159" s="337">
        <f>S159*H159</f>
        <v>0</v>
      </c>
      <c r="U159" s="269"/>
      <c r="V159" s="269"/>
      <c r="W159" s="269"/>
      <c r="X159" s="269"/>
      <c r="Y159" s="269"/>
      <c r="Z159" s="269"/>
      <c r="AA159" s="269"/>
      <c r="AB159" s="269"/>
      <c r="AC159" s="269"/>
      <c r="AD159" s="269"/>
      <c r="AE159" s="269"/>
      <c r="AF159" s="269"/>
      <c r="AG159" s="269"/>
      <c r="AH159" s="269"/>
      <c r="AI159" s="269"/>
      <c r="AJ159" s="269"/>
      <c r="AK159" s="269"/>
      <c r="AL159" s="269"/>
      <c r="AM159" s="269"/>
      <c r="AN159" s="269"/>
      <c r="AO159" s="269"/>
      <c r="AP159" s="269"/>
      <c r="AQ159" s="269"/>
      <c r="AR159" s="338" t="s">
        <v>197</v>
      </c>
      <c r="AS159" s="269"/>
      <c r="AT159" s="338" t="s">
        <v>187</v>
      </c>
      <c r="AU159" s="338" t="s">
        <v>84</v>
      </c>
      <c r="AV159" s="269"/>
      <c r="AW159" s="269"/>
      <c r="AX159" s="269"/>
      <c r="AY159" s="259" t="s">
        <v>184</v>
      </c>
      <c r="AZ159" s="269"/>
      <c r="BA159" s="269"/>
      <c r="BB159" s="269"/>
      <c r="BC159" s="269"/>
      <c r="BD159" s="269"/>
      <c r="BE159" s="339">
        <f>IF(N159="základní",J159,0)</f>
        <v>0</v>
      </c>
      <c r="BF159" s="339">
        <f>IF(N159="snížená",J159,0)</f>
        <v>0</v>
      </c>
      <c r="BG159" s="339">
        <f>IF(N159="zákl. přenesená",J159,0)</f>
        <v>0</v>
      </c>
      <c r="BH159" s="339">
        <f>IF(N159="sníž. přenesená",J159,0)</f>
        <v>0</v>
      </c>
      <c r="BI159" s="339">
        <f>IF(N159="nulová",J159,0)</f>
        <v>0</v>
      </c>
      <c r="BJ159" s="259" t="s">
        <v>82</v>
      </c>
      <c r="BK159" s="339">
        <f>ROUND(I159*H159,2)</f>
        <v>0</v>
      </c>
      <c r="BL159" s="259" t="s">
        <v>197</v>
      </c>
      <c r="BM159" s="338" t="s">
        <v>924</v>
      </c>
    </row>
    <row r="160" spans="2:65" s="12" customFormat="1">
      <c r="B160" s="340"/>
      <c r="C160" s="341"/>
      <c r="D160" s="342" t="s">
        <v>907</v>
      </c>
      <c r="E160" s="343" t="s">
        <v>1</v>
      </c>
      <c r="F160" s="344" t="s">
        <v>925</v>
      </c>
      <c r="G160" s="341"/>
      <c r="H160" s="345">
        <v>9.6</v>
      </c>
      <c r="I160" s="341"/>
      <c r="J160" s="341"/>
      <c r="K160" s="341"/>
      <c r="L160" s="340"/>
      <c r="M160" s="346"/>
      <c r="N160" s="341"/>
      <c r="O160" s="341"/>
      <c r="P160" s="341"/>
      <c r="Q160" s="341"/>
      <c r="R160" s="341"/>
      <c r="S160" s="341"/>
      <c r="T160" s="347"/>
      <c r="U160" s="341"/>
      <c r="V160" s="341"/>
      <c r="W160" s="341"/>
      <c r="X160" s="341"/>
      <c r="Y160" s="341"/>
      <c r="Z160" s="341"/>
      <c r="AA160" s="341"/>
      <c r="AB160" s="341"/>
      <c r="AC160" s="341"/>
      <c r="AD160" s="341"/>
      <c r="AE160" s="341"/>
      <c r="AF160" s="341"/>
      <c r="AG160" s="341"/>
      <c r="AH160" s="341"/>
      <c r="AI160" s="341"/>
      <c r="AJ160" s="341"/>
      <c r="AK160" s="341"/>
      <c r="AL160" s="341"/>
      <c r="AM160" s="341"/>
      <c r="AN160" s="341"/>
      <c r="AO160" s="341"/>
      <c r="AP160" s="341"/>
      <c r="AQ160" s="341"/>
      <c r="AR160" s="341"/>
      <c r="AS160" s="341"/>
      <c r="AT160" s="343" t="s">
        <v>907</v>
      </c>
      <c r="AU160" s="343" t="s">
        <v>84</v>
      </c>
      <c r="AV160" s="341" t="s">
        <v>84</v>
      </c>
      <c r="AW160" s="341" t="s">
        <v>32</v>
      </c>
      <c r="AX160" s="341" t="s">
        <v>82</v>
      </c>
      <c r="AY160" s="343" t="s">
        <v>184</v>
      </c>
      <c r="AZ160" s="341"/>
      <c r="BA160" s="341"/>
      <c r="BB160" s="341"/>
      <c r="BC160" s="341"/>
      <c r="BD160" s="341"/>
      <c r="BE160" s="341"/>
      <c r="BF160" s="341"/>
      <c r="BG160" s="341"/>
      <c r="BH160" s="341"/>
      <c r="BI160" s="341"/>
      <c r="BJ160" s="341"/>
      <c r="BK160" s="341"/>
      <c r="BL160" s="341"/>
      <c r="BM160" s="341"/>
    </row>
    <row r="161" spans="2:65" s="1" customFormat="1" ht="37.9" customHeight="1">
      <c r="B161" s="268"/>
      <c r="C161" s="329" t="s">
        <v>8</v>
      </c>
      <c r="D161" s="329" t="s">
        <v>187</v>
      </c>
      <c r="E161" s="330" t="s">
        <v>926</v>
      </c>
      <c r="F161" s="331" t="s">
        <v>927</v>
      </c>
      <c r="G161" s="332" t="s">
        <v>470</v>
      </c>
      <c r="H161" s="333">
        <v>230.27600000000001</v>
      </c>
      <c r="I161" s="137"/>
      <c r="J161" s="334">
        <f>ROUND(I161*H161,2)</f>
        <v>0</v>
      </c>
      <c r="K161" s="331" t="s">
        <v>195</v>
      </c>
      <c r="L161" s="268"/>
      <c r="M161" s="138" t="s">
        <v>1</v>
      </c>
      <c r="N161" s="335" t="s">
        <v>40</v>
      </c>
      <c r="O161" s="269"/>
      <c r="P161" s="336">
        <f>O161*H161</f>
        <v>0</v>
      </c>
      <c r="Q161" s="336">
        <v>4.9399999999999999E-3</v>
      </c>
      <c r="R161" s="336">
        <f>Q161*H161</f>
        <v>1.1375634400000001</v>
      </c>
      <c r="S161" s="336">
        <v>0</v>
      </c>
      <c r="T161" s="337">
        <f>S161*H161</f>
        <v>0</v>
      </c>
      <c r="U161" s="269"/>
      <c r="V161" s="269"/>
      <c r="W161" s="269"/>
      <c r="X161" s="269"/>
      <c r="Y161" s="269"/>
      <c r="Z161" s="269"/>
      <c r="AA161" s="269"/>
      <c r="AB161" s="269"/>
      <c r="AC161" s="269"/>
      <c r="AD161" s="269"/>
      <c r="AE161" s="269"/>
      <c r="AF161" s="269"/>
      <c r="AG161" s="269"/>
      <c r="AH161" s="269"/>
      <c r="AI161" s="269"/>
      <c r="AJ161" s="269"/>
      <c r="AK161" s="269"/>
      <c r="AL161" s="269"/>
      <c r="AM161" s="269"/>
      <c r="AN161" s="269"/>
      <c r="AO161" s="269"/>
      <c r="AP161" s="269"/>
      <c r="AQ161" s="269"/>
      <c r="AR161" s="338" t="s">
        <v>197</v>
      </c>
      <c r="AS161" s="269"/>
      <c r="AT161" s="338" t="s">
        <v>187</v>
      </c>
      <c r="AU161" s="338" t="s">
        <v>84</v>
      </c>
      <c r="AV161" s="269"/>
      <c r="AW161" s="269"/>
      <c r="AX161" s="269"/>
      <c r="AY161" s="259" t="s">
        <v>184</v>
      </c>
      <c r="AZ161" s="269"/>
      <c r="BA161" s="269"/>
      <c r="BB161" s="269"/>
      <c r="BC161" s="269"/>
      <c r="BD161" s="269"/>
      <c r="BE161" s="339">
        <f>IF(N161="základní",J161,0)</f>
        <v>0</v>
      </c>
      <c r="BF161" s="339">
        <f>IF(N161="snížená",J161,0)</f>
        <v>0</v>
      </c>
      <c r="BG161" s="339">
        <f>IF(N161="zákl. přenesená",J161,0)</f>
        <v>0</v>
      </c>
      <c r="BH161" s="339">
        <f>IF(N161="sníž. přenesená",J161,0)</f>
        <v>0</v>
      </c>
      <c r="BI161" s="339">
        <f>IF(N161="nulová",J161,0)</f>
        <v>0</v>
      </c>
      <c r="BJ161" s="259" t="s">
        <v>82</v>
      </c>
      <c r="BK161" s="339">
        <f>ROUND(I161*H161,2)</f>
        <v>0</v>
      </c>
      <c r="BL161" s="259" t="s">
        <v>197</v>
      </c>
      <c r="BM161" s="338" t="s">
        <v>928</v>
      </c>
    </row>
    <row r="162" spans="2:65" s="1" customFormat="1" ht="37.9" customHeight="1">
      <c r="B162" s="268"/>
      <c r="C162" s="329" t="s">
        <v>230</v>
      </c>
      <c r="D162" s="329" t="s">
        <v>187</v>
      </c>
      <c r="E162" s="330" t="s">
        <v>929</v>
      </c>
      <c r="F162" s="331" t="s">
        <v>930</v>
      </c>
      <c r="G162" s="332" t="s">
        <v>470</v>
      </c>
      <c r="H162" s="333">
        <v>213.315</v>
      </c>
      <c r="I162" s="137"/>
      <c r="J162" s="334">
        <f>ROUND(I162*H162,2)</f>
        <v>0</v>
      </c>
      <c r="K162" s="331" t="s">
        <v>195</v>
      </c>
      <c r="L162" s="268"/>
      <c r="M162" s="138" t="s">
        <v>1</v>
      </c>
      <c r="N162" s="335" t="s">
        <v>40</v>
      </c>
      <c r="O162" s="269"/>
      <c r="P162" s="336">
        <f>O162*H162</f>
        <v>0</v>
      </c>
      <c r="Q162" s="336">
        <v>1.54E-2</v>
      </c>
      <c r="R162" s="336">
        <f>Q162*H162</f>
        <v>3.2850510000000002</v>
      </c>
      <c r="S162" s="336">
        <v>0</v>
      </c>
      <c r="T162" s="337">
        <f>S162*H162</f>
        <v>0</v>
      </c>
      <c r="U162" s="269"/>
      <c r="V162" s="269"/>
      <c r="W162" s="269"/>
      <c r="X162" s="269"/>
      <c r="Y162" s="269"/>
      <c r="Z162" s="269"/>
      <c r="AA162" s="269"/>
      <c r="AB162" s="269"/>
      <c r="AC162" s="269"/>
      <c r="AD162" s="269"/>
      <c r="AE162" s="269"/>
      <c r="AF162" s="269"/>
      <c r="AG162" s="269"/>
      <c r="AH162" s="269"/>
      <c r="AI162" s="269"/>
      <c r="AJ162" s="269"/>
      <c r="AK162" s="269"/>
      <c r="AL162" s="269"/>
      <c r="AM162" s="269"/>
      <c r="AN162" s="269"/>
      <c r="AO162" s="269"/>
      <c r="AP162" s="269"/>
      <c r="AQ162" s="269"/>
      <c r="AR162" s="338" t="s">
        <v>197</v>
      </c>
      <c r="AS162" s="269"/>
      <c r="AT162" s="338" t="s">
        <v>187</v>
      </c>
      <c r="AU162" s="338" t="s">
        <v>84</v>
      </c>
      <c r="AV162" s="269"/>
      <c r="AW162" s="269"/>
      <c r="AX162" s="269"/>
      <c r="AY162" s="259" t="s">
        <v>184</v>
      </c>
      <c r="AZ162" s="269"/>
      <c r="BA162" s="269"/>
      <c r="BB162" s="269"/>
      <c r="BC162" s="269"/>
      <c r="BD162" s="269"/>
      <c r="BE162" s="339">
        <f>IF(N162="základní",J162,0)</f>
        <v>0</v>
      </c>
      <c r="BF162" s="339">
        <f>IF(N162="snížená",J162,0)</f>
        <v>0</v>
      </c>
      <c r="BG162" s="339">
        <f>IF(N162="zákl. přenesená",J162,0)</f>
        <v>0</v>
      </c>
      <c r="BH162" s="339">
        <f>IF(N162="sníž. přenesená",J162,0)</f>
        <v>0</v>
      </c>
      <c r="BI162" s="339">
        <f>IF(N162="nulová",J162,0)</f>
        <v>0</v>
      </c>
      <c r="BJ162" s="259" t="s">
        <v>82</v>
      </c>
      <c r="BK162" s="339">
        <f>ROUND(I162*H162,2)</f>
        <v>0</v>
      </c>
      <c r="BL162" s="259" t="s">
        <v>197</v>
      </c>
      <c r="BM162" s="338" t="s">
        <v>931</v>
      </c>
    </row>
    <row r="163" spans="2:65" s="12" customFormat="1" ht="32.6">
      <c r="B163" s="340"/>
      <c r="C163" s="341"/>
      <c r="D163" s="342" t="s">
        <v>907</v>
      </c>
      <c r="E163" s="343" t="s">
        <v>1</v>
      </c>
      <c r="F163" s="344" t="s">
        <v>932</v>
      </c>
      <c r="G163" s="341"/>
      <c r="H163" s="345">
        <v>85.44</v>
      </c>
      <c r="I163" s="341"/>
      <c r="J163" s="341"/>
      <c r="K163" s="341"/>
      <c r="L163" s="340"/>
      <c r="M163" s="346"/>
      <c r="N163" s="341"/>
      <c r="O163" s="341"/>
      <c r="P163" s="341"/>
      <c r="Q163" s="341"/>
      <c r="R163" s="341"/>
      <c r="S163" s="341"/>
      <c r="T163" s="347"/>
      <c r="U163" s="341"/>
      <c r="V163" s="341"/>
      <c r="W163" s="341"/>
      <c r="X163" s="341"/>
      <c r="Y163" s="341"/>
      <c r="Z163" s="341"/>
      <c r="AA163" s="341"/>
      <c r="AB163" s="341"/>
      <c r="AC163" s="341"/>
      <c r="AD163" s="341"/>
      <c r="AE163" s="341"/>
      <c r="AF163" s="341"/>
      <c r="AG163" s="341"/>
      <c r="AH163" s="341"/>
      <c r="AI163" s="341"/>
      <c r="AJ163" s="341"/>
      <c r="AK163" s="341"/>
      <c r="AL163" s="341"/>
      <c r="AM163" s="341"/>
      <c r="AN163" s="341"/>
      <c r="AO163" s="341"/>
      <c r="AP163" s="341"/>
      <c r="AQ163" s="341"/>
      <c r="AR163" s="341"/>
      <c r="AS163" s="341"/>
      <c r="AT163" s="343" t="s">
        <v>907</v>
      </c>
      <c r="AU163" s="343" t="s">
        <v>84</v>
      </c>
      <c r="AV163" s="341" t="s">
        <v>84</v>
      </c>
      <c r="AW163" s="341" t="s">
        <v>32</v>
      </c>
      <c r="AX163" s="341" t="s">
        <v>75</v>
      </c>
      <c r="AY163" s="343" t="s">
        <v>184</v>
      </c>
      <c r="AZ163" s="341"/>
      <c r="BA163" s="341"/>
      <c r="BB163" s="341"/>
      <c r="BC163" s="341"/>
      <c r="BD163" s="341"/>
      <c r="BE163" s="341"/>
      <c r="BF163" s="341"/>
      <c r="BG163" s="341"/>
      <c r="BH163" s="341"/>
      <c r="BI163" s="341"/>
      <c r="BJ163" s="341"/>
      <c r="BK163" s="341"/>
      <c r="BL163" s="341"/>
      <c r="BM163" s="341"/>
    </row>
    <row r="164" spans="2:65" s="12" customFormat="1" ht="32.6">
      <c r="B164" s="340"/>
      <c r="C164" s="341"/>
      <c r="D164" s="342" t="s">
        <v>907</v>
      </c>
      <c r="E164" s="343" t="s">
        <v>1</v>
      </c>
      <c r="F164" s="344" t="s">
        <v>933</v>
      </c>
      <c r="G164" s="341"/>
      <c r="H164" s="345">
        <v>63.905000000000001</v>
      </c>
      <c r="I164" s="341"/>
      <c r="J164" s="341"/>
      <c r="K164" s="341"/>
      <c r="L164" s="340"/>
      <c r="M164" s="346"/>
      <c r="N164" s="341"/>
      <c r="O164" s="341"/>
      <c r="P164" s="341"/>
      <c r="Q164" s="341"/>
      <c r="R164" s="341"/>
      <c r="S164" s="341"/>
      <c r="T164" s="347"/>
      <c r="U164" s="341"/>
      <c r="V164" s="341"/>
      <c r="W164" s="341"/>
      <c r="X164" s="341"/>
      <c r="Y164" s="341"/>
      <c r="Z164" s="341"/>
      <c r="AA164" s="341"/>
      <c r="AB164" s="341"/>
      <c r="AC164" s="341"/>
      <c r="AD164" s="341"/>
      <c r="AE164" s="341"/>
      <c r="AF164" s="341"/>
      <c r="AG164" s="341"/>
      <c r="AH164" s="341"/>
      <c r="AI164" s="341"/>
      <c r="AJ164" s="341"/>
      <c r="AK164" s="341"/>
      <c r="AL164" s="341"/>
      <c r="AM164" s="341"/>
      <c r="AN164" s="341"/>
      <c r="AO164" s="341"/>
      <c r="AP164" s="341"/>
      <c r="AQ164" s="341"/>
      <c r="AR164" s="341"/>
      <c r="AS164" s="341"/>
      <c r="AT164" s="343" t="s">
        <v>907</v>
      </c>
      <c r="AU164" s="343" t="s">
        <v>84</v>
      </c>
      <c r="AV164" s="341" t="s">
        <v>84</v>
      </c>
      <c r="AW164" s="341" t="s">
        <v>32</v>
      </c>
      <c r="AX164" s="341" t="s">
        <v>75</v>
      </c>
      <c r="AY164" s="343" t="s">
        <v>184</v>
      </c>
      <c r="AZ164" s="341"/>
      <c r="BA164" s="341"/>
      <c r="BB164" s="341"/>
      <c r="BC164" s="341"/>
      <c r="BD164" s="341"/>
      <c r="BE164" s="341"/>
      <c r="BF164" s="341"/>
      <c r="BG164" s="341"/>
      <c r="BH164" s="341"/>
      <c r="BI164" s="341"/>
      <c r="BJ164" s="341"/>
      <c r="BK164" s="341"/>
      <c r="BL164" s="341"/>
      <c r="BM164" s="341"/>
    </row>
    <row r="165" spans="2:65" s="12" customFormat="1" ht="32.6">
      <c r="B165" s="340"/>
      <c r="C165" s="341"/>
      <c r="D165" s="342" t="s">
        <v>907</v>
      </c>
      <c r="E165" s="343" t="s">
        <v>1</v>
      </c>
      <c r="F165" s="344" t="s">
        <v>934</v>
      </c>
      <c r="G165" s="341"/>
      <c r="H165" s="345">
        <v>63.97</v>
      </c>
      <c r="I165" s="341"/>
      <c r="J165" s="341"/>
      <c r="K165" s="341"/>
      <c r="L165" s="340"/>
      <c r="M165" s="346"/>
      <c r="N165" s="341"/>
      <c r="O165" s="341"/>
      <c r="P165" s="341"/>
      <c r="Q165" s="341"/>
      <c r="R165" s="341"/>
      <c r="S165" s="341"/>
      <c r="T165" s="347"/>
      <c r="U165" s="341"/>
      <c r="V165" s="341"/>
      <c r="W165" s="341"/>
      <c r="X165" s="341"/>
      <c r="Y165" s="341"/>
      <c r="Z165" s="341"/>
      <c r="AA165" s="341"/>
      <c r="AB165" s="341"/>
      <c r="AC165" s="341"/>
      <c r="AD165" s="341"/>
      <c r="AE165" s="341"/>
      <c r="AF165" s="341"/>
      <c r="AG165" s="341"/>
      <c r="AH165" s="341"/>
      <c r="AI165" s="341"/>
      <c r="AJ165" s="341"/>
      <c r="AK165" s="341"/>
      <c r="AL165" s="341"/>
      <c r="AM165" s="341"/>
      <c r="AN165" s="341"/>
      <c r="AO165" s="341"/>
      <c r="AP165" s="341"/>
      <c r="AQ165" s="341"/>
      <c r="AR165" s="341"/>
      <c r="AS165" s="341"/>
      <c r="AT165" s="343" t="s">
        <v>907</v>
      </c>
      <c r="AU165" s="343" t="s">
        <v>84</v>
      </c>
      <c r="AV165" s="341" t="s">
        <v>84</v>
      </c>
      <c r="AW165" s="341" t="s">
        <v>32</v>
      </c>
      <c r="AX165" s="341" t="s">
        <v>75</v>
      </c>
      <c r="AY165" s="343" t="s">
        <v>184</v>
      </c>
      <c r="AZ165" s="341"/>
      <c r="BA165" s="341"/>
      <c r="BB165" s="341"/>
      <c r="BC165" s="341"/>
      <c r="BD165" s="341"/>
      <c r="BE165" s="341"/>
      <c r="BF165" s="341"/>
      <c r="BG165" s="341"/>
      <c r="BH165" s="341"/>
      <c r="BI165" s="341"/>
      <c r="BJ165" s="341"/>
      <c r="BK165" s="341"/>
      <c r="BL165" s="341"/>
      <c r="BM165" s="341"/>
    </row>
    <row r="166" spans="2:65" s="13" customFormat="1">
      <c r="B166" s="348"/>
      <c r="C166" s="349"/>
      <c r="D166" s="342" t="s">
        <v>907</v>
      </c>
      <c r="E166" s="350" t="s">
        <v>1</v>
      </c>
      <c r="F166" s="351" t="s">
        <v>921</v>
      </c>
      <c r="G166" s="349"/>
      <c r="H166" s="352">
        <v>213.315</v>
      </c>
      <c r="I166" s="349"/>
      <c r="J166" s="349"/>
      <c r="K166" s="349"/>
      <c r="L166" s="348"/>
      <c r="M166" s="353"/>
      <c r="N166" s="349"/>
      <c r="O166" s="349"/>
      <c r="P166" s="349"/>
      <c r="Q166" s="349"/>
      <c r="R166" s="349"/>
      <c r="S166" s="349"/>
      <c r="T166" s="354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49"/>
      <c r="AN166" s="349"/>
      <c r="AO166" s="349"/>
      <c r="AP166" s="349"/>
      <c r="AQ166" s="349"/>
      <c r="AR166" s="349"/>
      <c r="AS166" s="349"/>
      <c r="AT166" s="350" t="s">
        <v>907</v>
      </c>
      <c r="AU166" s="350" t="s">
        <v>84</v>
      </c>
      <c r="AV166" s="349" t="s">
        <v>197</v>
      </c>
      <c r="AW166" s="349" t="s">
        <v>32</v>
      </c>
      <c r="AX166" s="349" t="s">
        <v>82</v>
      </c>
      <c r="AY166" s="350" t="s">
        <v>184</v>
      </c>
      <c r="AZ166" s="349"/>
      <c r="BA166" s="349"/>
      <c r="BB166" s="349"/>
      <c r="BC166" s="349"/>
      <c r="BD166" s="349"/>
      <c r="BE166" s="349"/>
      <c r="BF166" s="349"/>
      <c r="BG166" s="349"/>
      <c r="BH166" s="349"/>
      <c r="BI166" s="349"/>
      <c r="BJ166" s="349"/>
      <c r="BK166" s="349"/>
      <c r="BL166" s="349"/>
      <c r="BM166" s="349"/>
    </row>
    <row r="167" spans="2:65" s="1" customFormat="1" ht="44.35" customHeight="1">
      <c r="B167" s="268"/>
      <c r="C167" s="329" t="s">
        <v>213</v>
      </c>
      <c r="D167" s="329" t="s">
        <v>187</v>
      </c>
      <c r="E167" s="330" t="s">
        <v>935</v>
      </c>
      <c r="F167" s="331" t="s">
        <v>936</v>
      </c>
      <c r="G167" s="332" t="s">
        <v>470</v>
      </c>
      <c r="H167" s="333">
        <v>16.960999999999999</v>
      </c>
      <c r="I167" s="137"/>
      <c r="J167" s="334">
        <f>ROUND(I167*H167,2)</f>
        <v>0</v>
      </c>
      <c r="K167" s="331" t="s">
        <v>195</v>
      </c>
      <c r="L167" s="268"/>
      <c r="M167" s="138" t="s">
        <v>1</v>
      </c>
      <c r="N167" s="335" t="s">
        <v>40</v>
      </c>
      <c r="O167" s="269"/>
      <c r="P167" s="336">
        <f>O167*H167</f>
        <v>0</v>
      </c>
      <c r="Q167" s="336">
        <v>1.8380000000000001E-2</v>
      </c>
      <c r="R167" s="336">
        <f>Q167*H167</f>
        <v>0.31174318000000001</v>
      </c>
      <c r="S167" s="336">
        <v>0</v>
      </c>
      <c r="T167" s="337">
        <f>S167*H167</f>
        <v>0</v>
      </c>
      <c r="U167" s="269"/>
      <c r="V167" s="269"/>
      <c r="W167" s="269"/>
      <c r="X167" s="269"/>
      <c r="Y167" s="269"/>
      <c r="Z167" s="269"/>
      <c r="AA167" s="269"/>
      <c r="AB167" s="269"/>
      <c r="AC167" s="269"/>
      <c r="AD167" s="269"/>
      <c r="AE167" s="269"/>
      <c r="AF167" s="269"/>
      <c r="AG167" s="269"/>
      <c r="AH167" s="269"/>
      <c r="AI167" s="269"/>
      <c r="AJ167" s="269"/>
      <c r="AK167" s="269"/>
      <c r="AL167" s="269"/>
      <c r="AM167" s="269"/>
      <c r="AN167" s="269"/>
      <c r="AO167" s="269"/>
      <c r="AP167" s="269"/>
      <c r="AQ167" s="269"/>
      <c r="AR167" s="338" t="s">
        <v>197</v>
      </c>
      <c r="AS167" s="269"/>
      <c r="AT167" s="338" t="s">
        <v>187</v>
      </c>
      <c r="AU167" s="338" t="s">
        <v>84</v>
      </c>
      <c r="AV167" s="269"/>
      <c r="AW167" s="269"/>
      <c r="AX167" s="269"/>
      <c r="AY167" s="259" t="s">
        <v>184</v>
      </c>
      <c r="AZ167" s="269"/>
      <c r="BA167" s="269"/>
      <c r="BB167" s="269"/>
      <c r="BC167" s="269"/>
      <c r="BD167" s="269"/>
      <c r="BE167" s="339">
        <f>IF(N167="základní",J167,0)</f>
        <v>0</v>
      </c>
      <c r="BF167" s="339">
        <f>IF(N167="snížená",J167,0)</f>
        <v>0</v>
      </c>
      <c r="BG167" s="339">
        <f>IF(N167="zákl. přenesená",J167,0)</f>
        <v>0</v>
      </c>
      <c r="BH167" s="339">
        <f>IF(N167="sníž. přenesená",J167,0)</f>
        <v>0</v>
      </c>
      <c r="BI167" s="339">
        <f>IF(N167="nulová",J167,0)</f>
        <v>0</v>
      </c>
      <c r="BJ167" s="259" t="s">
        <v>82</v>
      </c>
      <c r="BK167" s="339">
        <f>ROUND(I167*H167,2)</f>
        <v>0</v>
      </c>
      <c r="BL167" s="259" t="s">
        <v>197</v>
      </c>
      <c r="BM167" s="338" t="s">
        <v>937</v>
      </c>
    </row>
    <row r="168" spans="2:65" s="12" customFormat="1">
      <c r="B168" s="340"/>
      <c r="C168" s="341"/>
      <c r="D168" s="342" t="s">
        <v>907</v>
      </c>
      <c r="E168" s="343" t="s">
        <v>1</v>
      </c>
      <c r="F168" s="344" t="s">
        <v>938</v>
      </c>
      <c r="G168" s="341"/>
      <c r="H168" s="345">
        <v>16.960999999999999</v>
      </c>
      <c r="I168" s="341"/>
      <c r="J168" s="341"/>
      <c r="K168" s="341"/>
      <c r="L168" s="340"/>
      <c r="M168" s="346"/>
      <c r="N168" s="341"/>
      <c r="O168" s="341"/>
      <c r="P168" s="341"/>
      <c r="Q168" s="341"/>
      <c r="R168" s="341"/>
      <c r="S168" s="341"/>
      <c r="T168" s="347"/>
      <c r="U168" s="341"/>
      <c r="V168" s="341"/>
      <c r="W168" s="341"/>
      <c r="X168" s="341"/>
      <c r="Y168" s="341"/>
      <c r="Z168" s="341"/>
      <c r="AA168" s="341"/>
      <c r="AB168" s="341"/>
      <c r="AC168" s="341"/>
      <c r="AD168" s="341"/>
      <c r="AE168" s="341"/>
      <c r="AF168" s="341"/>
      <c r="AG168" s="341"/>
      <c r="AH168" s="341"/>
      <c r="AI168" s="341"/>
      <c r="AJ168" s="341"/>
      <c r="AK168" s="341"/>
      <c r="AL168" s="341"/>
      <c r="AM168" s="341"/>
      <c r="AN168" s="341"/>
      <c r="AO168" s="341"/>
      <c r="AP168" s="341"/>
      <c r="AQ168" s="341"/>
      <c r="AR168" s="341"/>
      <c r="AS168" s="341"/>
      <c r="AT168" s="343" t="s">
        <v>907</v>
      </c>
      <c r="AU168" s="343" t="s">
        <v>84</v>
      </c>
      <c r="AV168" s="341" t="s">
        <v>84</v>
      </c>
      <c r="AW168" s="341" t="s">
        <v>32</v>
      </c>
      <c r="AX168" s="341" t="s">
        <v>82</v>
      </c>
      <c r="AY168" s="343" t="s">
        <v>184</v>
      </c>
      <c r="AZ168" s="341"/>
      <c r="BA168" s="341"/>
      <c r="BB168" s="341"/>
      <c r="BC168" s="341"/>
      <c r="BD168" s="341"/>
      <c r="BE168" s="341"/>
      <c r="BF168" s="341"/>
      <c r="BG168" s="341"/>
      <c r="BH168" s="341"/>
      <c r="BI168" s="341"/>
      <c r="BJ168" s="341"/>
      <c r="BK168" s="341"/>
      <c r="BL168" s="341"/>
      <c r="BM168" s="341"/>
    </row>
    <row r="169" spans="2:65" s="1" customFormat="1" ht="44.35" customHeight="1">
      <c r="B169" s="268"/>
      <c r="C169" s="329" t="s">
        <v>241</v>
      </c>
      <c r="D169" s="329" t="s">
        <v>187</v>
      </c>
      <c r="E169" s="330" t="s">
        <v>939</v>
      </c>
      <c r="F169" s="331" t="s">
        <v>940</v>
      </c>
      <c r="G169" s="332" t="s">
        <v>470</v>
      </c>
      <c r="H169" s="333">
        <v>230.27600000000001</v>
      </c>
      <c r="I169" s="137"/>
      <c r="J169" s="334">
        <f>ROUND(I169*H169,2)</f>
        <v>0</v>
      </c>
      <c r="K169" s="331" t="s">
        <v>195</v>
      </c>
      <c r="L169" s="268"/>
      <c r="M169" s="138" t="s">
        <v>1</v>
      </c>
      <c r="N169" s="335" t="s">
        <v>40</v>
      </c>
      <c r="O169" s="269"/>
      <c r="P169" s="336">
        <f>O169*H169</f>
        <v>0</v>
      </c>
      <c r="Q169" s="336">
        <v>7.9000000000000008E-3</v>
      </c>
      <c r="R169" s="336">
        <f>Q169*H169</f>
        <v>1.8191804000000003</v>
      </c>
      <c r="S169" s="336">
        <v>0</v>
      </c>
      <c r="T169" s="337">
        <f>S169*H169</f>
        <v>0</v>
      </c>
      <c r="U169" s="269"/>
      <c r="V169" s="269"/>
      <c r="W169" s="269"/>
      <c r="X169" s="269"/>
      <c r="Y169" s="269"/>
      <c r="Z169" s="269"/>
      <c r="AA169" s="269"/>
      <c r="AB169" s="269"/>
      <c r="AC169" s="269"/>
      <c r="AD169" s="269"/>
      <c r="AE169" s="269"/>
      <c r="AF169" s="269"/>
      <c r="AG169" s="269"/>
      <c r="AH169" s="269"/>
      <c r="AI169" s="269"/>
      <c r="AJ169" s="269"/>
      <c r="AK169" s="269"/>
      <c r="AL169" s="269"/>
      <c r="AM169" s="269"/>
      <c r="AN169" s="269"/>
      <c r="AO169" s="269"/>
      <c r="AP169" s="269"/>
      <c r="AQ169" s="269"/>
      <c r="AR169" s="338" t="s">
        <v>197</v>
      </c>
      <c r="AS169" s="269"/>
      <c r="AT169" s="338" t="s">
        <v>187</v>
      </c>
      <c r="AU169" s="338" t="s">
        <v>84</v>
      </c>
      <c r="AV169" s="269"/>
      <c r="AW169" s="269"/>
      <c r="AX169" s="269"/>
      <c r="AY169" s="259" t="s">
        <v>184</v>
      </c>
      <c r="AZ169" s="269"/>
      <c r="BA169" s="269"/>
      <c r="BB169" s="269"/>
      <c r="BC169" s="269"/>
      <c r="BD169" s="269"/>
      <c r="BE169" s="339">
        <f>IF(N169="základní",J169,0)</f>
        <v>0</v>
      </c>
      <c r="BF169" s="339">
        <f>IF(N169="snížená",J169,0)</f>
        <v>0</v>
      </c>
      <c r="BG169" s="339">
        <f>IF(N169="zákl. přenesená",J169,0)</f>
        <v>0</v>
      </c>
      <c r="BH169" s="339">
        <f>IF(N169="sníž. přenesená",J169,0)</f>
        <v>0</v>
      </c>
      <c r="BI169" s="339">
        <f>IF(N169="nulová",J169,0)</f>
        <v>0</v>
      </c>
      <c r="BJ169" s="259" t="s">
        <v>82</v>
      </c>
      <c r="BK169" s="339">
        <f>ROUND(I169*H169,2)</f>
        <v>0</v>
      </c>
      <c r="BL169" s="259" t="s">
        <v>197</v>
      </c>
      <c r="BM169" s="338" t="s">
        <v>941</v>
      </c>
    </row>
    <row r="170" spans="2:65" s="12" customFormat="1">
      <c r="B170" s="340"/>
      <c r="C170" s="341"/>
      <c r="D170" s="342" t="s">
        <v>907</v>
      </c>
      <c r="E170" s="343" t="s">
        <v>1</v>
      </c>
      <c r="F170" s="344" t="s">
        <v>942</v>
      </c>
      <c r="G170" s="341"/>
      <c r="H170" s="345">
        <v>230.27600000000001</v>
      </c>
      <c r="I170" s="341"/>
      <c r="J170" s="341"/>
      <c r="K170" s="341"/>
      <c r="L170" s="340"/>
      <c r="M170" s="346"/>
      <c r="N170" s="341"/>
      <c r="O170" s="341"/>
      <c r="P170" s="341"/>
      <c r="Q170" s="341"/>
      <c r="R170" s="341"/>
      <c r="S170" s="341"/>
      <c r="T170" s="347"/>
      <c r="U170" s="341"/>
      <c r="V170" s="341"/>
      <c r="W170" s="341"/>
      <c r="X170" s="341"/>
      <c r="Y170" s="341"/>
      <c r="Z170" s="341"/>
      <c r="AA170" s="341"/>
      <c r="AB170" s="341"/>
      <c r="AC170" s="341"/>
      <c r="AD170" s="341"/>
      <c r="AE170" s="341"/>
      <c r="AF170" s="341"/>
      <c r="AG170" s="341"/>
      <c r="AH170" s="341"/>
      <c r="AI170" s="341"/>
      <c r="AJ170" s="341"/>
      <c r="AK170" s="341"/>
      <c r="AL170" s="341"/>
      <c r="AM170" s="341"/>
      <c r="AN170" s="341"/>
      <c r="AO170" s="341"/>
      <c r="AP170" s="341"/>
      <c r="AQ170" s="341"/>
      <c r="AR170" s="341"/>
      <c r="AS170" s="341"/>
      <c r="AT170" s="343" t="s">
        <v>907</v>
      </c>
      <c r="AU170" s="343" t="s">
        <v>84</v>
      </c>
      <c r="AV170" s="341" t="s">
        <v>84</v>
      </c>
      <c r="AW170" s="341" t="s">
        <v>32</v>
      </c>
      <c r="AX170" s="341" t="s">
        <v>82</v>
      </c>
      <c r="AY170" s="343" t="s">
        <v>184</v>
      </c>
      <c r="AZ170" s="341"/>
      <c r="BA170" s="341"/>
      <c r="BB170" s="341"/>
      <c r="BC170" s="341"/>
      <c r="BD170" s="341"/>
      <c r="BE170" s="341"/>
      <c r="BF170" s="341"/>
      <c r="BG170" s="341"/>
      <c r="BH170" s="341"/>
      <c r="BI170" s="341"/>
      <c r="BJ170" s="341"/>
      <c r="BK170" s="341"/>
      <c r="BL170" s="341"/>
      <c r="BM170" s="341"/>
    </row>
    <row r="171" spans="2:65" s="1" customFormat="1" ht="49.25" customHeight="1">
      <c r="B171" s="268"/>
      <c r="C171" s="329" t="s">
        <v>191</v>
      </c>
      <c r="D171" s="329" t="s">
        <v>187</v>
      </c>
      <c r="E171" s="330" t="s">
        <v>943</v>
      </c>
      <c r="F171" s="331" t="s">
        <v>944</v>
      </c>
      <c r="G171" s="332" t="s">
        <v>470</v>
      </c>
      <c r="H171" s="333">
        <v>289.67399999999998</v>
      </c>
      <c r="I171" s="137"/>
      <c r="J171" s="334">
        <f>ROUND(I171*H171,2)</f>
        <v>0</v>
      </c>
      <c r="K171" s="331" t="s">
        <v>195</v>
      </c>
      <c r="L171" s="268"/>
      <c r="M171" s="138" t="s">
        <v>1</v>
      </c>
      <c r="N171" s="335" t="s">
        <v>40</v>
      </c>
      <c r="O171" s="269"/>
      <c r="P171" s="336">
        <f>O171*H171</f>
        <v>0</v>
      </c>
      <c r="Q171" s="336">
        <v>1.7000000000000001E-2</v>
      </c>
      <c r="R171" s="336">
        <f>Q171*H171</f>
        <v>4.9244579999999996</v>
      </c>
      <c r="S171" s="336">
        <v>0</v>
      </c>
      <c r="T171" s="337">
        <f>S171*H171</f>
        <v>0</v>
      </c>
      <c r="U171" s="269"/>
      <c r="V171" s="269"/>
      <c r="W171" s="269"/>
      <c r="X171" s="269"/>
      <c r="Y171" s="269"/>
      <c r="Z171" s="269"/>
      <c r="AA171" s="269"/>
      <c r="AB171" s="269"/>
      <c r="AC171" s="269"/>
      <c r="AD171" s="269"/>
      <c r="AE171" s="269"/>
      <c r="AF171" s="269"/>
      <c r="AG171" s="269"/>
      <c r="AH171" s="269"/>
      <c r="AI171" s="269"/>
      <c r="AJ171" s="269"/>
      <c r="AK171" s="269"/>
      <c r="AL171" s="269"/>
      <c r="AM171" s="269"/>
      <c r="AN171" s="269"/>
      <c r="AO171" s="269"/>
      <c r="AP171" s="269"/>
      <c r="AQ171" s="269"/>
      <c r="AR171" s="338" t="s">
        <v>197</v>
      </c>
      <c r="AS171" s="269"/>
      <c r="AT171" s="338" t="s">
        <v>187</v>
      </c>
      <c r="AU171" s="338" t="s">
        <v>84</v>
      </c>
      <c r="AV171" s="269"/>
      <c r="AW171" s="269"/>
      <c r="AX171" s="269"/>
      <c r="AY171" s="259" t="s">
        <v>184</v>
      </c>
      <c r="AZ171" s="269"/>
      <c r="BA171" s="269"/>
      <c r="BB171" s="269"/>
      <c r="BC171" s="269"/>
      <c r="BD171" s="269"/>
      <c r="BE171" s="339">
        <f>IF(N171="základní",J171,0)</f>
        <v>0</v>
      </c>
      <c r="BF171" s="339">
        <f>IF(N171="snížená",J171,0)</f>
        <v>0</v>
      </c>
      <c r="BG171" s="339">
        <f>IF(N171="zákl. přenesená",J171,0)</f>
        <v>0</v>
      </c>
      <c r="BH171" s="339">
        <f>IF(N171="sníž. přenesená",J171,0)</f>
        <v>0</v>
      </c>
      <c r="BI171" s="339">
        <f>IF(N171="nulová",J171,0)</f>
        <v>0</v>
      </c>
      <c r="BJ171" s="259" t="s">
        <v>82</v>
      </c>
      <c r="BK171" s="339">
        <f>ROUND(I171*H171,2)</f>
        <v>0</v>
      </c>
      <c r="BL171" s="259" t="s">
        <v>197</v>
      </c>
      <c r="BM171" s="338" t="s">
        <v>945</v>
      </c>
    </row>
    <row r="172" spans="2:65" s="12" customFormat="1" ht="21.75">
      <c r="B172" s="340"/>
      <c r="C172" s="341"/>
      <c r="D172" s="342" t="s">
        <v>907</v>
      </c>
      <c r="E172" s="343" t="s">
        <v>1</v>
      </c>
      <c r="F172" s="344" t="s">
        <v>946</v>
      </c>
      <c r="G172" s="341"/>
      <c r="H172" s="345">
        <v>100.39100000000001</v>
      </c>
      <c r="I172" s="341"/>
      <c r="J172" s="341"/>
      <c r="K172" s="341"/>
      <c r="L172" s="340"/>
      <c r="M172" s="346"/>
      <c r="N172" s="341"/>
      <c r="O172" s="341"/>
      <c r="P172" s="341"/>
      <c r="Q172" s="341"/>
      <c r="R172" s="341"/>
      <c r="S172" s="341"/>
      <c r="T172" s="347"/>
      <c r="U172" s="341"/>
      <c r="V172" s="341"/>
      <c r="W172" s="341"/>
      <c r="X172" s="341"/>
      <c r="Y172" s="341"/>
      <c r="Z172" s="341"/>
      <c r="AA172" s="341"/>
      <c r="AB172" s="341"/>
      <c r="AC172" s="341"/>
      <c r="AD172" s="341"/>
      <c r="AE172" s="341"/>
      <c r="AF172" s="341"/>
      <c r="AG172" s="341"/>
      <c r="AH172" s="341"/>
      <c r="AI172" s="341"/>
      <c r="AJ172" s="341"/>
      <c r="AK172" s="341"/>
      <c r="AL172" s="341"/>
      <c r="AM172" s="341"/>
      <c r="AN172" s="341"/>
      <c r="AO172" s="341"/>
      <c r="AP172" s="341"/>
      <c r="AQ172" s="341"/>
      <c r="AR172" s="341"/>
      <c r="AS172" s="341"/>
      <c r="AT172" s="343" t="s">
        <v>907</v>
      </c>
      <c r="AU172" s="343" t="s">
        <v>84</v>
      </c>
      <c r="AV172" s="341" t="s">
        <v>84</v>
      </c>
      <c r="AW172" s="341" t="s">
        <v>32</v>
      </c>
      <c r="AX172" s="341" t="s">
        <v>75</v>
      </c>
      <c r="AY172" s="343" t="s">
        <v>184</v>
      </c>
      <c r="AZ172" s="341"/>
      <c r="BA172" s="341"/>
      <c r="BB172" s="341"/>
      <c r="BC172" s="341"/>
      <c r="BD172" s="341"/>
      <c r="BE172" s="341"/>
      <c r="BF172" s="341"/>
      <c r="BG172" s="341"/>
      <c r="BH172" s="341"/>
      <c r="BI172" s="341"/>
      <c r="BJ172" s="341"/>
      <c r="BK172" s="341"/>
      <c r="BL172" s="341"/>
      <c r="BM172" s="341"/>
    </row>
    <row r="173" spans="2:65" s="12" customFormat="1">
      <c r="B173" s="340"/>
      <c r="C173" s="341"/>
      <c r="D173" s="342" t="s">
        <v>907</v>
      </c>
      <c r="E173" s="343" t="s">
        <v>1</v>
      </c>
      <c r="F173" s="344" t="s">
        <v>947</v>
      </c>
      <c r="G173" s="341"/>
      <c r="H173" s="345">
        <v>-16.960999999999999</v>
      </c>
      <c r="I173" s="341"/>
      <c r="J173" s="341"/>
      <c r="K173" s="341"/>
      <c r="L173" s="340"/>
      <c r="M173" s="346"/>
      <c r="N173" s="341"/>
      <c r="O173" s="341"/>
      <c r="P173" s="341"/>
      <c r="Q173" s="341"/>
      <c r="R173" s="341"/>
      <c r="S173" s="341"/>
      <c r="T173" s="347"/>
      <c r="U173" s="341"/>
      <c r="V173" s="341"/>
      <c r="W173" s="341"/>
      <c r="X173" s="341"/>
      <c r="Y173" s="341"/>
      <c r="Z173" s="341"/>
      <c r="AA173" s="341"/>
      <c r="AB173" s="341"/>
      <c r="AC173" s="341"/>
      <c r="AD173" s="341"/>
      <c r="AE173" s="341"/>
      <c r="AF173" s="341"/>
      <c r="AG173" s="341"/>
      <c r="AH173" s="341"/>
      <c r="AI173" s="341"/>
      <c r="AJ173" s="341"/>
      <c r="AK173" s="341"/>
      <c r="AL173" s="341"/>
      <c r="AM173" s="341"/>
      <c r="AN173" s="341"/>
      <c r="AO173" s="341"/>
      <c r="AP173" s="341"/>
      <c r="AQ173" s="341"/>
      <c r="AR173" s="341"/>
      <c r="AS173" s="341"/>
      <c r="AT173" s="343" t="s">
        <v>907</v>
      </c>
      <c r="AU173" s="343" t="s">
        <v>84</v>
      </c>
      <c r="AV173" s="341" t="s">
        <v>84</v>
      </c>
      <c r="AW173" s="341" t="s">
        <v>32</v>
      </c>
      <c r="AX173" s="341" t="s">
        <v>75</v>
      </c>
      <c r="AY173" s="343" t="s">
        <v>184</v>
      </c>
      <c r="AZ173" s="341"/>
      <c r="BA173" s="341"/>
      <c r="BB173" s="341"/>
      <c r="BC173" s="341"/>
      <c r="BD173" s="341"/>
      <c r="BE173" s="341"/>
      <c r="BF173" s="341"/>
      <c r="BG173" s="341"/>
      <c r="BH173" s="341"/>
      <c r="BI173" s="341"/>
      <c r="BJ173" s="341"/>
      <c r="BK173" s="341"/>
      <c r="BL173" s="341"/>
      <c r="BM173" s="341"/>
    </row>
    <row r="174" spans="2:65" s="14" customFormat="1">
      <c r="B174" s="355"/>
      <c r="C174" s="356"/>
      <c r="D174" s="342" t="s">
        <v>907</v>
      </c>
      <c r="E174" s="357" t="s">
        <v>1</v>
      </c>
      <c r="F174" s="358" t="s">
        <v>948</v>
      </c>
      <c r="G174" s="356"/>
      <c r="H174" s="359">
        <v>83.43</v>
      </c>
      <c r="I174" s="356"/>
      <c r="J174" s="356"/>
      <c r="K174" s="356"/>
      <c r="L174" s="355"/>
      <c r="M174" s="360"/>
      <c r="N174" s="356"/>
      <c r="O174" s="356"/>
      <c r="P174" s="356"/>
      <c r="Q174" s="356"/>
      <c r="R174" s="356"/>
      <c r="S174" s="356"/>
      <c r="T174" s="361"/>
      <c r="U174" s="356"/>
      <c r="V174" s="356"/>
      <c r="W174" s="356"/>
      <c r="X174" s="356"/>
      <c r="Y174" s="356"/>
      <c r="Z174" s="356"/>
      <c r="AA174" s="356"/>
      <c r="AB174" s="356"/>
      <c r="AC174" s="356"/>
      <c r="AD174" s="356"/>
      <c r="AE174" s="356"/>
      <c r="AF174" s="356"/>
      <c r="AG174" s="356"/>
      <c r="AH174" s="356"/>
      <c r="AI174" s="356"/>
      <c r="AJ174" s="356"/>
      <c r="AK174" s="356"/>
      <c r="AL174" s="356"/>
      <c r="AM174" s="356"/>
      <c r="AN174" s="356"/>
      <c r="AO174" s="356"/>
      <c r="AP174" s="356"/>
      <c r="AQ174" s="356"/>
      <c r="AR174" s="356"/>
      <c r="AS174" s="356"/>
      <c r="AT174" s="357" t="s">
        <v>907</v>
      </c>
      <c r="AU174" s="357" t="s">
        <v>84</v>
      </c>
      <c r="AV174" s="356" t="s">
        <v>99</v>
      </c>
      <c r="AW174" s="356" t="s">
        <v>32</v>
      </c>
      <c r="AX174" s="356" t="s">
        <v>75</v>
      </c>
      <c r="AY174" s="357" t="s">
        <v>184</v>
      </c>
      <c r="AZ174" s="356"/>
      <c r="BA174" s="356"/>
      <c r="BB174" s="356"/>
      <c r="BC174" s="356"/>
      <c r="BD174" s="356"/>
      <c r="BE174" s="356"/>
      <c r="BF174" s="356"/>
      <c r="BG174" s="356"/>
      <c r="BH174" s="356"/>
      <c r="BI174" s="356"/>
      <c r="BJ174" s="356"/>
      <c r="BK174" s="356"/>
      <c r="BL174" s="356"/>
      <c r="BM174" s="356"/>
    </row>
    <row r="175" spans="2:65" s="12" customFormat="1" ht="21.75">
      <c r="B175" s="340"/>
      <c r="C175" s="341"/>
      <c r="D175" s="342" t="s">
        <v>907</v>
      </c>
      <c r="E175" s="343" t="s">
        <v>1</v>
      </c>
      <c r="F175" s="344" t="s">
        <v>949</v>
      </c>
      <c r="G175" s="341"/>
      <c r="H175" s="345">
        <v>75.286000000000001</v>
      </c>
      <c r="I175" s="341"/>
      <c r="J175" s="341"/>
      <c r="K175" s="341"/>
      <c r="L175" s="340"/>
      <c r="M175" s="346"/>
      <c r="N175" s="341"/>
      <c r="O175" s="341"/>
      <c r="P175" s="341"/>
      <c r="Q175" s="341"/>
      <c r="R175" s="341"/>
      <c r="S175" s="341"/>
      <c r="T175" s="347"/>
      <c r="U175" s="341"/>
      <c r="V175" s="341"/>
      <c r="W175" s="341"/>
      <c r="X175" s="341"/>
      <c r="Y175" s="341"/>
      <c r="Z175" s="341"/>
      <c r="AA175" s="341"/>
      <c r="AB175" s="341"/>
      <c r="AC175" s="341"/>
      <c r="AD175" s="341"/>
      <c r="AE175" s="341"/>
      <c r="AF175" s="341"/>
      <c r="AG175" s="341"/>
      <c r="AH175" s="341"/>
      <c r="AI175" s="341"/>
      <c r="AJ175" s="341"/>
      <c r="AK175" s="341"/>
      <c r="AL175" s="341"/>
      <c r="AM175" s="341"/>
      <c r="AN175" s="341"/>
      <c r="AO175" s="341"/>
      <c r="AP175" s="341"/>
      <c r="AQ175" s="341"/>
      <c r="AR175" s="341"/>
      <c r="AS175" s="341"/>
      <c r="AT175" s="343" t="s">
        <v>907</v>
      </c>
      <c r="AU175" s="343" t="s">
        <v>84</v>
      </c>
      <c r="AV175" s="341" t="s">
        <v>84</v>
      </c>
      <c r="AW175" s="341" t="s">
        <v>32</v>
      </c>
      <c r="AX175" s="341" t="s">
        <v>75</v>
      </c>
      <c r="AY175" s="343" t="s">
        <v>184</v>
      </c>
      <c r="AZ175" s="341"/>
      <c r="BA175" s="341"/>
      <c r="BB175" s="341"/>
      <c r="BC175" s="341"/>
      <c r="BD175" s="341"/>
      <c r="BE175" s="341"/>
      <c r="BF175" s="341"/>
      <c r="BG175" s="341"/>
      <c r="BH175" s="341"/>
      <c r="BI175" s="341"/>
      <c r="BJ175" s="341"/>
      <c r="BK175" s="341"/>
      <c r="BL175" s="341"/>
      <c r="BM175" s="341"/>
    </row>
    <row r="176" spans="2:65" s="12" customFormat="1">
      <c r="B176" s="340"/>
      <c r="C176" s="341"/>
      <c r="D176" s="342" t="s">
        <v>907</v>
      </c>
      <c r="E176" s="343" t="s">
        <v>1</v>
      </c>
      <c r="F176" s="344" t="s">
        <v>950</v>
      </c>
      <c r="G176" s="341"/>
      <c r="H176" s="345">
        <v>-9.9049999999999994</v>
      </c>
      <c r="I176" s="341"/>
      <c r="J176" s="341"/>
      <c r="K176" s="341"/>
      <c r="L176" s="340"/>
      <c r="M176" s="346"/>
      <c r="N176" s="341"/>
      <c r="O176" s="341"/>
      <c r="P176" s="341"/>
      <c r="Q176" s="341"/>
      <c r="R176" s="341"/>
      <c r="S176" s="341"/>
      <c r="T176" s="347"/>
      <c r="U176" s="341"/>
      <c r="V176" s="341"/>
      <c r="W176" s="341"/>
      <c r="X176" s="341"/>
      <c r="Y176" s="341"/>
      <c r="Z176" s="341"/>
      <c r="AA176" s="341"/>
      <c r="AB176" s="341"/>
      <c r="AC176" s="341"/>
      <c r="AD176" s="341"/>
      <c r="AE176" s="341"/>
      <c r="AF176" s="341"/>
      <c r="AG176" s="341"/>
      <c r="AH176" s="341"/>
      <c r="AI176" s="341"/>
      <c r="AJ176" s="341"/>
      <c r="AK176" s="341"/>
      <c r="AL176" s="341"/>
      <c r="AM176" s="341"/>
      <c r="AN176" s="341"/>
      <c r="AO176" s="341"/>
      <c r="AP176" s="341"/>
      <c r="AQ176" s="341"/>
      <c r="AR176" s="341"/>
      <c r="AS176" s="341"/>
      <c r="AT176" s="343" t="s">
        <v>907</v>
      </c>
      <c r="AU176" s="343" t="s">
        <v>84</v>
      </c>
      <c r="AV176" s="341" t="s">
        <v>84</v>
      </c>
      <c r="AW176" s="341" t="s">
        <v>32</v>
      </c>
      <c r="AX176" s="341" t="s">
        <v>75</v>
      </c>
      <c r="AY176" s="343" t="s">
        <v>184</v>
      </c>
      <c r="AZ176" s="341"/>
      <c r="BA176" s="341"/>
      <c r="BB176" s="341"/>
      <c r="BC176" s="341"/>
      <c r="BD176" s="341"/>
      <c r="BE176" s="341"/>
      <c r="BF176" s="341"/>
      <c r="BG176" s="341"/>
      <c r="BH176" s="341"/>
      <c r="BI176" s="341"/>
      <c r="BJ176" s="341"/>
      <c r="BK176" s="341"/>
      <c r="BL176" s="341"/>
      <c r="BM176" s="341"/>
    </row>
    <row r="177" spans="2:65" s="14" customFormat="1">
      <c r="B177" s="355"/>
      <c r="C177" s="356"/>
      <c r="D177" s="342" t="s">
        <v>907</v>
      </c>
      <c r="E177" s="357" t="s">
        <v>1</v>
      </c>
      <c r="F177" s="358" t="s">
        <v>951</v>
      </c>
      <c r="G177" s="356"/>
      <c r="H177" s="359">
        <v>65.381</v>
      </c>
      <c r="I177" s="356"/>
      <c r="J177" s="356"/>
      <c r="K177" s="356"/>
      <c r="L177" s="355"/>
      <c r="M177" s="360"/>
      <c r="N177" s="356"/>
      <c r="O177" s="356"/>
      <c r="P177" s="356"/>
      <c r="Q177" s="356"/>
      <c r="R177" s="356"/>
      <c r="S177" s="356"/>
      <c r="T177" s="361"/>
      <c r="U177" s="356"/>
      <c r="V177" s="356"/>
      <c r="W177" s="356"/>
      <c r="X177" s="356"/>
      <c r="Y177" s="356"/>
      <c r="Z177" s="356"/>
      <c r="AA177" s="356"/>
      <c r="AB177" s="356"/>
      <c r="AC177" s="356"/>
      <c r="AD177" s="356"/>
      <c r="AE177" s="356"/>
      <c r="AF177" s="356"/>
      <c r="AG177" s="356"/>
      <c r="AH177" s="356"/>
      <c r="AI177" s="356"/>
      <c r="AJ177" s="356"/>
      <c r="AK177" s="356"/>
      <c r="AL177" s="356"/>
      <c r="AM177" s="356"/>
      <c r="AN177" s="356"/>
      <c r="AO177" s="356"/>
      <c r="AP177" s="356"/>
      <c r="AQ177" s="356"/>
      <c r="AR177" s="356"/>
      <c r="AS177" s="356"/>
      <c r="AT177" s="357" t="s">
        <v>907</v>
      </c>
      <c r="AU177" s="357" t="s">
        <v>84</v>
      </c>
      <c r="AV177" s="356" t="s">
        <v>99</v>
      </c>
      <c r="AW177" s="356" t="s">
        <v>32</v>
      </c>
      <c r="AX177" s="356" t="s">
        <v>75</v>
      </c>
      <c r="AY177" s="357" t="s">
        <v>184</v>
      </c>
      <c r="AZ177" s="356"/>
      <c r="BA177" s="356"/>
      <c r="BB177" s="356"/>
      <c r="BC177" s="356"/>
      <c r="BD177" s="356"/>
      <c r="BE177" s="356"/>
      <c r="BF177" s="356"/>
      <c r="BG177" s="356"/>
      <c r="BH177" s="356"/>
      <c r="BI177" s="356"/>
      <c r="BJ177" s="356"/>
      <c r="BK177" s="356"/>
      <c r="BL177" s="356"/>
      <c r="BM177" s="356"/>
    </row>
    <row r="178" spans="2:65" s="12" customFormat="1" ht="43.5">
      <c r="B178" s="340"/>
      <c r="C178" s="341"/>
      <c r="D178" s="342" t="s">
        <v>907</v>
      </c>
      <c r="E178" s="343" t="s">
        <v>1</v>
      </c>
      <c r="F178" s="344" t="s">
        <v>952</v>
      </c>
      <c r="G178" s="341"/>
      <c r="H178" s="345">
        <v>80.144999999999996</v>
      </c>
      <c r="I178" s="341"/>
      <c r="J178" s="341"/>
      <c r="K178" s="341"/>
      <c r="L178" s="340"/>
      <c r="M178" s="346"/>
      <c r="N178" s="341"/>
      <c r="O178" s="341"/>
      <c r="P178" s="341"/>
      <c r="Q178" s="341"/>
      <c r="R178" s="341"/>
      <c r="S178" s="341"/>
      <c r="T178" s="347"/>
      <c r="U178" s="341"/>
      <c r="V178" s="341"/>
      <c r="W178" s="341"/>
      <c r="X178" s="341"/>
      <c r="Y178" s="341"/>
      <c r="Z178" s="341"/>
      <c r="AA178" s="341"/>
      <c r="AB178" s="341"/>
      <c r="AC178" s="341"/>
      <c r="AD178" s="341"/>
      <c r="AE178" s="341"/>
      <c r="AF178" s="341"/>
      <c r="AG178" s="341"/>
      <c r="AH178" s="341"/>
      <c r="AI178" s="341"/>
      <c r="AJ178" s="341"/>
      <c r="AK178" s="341"/>
      <c r="AL178" s="341"/>
      <c r="AM178" s="341"/>
      <c r="AN178" s="341"/>
      <c r="AO178" s="341"/>
      <c r="AP178" s="341"/>
      <c r="AQ178" s="341"/>
      <c r="AR178" s="341"/>
      <c r="AS178" s="341"/>
      <c r="AT178" s="343" t="s">
        <v>907</v>
      </c>
      <c r="AU178" s="343" t="s">
        <v>84</v>
      </c>
      <c r="AV178" s="341" t="s">
        <v>84</v>
      </c>
      <c r="AW178" s="341" t="s">
        <v>32</v>
      </c>
      <c r="AX178" s="341" t="s">
        <v>75</v>
      </c>
      <c r="AY178" s="343" t="s">
        <v>184</v>
      </c>
      <c r="AZ178" s="341"/>
      <c r="BA178" s="341"/>
      <c r="BB178" s="341"/>
      <c r="BC178" s="341"/>
      <c r="BD178" s="341"/>
      <c r="BE178" s="341"/>
      <c r="BF178" s="341"/>
      <c r="BG178" s="341"/>
      <c r="BH178" s="341"/>
      <c r="BI178" s="341"/>
      <c r="BJ178" s="341"/>
      <c r="BK178" s="341"/>
      <c r="BL178" s="341"/>
      <c r="BM178" s="341"/>
    </row>
    <row r="179" spans="2:65" s="12" customFormat="1">
      <c r="B179" s="340"/>
      <c r="C179" s="341"/>
      <c r="D179" s="342" t="s">
        <v>907</v>
      </c>
      <c r="E179" s="343" t="s">
        <v>1</v>
      </c>
      <c r="F179" s="344" t="s">
        <v>953</v>
      </c>
      <c r="G179" s="341"/>
      <c r="H179" s="345">
        <v>-11.481</v>
      </c>
      <c r="I179" s="341"/>
      <c r="J179" s="341"/>
      <c r="K179" s="341"/>
      <c r="L179" s="340"/>
      <c r="M179" s="346"/>
      <c r="N179" s="341"/>
      <c r="O179" s="341"/>
      <c r="P179" s="341"/>
      <c r="Q179" s="341"/>
      <c r="R179" s="341"/>
      <c r="S179" s="341"/>
      <c r="T179" s="347"/>
      <c r="U179" s="341"/>
      <c r="V179" s="341"/>
      <c r="W179" s="341"/>
      <c r="X179" s="341"/>
      <c r="Y179" s="341"/>
      <c r="Z179" s="341"/>
      <c r="AA179" s="341"/>
      <c r="AB179" s="341"/>
      <c r="AC179" s="341"/>
      <c r="AD179" s="341"/>
      <c r="AE179" s="341"/>
      <c r="AF179" s="341"/>
      <c r="AG179" s="341"/>
      <c r="AH179" s="341"/>
      <c r="AI179" s="341"/>
      <c r="AJ179" s="341"/>
      <c r="AK179" s="341"/>
      <c r="AL179" s="341"/>
      <c r="AM179" s="341"/>
      <c r="AN179" s="341"/>
      <c r="AO179" s="341"/>
      <c r="AP179" s="341"/>
      <c r="AQ179" s="341"/>
      <c r="AR179" s="341"/>
      <c r="AS179" s="341"/>
      <c r="AT179" s="343" t="s">
        <v>907</v>
      </c>
      <c r="AU179" s="343" t="s">
        <v>84</v>
      </c>
      <c r="AV179" s="341" t="s">
        <v>84</v>
      </c>
      <c r="AW179" s="341" t="s">
        <v>32</v>
      </c>
      <c r="AX179" s="341" t="s">
        <v>75</v>
      </c>
      <c r="AY179" s="343" t="s">
        <v>184</v>
      </c>
      <c r="AZ179" s="341"/>
      <c r="BA179" s="341"/>
      <c r="BB179" s="341"/>
      <c r="BC179" s="341"/>
      <c r="BD179" s="341"/>
      <c r="BE179" s="341"/>
      <c r="BF179" s="341"/>
      <c r="BG179" s="341"/>
      <c r="BH179" s="341"/>
      <c r="BI179" s="341"/>
      <c r="BJ179" s="341"/>
      <c r="BK179" s="341"/>
      <c r="BL179" s="341"/>
      <c r="BM179" s="341"/>
    </row>
    <row r="180" spans="2:65" s="14" customFormat="1">
      <c r="B180" s="355"/>
      <c r="C180" s="356"/>
      <c r="D180" s="342" t="s">
        <v>907</v>
      </c>
      <c r="E180" s="357" t="s">
        <v>1</v>
      </c>
      <c r="F180" s="358" t="s">
        <v>954</v>
      </c>
      <c r="G180" s="356"/>
      <c r="H180" s="359">
        <v>68.664000000000001</v>
      </c>
      <c r="I180" s="356"/>
      <c r="J180" s="356"/>
      <c r="K180" s="356"/>
      <c r="L180" s="355"/>
      <c r="M180" s="360"/>
      <c r="N180" s="356"/>
      <c r="O180" s="356"/>
      <c r="P180" s="356"/>
      <c r="Q180" s="356"/>
      <c r="R180" s="356"/>
      <c r="S180" s="356"/>
      <c r="T180" s="361"/>
      <c r="U180" s="356"/>
      <c r="V180" s="356"/>
      <c r="W180" s="356"/>
      <c r="X180" s="356"/>
      <c r="Y180" s="356"/>
      <c r="Z180" s="356"/>
      <c r="AA180" s="356"/>
      <c r="AB180" s="356"/>
      <c r="AC180" s="356"/>
      <c r="AD180" s="356"/>
      <c r="AE180" s="356"/>
      <c r="AF180" s="356"/>
      <c r="AG180" s="356"/>
      <c r="AH180" s="356"/>
      <c r="AI180" s="356"/>
      <c r="AJ180" s="356"/>
      <c r="AK180" s="356"/>
      <c r="AL180" s="356"/>
      <c r="AM180" s="356"/>
      <c r="AN180" s="356"/>
      <c r="AO180" s="356"/>
      <c r="AP180" s="356"/>
      <c r="AQ180" s="356"/>
      <c r="AR180" s="356"/>
      <c r="AS180" s="356"/>
      <c r="AT180" s="357" t="s">
        <v>907</v>
      </c>
      <c r="AU180" s="357" t="s">
        <v>84</v>
      </c>
      <c r="AV180" s="356" t="s">
        <v>99</v>
      </c>
      <c r="AW180" s="356" t="s">
        <v>32</v>
      </c>
      <c r="AX180" s="356" t="s">
        <v>75</v>
      </c>
      <c r="AY180" s="357" t="s">
        <v>184</v>
      </c>
      <c r="AZ180" s="356"/>
      <c r="BA180" s="356"/>
      <c r="BB180" s="356"/>
      <c r="BC180" s="356"/>
      <c r="BD180" s="356"/>
      <c r="BE180" s="356"/>
      <c r="BF180" s="356"/>
      <c r="BG180" s="356"/>
      <c r="BH180" s="356"/>
      <c r="BI180" s="356"/>
      <c r="BJ180" s="356"/>
      <c r="BK180" s="356"/>
      <c r="BL180" s="356"/>
      <c r="BM180" s="356"/>
    </row>
    <row r="181" spans="2:65" s="12" customFormat="1" ht="43.5">
      <c r="B181" s="340"/>
      <c r="C181" s="341"/>
      <c r="D181" s="342" t="s">
        <v>907</v>
      </c>
      <c r="E181" s="343" t="s">
        <v>1</v>
      </c>
      <c r="F181" s="344" t="s">
        <v>955</v>
      </c>
      <c r="G181" s="341"/>
      <c r="H181" s="345">
        <v>83.68</v>
      </c>
      <c r="I181" s="341"/>
      <c r="J181" s="341"/>
      <c r="K181" s="341"/>
      <c r="L181" s="340"/>
      <c r="M181" s="346"/>
      <c r="N181" s="341"/>
      <c r="O181" s="341"/>
      <c r="P181" s="341"/>
      <c r="Q181" s="341"/>
      <c r="R181" s="341"/>
      <c r="S181" s="341"/>
      <c r="T181" s="347"/>
      <c r="U181" s="341"/>
      <c r="V181" s="341"/>
      <c r="W181" s="341"/>
      <c r="X181" s="341"/>
      <c r="Y181" s="341"/>
      <c r="Z181" s="341"/>
      <c r="AA181" s="341"/>
      <c r="AB181" s="341"/>
      <c r="AC181" s="341"/>
      <c r="AD181" s="341"/>
      <c r="AE181" s="341"/>
      <c r="AF181" s="341"/>
      <c r="AG181" s="341"/>
      <c r="AH181" s="341"/>
      <c r="AI181" s="341"/>
      <c r="AJ181" s="341"/>
      <c r="AK181" s="341"/>
      <c r="AL181" s="341"/>
      <c r="AM181" s="341"/>
      <c r="AN181" s="341"/>
      <c r="AO181" s="341"/>
      <c r="AP181" s="341"/>
      <c r="AQ181" s="341"/>
      <c r="AR181" s="341"/>
      <c r="AS181" s="341"/>
      <c r="AT181" s="343" t="s">
        <v>907</v>
      </c>
      <c r="AU181" s="343" t="s">
        <v>84</v>
      </c>
      <c r="AV181" s="341" t="s">
        <v>84</v>
      </c>
      <c r="AW181" s="341" t="s">
        <v>32</v>
      </c>
      <c r="AX181" s="341" t="s">
        <v>75</v>
      </c>
      <c r="AY181" s="343" t="s">
        <v>184</v>
      </c>
      <c r="AZ181" s="341"/>
      <c r="BA181" s="341"/>
      <c r="BB181" s="341"/>
      <c r="BC181" s="341"/>
      <c r="BD181" s="341"/>
      <c r="BE181" s="341"/>
      <c r="BF181" s="341"/>
      <c r="BG181" s="341"/>
      <c r="BH181" s="341"/>
      <c r="BI181" s="341"/>
      <c r="BJ181" s="341"/>
      <c r="BK181" s="341"/>
      <c r="BL181" s="341"/>
      <c r="BM181" s="341"/>
    </row>
    <row r="182" spans="2:65" s="12" customFormat="1">
      <c r="B182" s="340"/>
      <c r="C182" s="341"/>
      <c r="D182" s="342" t="s">
        <v>907</v>
      </c>
      <c r="E182" s="343" t="s">
        <v>1</v>
      </c>
      <c r="F182" s="344" t="s">
        <v>953</v>
      </c>
      <c r="G182" s="341"/>
      <c r="H182" s="345">
        <v>-11.481</v>
      </c>
      <c r="I182" s="341"/>
      <c r="J182" s="341"/>
      <c r="K182" s="341"/>
      <c r="L182" s="340"/>
      <c r="M182" s="346"/>
      <c r="N182" s="341"/>
      <c r="O182" s="341"/>
      <c r="P182" s="341"/>
      <c r="Q182" s="341"/>
      <c r="R182" s="341"/>
      <c r="S182" s="341"/>
      <c r="T182" s="347"/>
      <c r="U182" s="341"/>
      <c r="V182" s="341"/>
      <c r="W182" s="341"/>
      <c r="X182" s="341"/>
      <c r="Y182" s="341"/>
      <c r="Z182" s="341"/>
      <c r="AA182" s="341"/>
      <c r="AB182" s="341"/>
      <c r="AC182" s="341"/>
      <c r="AD182" s="341"/>
      <c r="AE182" s="341"/>
      <c r="AF182" s="341"/>
      <c r="AG182" s="341"/>
      <c r="AH182" s="341"/>
      <c r="AI182" s="341"/>
      <c r="AJ182" s="341"/>
      <c r="AK182" s="341"/>
      <c r="AL182" s="341"/>
      <c r="AM182" s="341"/>
      <c r="AN182" s="341"/>
      <c r="AO182" s="341"/>
      <c r="AP182" s="341"/>
      <c r="AQ182" s="341"/>
      <c r="AR182" s="341"/>
      <c r="AS182" s="341"/>
      <c r="AT182" s="343" t="s">
        <v>907</v>
      </c>
      <c r="AU182" s="343" t="s">
        <v>84</v>
      </c>
      <c r="AV182" s="341" t="s">
        <v>84</v>
      </c>
      <c r="AW182" s="341" t="s">
        <v>32</v>
      </c>
      <c r="AX182" s="341" t="s">
        <v>75</v>
      </c>
      <c r="AY182" s="343" t="s">
        <v>184</v>
      </c>
      <c r="AZ182" s="341"/>
      <c r="BA182" s="341"/>
      <c r="BB182" s="341"/>
      <c r="BC182" s="341"/>
      <c r="BD182" s="341"/>
      <c r="BE182" s="341"/>
      <c r="BF182" s="341"/>
      <c r="BG182" s="341"/>
      <c r="BH182" s="341"/>
      <c r="BI182" s="341"/>
      <c r="BJ182" s="341"/>
      <c r="BK182" s="341"/>
      <c r="BL182" s="341"/>
      <c r="BM182" s="341"/>
    </row>
    <row r="183" spans="2:65" s="14" customFormat="1">
      <c r="B183" s="355"/>
      <c r="C183" s="356"/>
      <c r="D183" s="342" t="s">
        <v>907</v>
      </c>
      <c r="E183" s="357" t="s">
        <v>1</v>
      </c>
      <c r="F183" s="358" t="s">
        <v>956</v>
      </c>
      <c r="G183" s="356"/>
      <c r="H183" s="359">
        <v>72.198999999999998</v>
      </c>
      <c r="I183" s="356"/>
      <c r="J183" s="356"/>
      <c r="K183" s="356"/>
      <c r="L183" s="355"/>
      <c r="M183" s="360"/>
      <c r="N183" s="356"/>
      <c r="O183" s="356"/>
      <c r="P183" s="356"/>
      <c r="Q183" s="356"/>
      <c r="R183" s="356"/>
      <c r="S183" s="356"/>
      <c r="T183" s="361"/>
      <c r="U183" s="356"/>
      <c r="V183" s="356"/>
      <c r="W183" s="356"/>
      <c r="X183" s="356"/>
      <c r="Y183" s="356"/>
      <c r="Z183" s="356"/>
      <c r="AA183" s="356"/>
      <c r="AB183" s="356"/>
      <c r="AC183" s="356"/>
      <c r="AD183" s="356"/>
      <c r="AE183" s="356"/>
      <c r="AF183" s="356"/>
      <c r="AG183" s="356"/>
      <c r="AH183" s="356"/>
      <c r="AI183" s="356"/>
      <c r="AJ183" s="356"/>
      <c r="AK183" s="356"/>
      <c r="AL183" s="356"/>
      <c r="AM183" s="356"/>
      <c r="AN183" s="356"/>
      <c r="AO183" s="356"/>
      <c r="AP183" s="356"/>
      <c r="AQ183" s="356"/>
      <c r="AR183" s="356"/>
      <c r="AS183" s="356"/>
      <c r="AT183" s="357" t="s">
        <v>907</v>
      </c>
      <c r="AU183" s="357" t="s">
        <v>84</v>
      </c>
      <c r="AV183" s="356" t="s">
        <v>99</v>
      </c>
      <c r="AW183" s="356" t="s">
        <v>32</v>
      </c>
      <c r="AX183" s="356" t="s">
        <v>75</v>
      </c>
      <c r="AY183" s="357" t="s">
        <v>184</v>
      </c>
      <c r="AZ183" s="356"/>
      <c r="BA183" s="356"/>
      <c r="BB183" s="356"/>
      <c r="BC183" s="356"/>
      <c r="BD183" s="356"/>
      <c r="BE183" s="356"/>
      <c r="BF183" s="356"/>
      <c r="BG183" s="356"/>
      <c r="BH183" s="356"/>
      <c r="BI183" s="356"/>
      <c r="BJ183" s="356"/>
      <c r="BK183" s="356"/>
      <c r="BL183" s="356"/>
      <c r="BM183" s="356"/>
    </row>
    <row r="184" spans="2:65" s="13" customFormat="1">
      <c r="B184" s="348"/>
      <c r="C184" s="349"/>
      <c r="D184" s="342" t="s">
        <v>907</v>
      </c>
      <c r="E184" s="350" t="s">
        <v>1</v>
      </c>
      <c r="F184" s="351" t="s">
        <v>921</v>
      </c>
      <c r="G184" s="349"/>
      <c r="H184" s="352">
        <v>289.67399999999998</v>
      </c>
      <c r="I184" s="349"/>
      <c r="J184" s="349"/>
      <c r="K184" s="349"/>
      <c r="L184" s="348"/>
      <c r="M184" s="353"/>
      <c r="N184" s="349"/>
      <c r="O184" s="349"/>
      <c r="P184" s="349"/>
      <c r="Q184" s="349"/>
      <c r="R184" s="349"/>
      <c r="S184" s="349"/>
      <c r="T184" s="354"/>
      <c r="U184" s="349"/>
      <c r="V184" s="349"/>
      <c r="W184" s="349"/>
      <c r="X184" s="349"/>
      <c r="Y184" s="349"/>
      <c r="Z184" s="349"/>
      <c r="AA184" s="349"/>
      <c r="AB184" s="349"/>
      <c r="AC184" s="349"/>
      <c r="AD184" s="349"/>
      <c r="AE184" s="349"/>
      <c r="AF184" s="349"/>
      <c r="AG184" s="349"/>
      <c r="AH184" s="349"/>
      <c r="AI184" s="349"/>
      <c r="AJ184" s="349"/>
      <c r="AK184" s="349"/>
      <c r="AL184" s="349"/>
      <c r="AM184" s="349"/>
      <c r="AN184" s="349"/>
      <c r="AO184" s="349"/>
      <c r="AP184" s="349"/>
      <c r="AQ184" s="349"/>
      <c r="AR184" s="349"/>
      <c r="AS184" s="349"/>
      <c r="AT184" s="350" t="s">
        <v>907</v>
      </c>
      <c r="AU184" s="350" t="s">
        <v>84</v>
      </c>
      <c r="AV184" s="349" t="s">
        <v>197</v>
      </c>
      <c r="AW184" s="349" t="s">
        <v>32</v>
      </c>
      <c r="AX184" s="349" t="s">
        <v>82</v>
      </c>
      <c r="AY184" s="350" t="s">
        <v>184</v>
      </c>
      <c r="AZ184" s="349"/>
      <c r="BA184" s="349"/>
      <c r="BB184" s="349"/>
      <c r="BC184" s="349"/>
      <c r="BD184" s="349"/>
      <c r="BE184" s="349"/>
      <c r="BF184" s="349"/>
      <c r="BG184" s="349"/>
      <c r="BH184" s="349"/>
      <c r="BI184" s="349"/>
      <c r="BJ184" s="349"/>
      <c r="BK184" s="349"/>
      <c r="BL184" s="349"/>
      <c r="BM184" s="349"/>
    </row>
    <row r="185" spans="2:65" s="1" customFormat="1" ht="37.9" customHeight="1">
      <c r="B185" s="268"/>
      <c r="C185" s="329" t="s">
        <v>249</v>
      </c>
      <c r="D185" s="329" t="s">
        <v>187</v>
      </c>
      <c r="E185" s="330" t="s">
        <v>957</v>
      </c>
      <c r="F185" s="331" t="s">
        <v>958</v>
      </c>
      <c r="G185" s="332" t="s">
        <v>959</v>
      </c>
      <c r="H185" s="333">
        <v>0.113</v>
      </c>
      <c r="I185" s="137"/>
      <c r="J185" s="334">
        <f>ROUND(I185*H185,2)</f>
        <v>0</v>
      </c>
      <c r="K185" s="331" t="s">
        <v>195</v>
      </c>
      <c r="L185" s="268"/>
      <c r="M185" s="138" t="s">
        <v>1</v>
      </c>
      <c r="N185" s="335" t="s">
        <v>40</v>
      </c>
      <c r="O185" s="269"/>
      <c r="P185" s="336">
        <f>O185*H185</f>
        <v>0</v>
      </c>
      <c r="Q185" s="336">
        <v>2.3010199999999998</v>
      </c>
      <c r="R185" s="336">
        <f>Q185*H185</f>
        <v>0.26001525999999997</v>
      </c>
      <c r="S185" s="336">
        <v>0</v>
      </c>
      <c r="T185" s="337">
        <f>S185*H185</f>
        <v>0</v>
      </c>
      <c r="U185" s="269"/>
      <c r="V185" s="269"/>
      <c r="W185" s="269"/>
      <c r="X185" s="269"/>
      <c r="Y185" s="269"/>
      <c r="Z185" s="269"/>
      <c r="AA185" s="269"/>
      <c r="AB185" s="269"/>
      <c r="AC185" s="269"/>
      <c r="AD185" s="269"/>
      <c r="AE185" s="269"/>
      <c r="AF185" s="269"/>
      <c r="AG185" s="269"/>
      <c r="AH185" s="269"/>
      <c r="AI185" s="269"/>
      <c r="AJ185" s="269"/>
      <c r="AK185" s="269"/>
      <c r="AL185" s="269"/>
      <c r="AM185" s="269"/>
      <c r="AN185" s="269"/>
      <c r="AO185" s="269"/>
      <c r="AP185" s="269"/>
      <c r="AQ185" s="269"/>
      <c r="AR185" s="338" t="s">
        <v>197</v>
      </c>
      <c r="AS185" s="269"/>
      <c r="AT185" s="338" t="s">
        <v>187</v>
      </c>
      <c r="AU185" s="338" t="s">
        <v>84</v>
      </c>
      <c r="AV185" s="269"/>
      <c r="AW185" s="269"/>
      <c r="AX185" s="269"/>
      <c r="AY185" s="259" t="s">
        <v>184</v>
      </c>
      <c r="AZ185" s="269"/>
      <c r="BA185" s="269"/>
      <c r="BB185" s="269"/>
      <c r="BC185" s="269"/>
      <c r="BD185" s="269"/>
      <c r="BE185" s="339">
        <f>IF(N185="základní",J185,0)</f>
        <v>0</v>
      </c>
      <c r="BF185" s="339">
        <f>IF(N185="snížená",J185,0)</f>
        <v>0</v>
      </c>
      <c r="BG185" s="339">
        <f>IF(N185="zákl. přenesená",J185,0)</f>
        <v>0</v>
      </c>
      <c r="BH185" s="339">
        <f>IF(N185="sníž. přenesená",J185,0)</f>
        <v>0</v>
      </c>
      <c r="BI185" s="339">
        <f>IF(N185="nulová",J185,0)</f>
        <v>0</v>
      </c>
      <c r="BJ185" s="259" t="s">
        <v>82</v>
      </c>
      <c r="BK185" s="339">
        <f>ROUND(I185*H185,2)</f>
        <v>0</v>
      </c>
      <c r="BL185" s="259" t="s">
        <v>197</v>
      </c>
      <c r="BM185" s="338" t="s">
        <v>960</v>
      </c>
    </row>
    <row r="186" spans="2:65" s="12" customFormat="1">
      <c r="B186" s="340"/>
      <c r="C186" s="341"/>
      <c r="D186" s="342" t="s">
        <v>907</v>
      </c>
      <c r="E186" s="343" t="s">
        <v>1</v>
      </c>
      <c r="F186" s="344" t="s">
        <v>961</v>
      </c>
      <c r="G186" s="341"/>
      <c r="H186" s="345">
        <v>7.6999999999999999E-2</v>
      </c>
      <c r="I186" s="341"/>
      <c r="J186" s="341"/>
      <c r="K186" s="341"/>
      <c r="L186" s="340"/>
      <c r="M186" s="346"/>
      <c r="N186" s="341"/>
      <c r="O186" s="341"/>
      <c r="P186" s="341"/>
      <c r="Q186" s="341"/>
      <c r="R186" s="341"/>
      <c r="S186" s="341"/>
      <c r="T186" s="347"/>
      <c r="U186" s="341"/>
      <c r="V186" s="341"/>
      <c r="W186" s="341"/>
      <c r="X186" s="341"/>
      <c r="Y186" s="341"/>
      <c r="Z186" s="341"/>
      <c r="AA186" s="341"/>
      <c r="AB186" s="341"/>
      <c r="AC186" s="341"/>
      <c r="AD186" s="341"/>
      <c r="AE186" s="341"/>
      <c r="AF186" s="341"/>
      <c r="AG186" s="341"/>
      <c r="AH186" s="341"/>
      <c r="AI186" s="341"/>
      <c r="AJ186" s="341"/>
      <c r="AK186" s="341"/>
      <c r="AL186" s="341"/>
      <c r="AM186" s="341"/>
      <c r="AN186" s="341"/>
      <c r="AO186" s="341"/>
      <c r="AP186" s="341"/>
      <c r="AQ186" s="341"/>
      <c r="AR186" s="341"/>
      <c r="AS186" s="341"/>
      <c r="AT186" s="343" t="s">
        <v>907</v>
      </c>
      <c r="AU186" s="343" t="s">
        <v>84</v>
      </c>
      <c r="AV186" s="341" t="s">
        <v>84</v>
      </c>
      <c r="AW186" s="341" t="s">
        <v>32</v>
      </c>
      <c r="AX186" s="341" t="s">
        <v>75</v>
      </c>
      <c r="AY186" s="343" t="s">
        <v>184</v>
      </c>
      <c r="AZ186" s="341"/>
      <c r="BA186" s="341"/>
      <c r="BB186" s="341"/>
      <c r="BC186" s="341"/>
      <c r="BD186" s="341"/>
      <c r="BE186" s="341"/>
      <c r="BF186" s="341"/>
      <c r="BG186" s="341"/>
      <c r="BH186" s="341"/>
      <c r="BI186" s="341"/>
      <c r="BJ186" s="341"/>
      <c r="BK186" s="341"/>
      <c r="BL186" s="341"/>
      <c r="BM186" s="341"/>
    </row>
    <row r="187" spans="2:65" s="12" customFormat="1">
      <c r="B187" s="340"/>
      <c r="C187" s="341"/>
      <c r="D187" s="342" t="s">
        <v>907</v>
      </c>
      <c r="E187" s="343" t="s">
        <v>1</v>
      </c>
      <c r="F187" s="344" t="s">
        <v>962</v>
      </c>
      <c r="G187" s="341"/>
      <c r="H187" s="345">
        <v>3.5999999999999997E-2</v>
      </c>
      <c r="I187" s="341"/>
      <c r="J187" s="341"/>
      <c r="K187" s="341"/>
      <c r="L187" s="340"/>
      <c r="M187" s="346"/>
      <c r="N187" s="341"/>
      <c r="O187" s="341"/>
      <c r="P187" s="341"/>
      <c r="Q187" s="341"/>
      <c r="R187" s="341"/>
      <c r="S187" s="341"/>
      <c r="T187" s="347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341"/>
      <c r="AN187" s="341"/>
      <c r="AO187" s="341"/>
      <c r="AP187" s="341"/>
      <c r="AQ187" s="341"/>
      <c r="AR187" s="341"/>
      <c r="AS187" s="341"/>
      <c r="AT187" s="343" t="s">
        <v>907</v>
      </c>
      <c r="AU187" s="343" t="s">
        <v>84</v>
      </c>
      <c r="AV187" s="341" t="s">
        <v>84</v>
      </c>
      <c r="AW187" s="341" t="s">
        <v>32</v>
      </c>
      <c r="AX187" s="341" t="s">
        <v>75</v>
      </c>
      <c r="AY187" s="343" t="s">
        <v>184</v>
      </c>
      <c r="AZ187" s="341"/>
      <c r="BA187" s="341"/>
      <c r="BB187" s="341"/>
      <c r="BC187" s="341"/>
      <c r="BD187" s="341"/>
      <c r="BE187" s="341"/>
      <c r="BF187" s="341"/>
      <c r="BG187" s="341"/>
      <c r="BH187" s="341"/>
      <c r="BI187" s="341"/>
      <c r="BJ187" s="341"/>
      <c r="BK187" s="341"/>
      <c r="BL187" s="341"/>
      <c r="BM187" s="341"/>
    </row>
    <row r="188" spans="2:65" s="13" customFormat="1">
      <c r="B188" s="348"/>
      <c r="C188" s="349"/>
      <c r="D188" s="342" t="s">
        <v>907</v>
      </c>
      <c r="E188" s="350" t="s">
        <v>1</v>
      </c>
      <c r="F188" s="351" t="s">
        <v>921</v>
      </c>
      <c r="G188" s="349"/>
      <c r="H188" s="352">
        <v>0.113</v>
      </c>
      <c r="I188" s="349"/>
      <c r="J188" s="349"/>
      <c r="K188" s="349"/>
      <c r="L188" s="348"/>
      <c r="M188" s="353"/>
      <c r="N188" s="349"/>
      <c r="O188" s="349"/>
      <c r="P188" s="349"/>
      <c r="Q188" s="349"/>
      <c r="R188" s="349"/>
      <c r="S188" s="349"/>
      <c r="T188" s="354"/>
      <c r="U188" s="349"/>
      <c r="V188" s="349"/>
      <c r="W188" s="349"/>
      <c r="X188" s="349"/>
      <c r="Y188" s="349"/>
      <c r="Z188" s="349"/>
      <c r="AA188" s="349"/>
      <c r="AB188" s="349"/>
      <c r="AC188" s="349"/>
      <c r="AD188" s="349"/>
      <c r="AE188" s="349"/>
      <c r="AF188" s="349"/>
      <c r="AG188" s="349"/>
      <c r="AH188" s="349"/>
      <c r="AI188" s="349"/>
      <c r="AJ188" s="349"/>
      <c r="AK188" s="349"/>
      <c r="AL188" s="349"/>
      <c r="AM188" s="349"/>
      <c r="AN188" s="349"/>
      <c r="AO188" s="349"/>
      <c r="AP188" s="349"/>
      <c r="AQ188" s="349"/>
      <c r="AR188" s="349"/>
      <c r="AS188" s="349"/>
      <c r="AT188" s="350" t="s">
        <v>907</v>
      </c>
      <c r="AU188" s="350" t="s">
        <v>84</v>
      </c>
      <c r="AV188" s="349" t="s">
        <v>197</v>
      </c>
      <c r="AW188" s="349" t="s">
        <v>32</v>
      </c>
      <c r="AX188" s="349" t="s">
        <v>82</v>
      </c>
      <c r="AY188" s="350" t="s">
        <v>184</v>
      </c>
      <c r="AZ188" s="349"/>
      <c r="BA188" s="349"/>
      <c r="BB188" s="349"/>
      <c r="BC188" s="349"/>
      <c r="BD188" s="349"/>
      <c r="BE188" s="349"/>
      <c r="BF188" s="349"/>
      <c r="BG188" s="349"/>
      <c r="BH188" s="349"/>
      <c r="BI188" s="349"/>
      <c r="BJ188" s="349"/>
      <c r="BK188" s="349"/>
      <c r="BL188" s="349"/>
      <c r="BM188" s="349"/>
    </row>
    <row r="189" spans="2:65" s="11" customFormat="1" ht="22.95" customHeight="1">
      <c r="B189" s="317"/>
      <c r="C189" s="318"/>
      <c r="D189" s="319" t="s">
        <v>74</v>
      </c>
      <c r="E189" s="327" t="s">
        <v>216</v>
      </c>
      <c r="F189" s="327" t="s">
        <v>963</v>
      </c>
      <c r="G189" s="318"/>
      <c r="H189" s="318"/>
      <c r="I189" s="318"/>
      <c r="J189" s="328">
        <f>BK189</f>
        <v>0</v>
      </c>
      <c r="K189" s="318"/>
      <c r="L189" s="317"/>
      <c r="M189" s="322"/>
      <c r="N189" s="318"/>
      <c r="O189" s="318"/>
      <c r="P189" s="323">
        <f>SUM(P190:P211)</f>
        <v>0</v>
      </c>
      <c r="Q189" s="318"/>
      <c r="R189" s="323">
        <f>SUM(R190:R211)</f>
        <v>1.5020199999999999E-2</v>
      </c>
      <c r="S189" s="318"/>
      <c r="T189" s="324">
        <f>SUM(T190:T211)</f>
        <v>36.930952000000005</v>
      </c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  <c r="AJ189" s="318"/>
      <c r="AK189" s="318"/>
      <c r="AL189" s="318"/>
      <c r="AM189" s="318"/>
      <c r="AN189" s="318"/>
      <c r="AO189" s="318"/>
      <c r="AP189" s="318"/>
      <c r="AQ189" s="318"/>
      <c r="AR189" s="319" t="s">
        <v>82</v>
      </c>
      <c r="AS189" s="318"/>
      <c r="AT189" s="325" t="s">
        <v>74</v>
      </c>
      <c r="AU189" s="325" t="s">
        <v>82</v>
      </c>
      <c r="AV189" s="318"/>
      <c r="AW189" s="318"/>
      <c r="AX189" s="318"/>
      <c r="AY189" s="319" t="s">
        <v>184</v>
      </c>
      <c r="AZ189" s="318"/>
      <c r="BA189" s="318"/>
      <c r="BB189" s="318"/>
      <c r="BC189" s="318"/>
      <c r="BD189" s="318"/>
      <c r="BE189" s="318"/>
      <c r="BF189" s="318"/>
      <c r="BG189" s="318"/>
      <c r="BH189" s="318"/>
      <c r="BI189" s="318"/>
      <c r="BJ189" s="318"/>
      <c r="BK189" s="326">
        <f>SUM(BK190:BK211)</f>
        <v>0</v>
      </c>
      <c r="BL189" s="318"/>
      <c r="BM189" s="318"/>
    </row>
    <row r="190" spans="2:65" s="1" customFormat="1" ht="37.9" customHeight="1">
      <c r="B190" s="268"/>
      <c r="C190" s="329" t="s">
        <v>219</v>
      </c>
      <c r="D190" s="329" t="s">
        <v>187</v>
      </c>
      <c r="E190" s="330" t="s">
        <v>964</v>
      </c>
      <c r="F190" s="331" t="s">
        <v>965</v>
      </c>
      <c r="G190" s="332" t="s">
        <v>470</v>
      </c>
      <c r="H190" s="333">
        <v>115.54</v>
      </c>
      <c r="I190" s="137"/>
      <c r="J190" s="334">
        <f>ROUND(I190*H190,2)</f>
        <v>0</v>
      </c>
      <c r="K190" s="331" t="s">
        <v>195</v>
      </c>
      <c r="L190" s="268"/>
      <c r="M190" s="138" t="s">
        <v>1</v>
      </c>
      <c r="N190" s="335" t="s">
        <v>40</v>
      </c>
      <c r="O190" s="269"/>
      <c r="P190" s="336">
        <f>O190*H190</f>
        <v>0</v>
      </c>
      <c r="Q190" s="336">
        <v>1.2999999999999999E-4</v>
      </c>
      <c r="R190" s="336">
        <f>Q190*H190</f>
        <v>1.5020199999999999E-2</v>
      </c>
      <c r="S190" s="336">
        <v>0</v>
      </c>
      <c r="T190" s="337">
        <f>S190*H190</f>
        <v>0</v>
      </c>
      <c r="U190" s="269"/>
      <c r="V190" s="269"/>
      <c r="W190" s="269"/>
      <c r="X190" s="269"/>
      <c r="Y190" s="269"/>
      <c r="Z190" s="269"/>
      <c r="AA190" s="269"/>
      <c r="AB190" s="269"/>
      <c r="AC190" s="269"/>
      <c r="AD190" s="269"/>
      <c r="AE190" s="269"/>
      <c r="AF190" s="269"/>
      <c r="AG190" s="269"/>
      <c r="AH190" s="269"/>
      <c r="AI190" s="269"/>
      <c r="AJ190" s="269"/>
      <c r="AK190" s="269"/>
      <c r="AL190" s="269"/>
      <c r="AM190" s="269"/>
      <c r="AN190" s="269"/>
      <c r="AO190" s="269"/>
      <c r="AP190" s="269"/>
      <c r="AQ190" s="269"/>
      <c r="AR190" s="338" t="s">
        <v>197</v>
      </c>
      <c r="AS190" s="269"/>
      <c r="AT190" s="338" t="s">
        <v>187</v>
      </c>
      <c r="AU190" s="338" t="s">
        <v>84</v>
      </c>
      <c r="AV190" s="269"/>
      <c r="AW190" s="269"/>
      <c r="AX190" s="269"/>
      <c r="AY190" s="259" t="s">
        <v>184</v>
      </c>
      <c r="AZ190" s="269"/>
      <c r="BA190" s="269"/>
      <c r="BB190" s="269"/>
      <c r="BC190" s="269"/>
      <c r="BD190" s="269"/>
      <c r="BE190" s="339">
        <f>IF(N190="základní",J190,0)</f>
        <v>0</v>
      </c>
      <c r="BF190" s="339">
        <f>IF(N190="snížená",J190,0)</f>
        <v>0</v>
      </c>
      <c r="BG190" s="339">
        <f>IF(N190="zákl. přenesená",J190,0)</f>
        <v>0</v>
      </c>
      <c r="BH190" s="339">
        <f>IF(N190="sníž. přenesená",J190,0)</f>
        <v>0</v>
      </c>
      <c r="BI190" s="339">
        <f>IF(N190="nulová",J190,0)</f>
        <v>0</v>
      </c>
      <c r="BJ190" s="259" t="s">
        <v>82</v>
      </c>
      <c r="BK190" s="339">
        <f>ROUND(I190*H190,2)</f>
        <v>0</v>
      </c>
      <c r="BL190" s="259" t="s">
        <v>197</v>
      </c>
      <c r="BM190" s="338" t="s">
        <v>966</v>
      </c>
    </row>
    <row r="191" spans="2:65" s="12" customFormat="1">
      <c r="B191" s="340"/>
      <c r="C191" s="341"/>
      <c r="D191" s="342" t="s">
        <v>907</v>
      </c>
      <c r="E191" s="343" t="s">
        <v>1</v>
      </c>
      <c r="F191" s="344" t="s">
        <v>967</v>
      </c>
      <c r="G191" s="341"/>
      <c r="H191" s="345">
        <v>89.14</v>
      </c>
      <c r="I191" s="341"/>
      <c r="J191" s="341"/>
      <c r="K191" s="341"/>
      <c r="L191" s="340"/>
      <c r="M191" s="346"/>
      <c r="N191" s="341"/>
      <c r="O191" s="341"/>
      <c r="P191" s="341"/>
      <c r="Q191" s="341"/>
      <c r="R191" s="341"/>
      <c r="S191" s="341"/>
      <c r="T191" s="347"/>
      <c r="U191" s="341"/>
      <c r="V191" s="341"/>
      <c r="W191" s="341"/>
      <c r="X191" s="341"/>
      <c r="Y191" s="341"/>
      <c r="Z191" s="341"/>
      <c r="AA191" s="341"/>
      <c r="AB191" s="341"/>
      <c r="AC191" s="341"/>
      <c r="AD191" s="341"/>
      <c r="AE191" s="341"/>
      <c r="AF191" s="341"/>
      <c r="AG191" s="341"/>
      <c r="AH191" s="341"/>
      <c r="AI191" s="341"/>
      <c r="AJ191" s="341"/>
      <c r="AK191" s="341"/>
      <c r="AL191" s="341"/>
      <c r="AM191" s="341"/>
      <c r="AN191" s="341"/>
      <c r="AO191" s="341"/>
      <c r="AP191" s="341"/>
      <c r="AQ191" s="341"/>
      <c r="AR191" s="341"/>
      <c r="AS191" s="341"/>
      <c r="AT191" s="343" t="s">
        <v>907</v>
      </c>
      <c r="AU191" s="343" t="s">
        <v>84</v>
      </c>
      <c r="AV191" s="341" t="s">
        <v>84</v>
      </c>
      <c r="AW191" s="341" t="s">
        <v>32</v>
      </c>
      <c r="AX191" s="341" t="s">
        <v>75</v>
      </c>
      <c r="AY191" s="343" t="s">
        <v>184</v>
      </c>
      <c r="AZ191" s="341"/>
      <c r="BA191" s="341"/>
      <c r="BB191" s="341"/>
      <c r="BC191" s="341"/>
      <c r="BD191" s="341"/>
      <c r="BE191" s="341"/>
      <c r="BF191" s="341"/>
      <c r="BG191" s="341"/>
      <c r="BH191" s="341"/>
      <c r="BI191" s="341"/>
      <c r="BJ191" s="341"/>
      <c r="BK191" s="341"/>
      <c r="BL191" s="341"/>
      <c r="BM191" s="341"/>
    </row>
    <row r="192" spans="2:65" s="12" customFormat="1">
      <c r="B192" s="340"/>
      <c r="C192" s="341"/>
      <c r="D192" s="342" t="s">
        <v>907</v>
      </c>
      <c r="E192" s="343" t="s">
        <v>1</v>
      </c>
      <c r="F192" s="344" t="s">
        <v>968</v>
      </c>
      <c r="G192" s="341"/>
      <c r="H192" s="345">
        <v>26.4</v>
      </c>
      <c r="I192" s="341"/>
      <c r="J192" s="341"/>
      <c r="K192" s="341"/>
      <c r="L192" s="340"/>
      <c r="M192" s="346"/>
      <c r="N192" s="341"/>
      <c r="O192" s="341"/>
      <c r="P192" s="341"/>
      <c r="Q192" s="341"/>
      <c r="R192" s="341"/>
      <c r="S192" s="341"/>
      <c r="T192" s="347"/>
      <c r="U192" s="341"/>
      <c r="V192" s="341"/>
      <c r="W192" s="341"/>
      <c r="X192" s="341"/>
      <c r="Y192" s="341"/>
      <c r="Z192" s="341"/>
      <c r="AA192" s="341"/>
      <c r="AB192" s="341"/>
      <c r="AC192" s="341"/>
      <c r="AD192" s="341"/>
      <c r="AE192" s="341"/>
      <c r="AF192" s="341"/>
      <c r="AG192" s="341"/>
      <c r="AH192" s="341"/>
      <c r="AI192" s="341"/>
      <c r="AJ192" s="341"/>
      <c r="AK192" s="341"/>
      <c r="AL192" s="341"/>
      <c r="AM192" s="341"/>
      <c r="AN192" s="341"/>
      <c r="AO192" s="341"/>
      <c r="AP192" s="341"/>
      <c r="AQ192" s="341"/>
      <c r="AR192" s="341"/>
      <c r="AS192" s="341"/>
      <c r="AT192" s="343" t="s">
        <v>907</v>
      </c>
      <c r="AU192" s="343" t="s">
        <v>84</v>
      </c>
      <c r="AV192" s="341" t="s">
        <v>84</v>
      </c>
      <c r="AW192" s="341" t="s">
        <v>32</v>
      </c>
      <c r="AX192" s="341" t="s">
        <v>75</v>
      </c>
      <c r="AY192" s="343" t="s">
        <v>184</v>
      </c>
      <c r="AZ192" s="341"/>
      <c r="BA192" s="341"/>
      <c r="BB192" s="341"/>
      <c r="BC192" s="341"/>
      <c r="BD192" s="341"/>
      <c r="BE192" s="341"/>
      <c r="BF192" s="341"/>
      <c r="BG192" s="341"/>
      <c r="BH192" s="341"/>
      <c r="BI192" s="341"/>
      <c r="BJ192" s="341"/>
      <c r="BK192" s="341"/>
      <c r="BL192" s="341"/>
      <c r="BM192" s="341"/>
    </row>
    <row r="193" spans="2:65" s="13" customFormat="1">
      <c r="B193" s="348"/>
      <c r="C193" s="349"/>
      <c r="D193" s="342" t="s">
        <v>907</v>
      </c>
      <c r="E193" s="350" t="s">
        <v>1</v>
      </c>
      <c r="F193" s="351" t="s">
        <v>921</v>
      </c>
      <c r="G193" s="349"/>
      <c r="H193" s="352">
        <v>115.54</v>
      </c>
      <c r="I193" s="349"/>
      <c r="J193" s="349"/>
      <c r="K193" s="349"/>
      <c r="L193" s="348"/>
      <c r="M193" s="353"/>
      <c r="N193" s="349"/>
      <c r="O193" s="349"/>
      <c r="P193" s="349"/>
      <c r="Q193" s="349"/>
      <c r="R193" s="349"/>
      <c r="S193" s="349"/>
      <c r="T193" s="354"/>
      <c r="U193" s="349"/>
      <c r="V193" s="349"/>
      <c r="W193" s="349"/>
      <c r="X193" s="349"/>
      <c r="Y193" s="349"/>
      <c r="Z193" s="349"/>
      <c r="AA193" s="349"/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49"/>
      <c r="AN193" s="349"/>
      <c r="AO193" s="349"/>
      <c r="AP193" s="349"/>
      <c r="AQ193" s="349"/>
      <c r="AR193" s="349"/>
      <c r="AS193" s="349"/>
      <c r="AT193" s="350" t="s">
        <v>907</v>
      </c>
      <c r="AU193" s="350" t="s">
        <v>84</v>
      </c>
      <c r="AV193" s="349" t="s">
        <v>197</v>
      </c>
      <c r="AW193" s="349" t="s">
        <v>32</v>
      </c>
      <c r="AX193" s="349" t="s">
        <v>82</v>
      </c>
      <c r="AY193" s="350" t="s">
        <v>184</v>
      </c>
      <c r="AZ193" s="349"/>
      <c r="BA193" s="349"/>
      <c r="BB193" s="349"/>
      <c r="BC193" s="349"/>
      <c r="BD193" s="349"/>
      <c r="BE193" s="349"/>
      <c r="BF193" s="349"/>
      <c r="BG193" s="349"/>
      <c r="BH193" s="349"/>
      <c r="BI193" s="349"/>
      <c r="BJ193" s="349"/>
      <c r="BK193" s="349"/>
      <c r="BL193" s="349"/>
      <c r="BM193" s="349"/>
    </row>
    <row r="194" spans="2:65" s="1" customFormat="1" ht="24.15" customHeight="1">
      <c r="B194" s="268"/>
      <c r="C194" s="329" t="s">
        <v>256</v>
      </c>
      <c r="D194" s="329" t="s">
        <v>187</v>
      </c>
      <c r="E194" s="330" t="s">
        <v>969</v>
      </c>
      <c r="F194" s="331" t="s">
        <v>970</v>
      </c>
      <c r="G194" s="332" t="s">
        <v>470</v>
      </c>
      <c r="H194" s="333">
        <v>67.448999999999998</v>
      </c>
      <c r="I194" s="137"/>
      <c r="J194" s="334">
        <f>ROUND(I194*H194,2)</f>
        <v>0</v>
      </c>
      <c r="K194" s="331" t="s">
        <v>195</v>
      </c>
      <c r="L194" s="268"/>
      <c r="M194" s="138" t="s">
        <v>1</v>
      </c>
      <c r="N194" s="335" t="s">
        <v>40</v>
      </c>
      <c r="O194" s="269"/>
      <c r="P194" s="336">
        <f>O194*H194</f>
        <v>0</v>
      </c>
      <c r="Q194" s="336">
        <v>0</v>
      </c>
      <c r="R194" s="336">
        <f>Q194*H194</f>
        <v>0</v>
      </c>
      <c r="S194" s="336">
        <v>0.26100000000000001</v>
      </c>
      <c r="T194" s="337">
        <f>S194*H194</f>
        <v>17.604189000000002</v>
      </c>
      <c r="U194" s="269"/>
      <c r="V194" s="269"/>
      <c r="W194" s="269"/>
      <c r="X194" s="269"/>
      <c r="Y194" s="269"/>
      <c r="Z194" s="269"/>
      <c r="AA194" s="269"/>
      <c r="AB194" s="269"/>
      <c r="AC194" s="269"/>
      <c r="AD194" s="269"/>
      <c r="AE194" s="269"/>
      <c r="AF194" s="269"/>
      <c r="AG194" s="269"/>
      <c r="AH194" s="269"/>
      <c r="AI194" s="269"/>
      <c r="AJ194" s="269"/>
      <c r="AK194" s="269"/>
      <c r="AL194" s="269"/>
      <c r="AM194" s="269"/>
      <c r="AN194" s="269"/>
      <c r="AO194" s="269"/>
      <c r="AP194" s="269"/>
      <c r="AQ194" s="269"/>
      <c r="AR194" s="338" t="s">
        <v>197</v>
      </c>
      <c r="AS194" s="269"/>
      <c r="AT194" s="338" t="s">
        <v>187</v>
      </c>
      <c r="AU194" s="338" t="s">
        <v>84</v>
      </c>
      <c r="AV194" s="269"/>
      <c r="AW194" s="269"/>
      <c r="AX194" s="269"/>
      <c r="AY194" s="259" t="s">
        <v>184</v>
      </c>
      <c r="AZ194" s="269"/>
      <c r="BA194" s="269"/>
      <c r="BB194" s="269"/>
      <c r="BC194" s="269"/>
      <c r="BD194" s="269"/>
      <c r="BE194" s="339">
        <f>IF(N194="základní",J194,0)</f>
        <v>0</v>
      </c>
      <c r="BF194" s="339">
        <f>IF(N194="snížená",J194,0)</f>
        <v>0</v>
      </c>
      <c r="BG194" s="339">
        <f>IF(N194="zákl. přenesená",J194,0)</f>
        <v>0</v>
      </c>
      <c r="BH194" s="339">
        <f>IF(N194="sníž. přenesená",J194,0)</f>
        <v>0</v>
      </c>
      <c r="BI194" s="339">
        <f>IF(N194="nulová",J194,0)</f>
        <v>0</v>
      </c>
      <c r="BJ194" s="259" t="s">
        <v>82</v>
      </c>
      <c r="BK194" s="339">
        <f>ROUND(I194*H194,2)</f>
        <v>0</v>
      </c>
      <c r="BL194" s="259" t="s">
        <v>197</v>
      </c>
      <c r="BM194" s="338" t="s">
        <v>971</v>
      </c>
    </row>
    <row r="195" spans="2:65" s="12" customFormat="1">
      <c r="B195" s="340"/>
      <c r="C195" s="341"/>
      <c r="D195" s="342" t="s">
        <v>907</v>
      </c>
      <c r="E195" s="343" t="s">
        <v>1</v>
      </c>
      <c r="F195" s="344" t="s">
        <v>972</v>
      </c>
      <c r="G195" s="341"/>
      <c r="H195" s="345">
        <v>17.335999999999999</v>
      </c>
      <c r="I195" s="341"/>
      <c r="J195" s="341"/>
      <c r="K195" s="341"/>
      <c r="L195" s="340"/>
      <c r="M195" s="346"/>
      <c r="N195" s="341"/>
      <c r="O195" s="341"/>
      <c r="P195" s="341"/>
      <c r="Q195" s="341"/>
      <c r="R195" s="341"/>
      <c r="S195" s="341"/>
      <c r="T195" s="347"/>
      <c r="U195" s="341"/>
      <c r="V195" s="341"/>
      <c r="W195" s="341"/>
      <c r="X195" s="341"/>
      <c r="Y195" s="341"/>
      <c r="Z195" s="341"/>
      <c r="AA195" s="341"/>
      <c r="AB195" s="341"/>
      <c r="AC195" s="341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341"/>
      <c r="AN195" s="341"/>
      <c r="AO195" s="341"/>
      <c r="AP195" s="341"/>
      <c r="AQ195" s="341"/>
      <c r="AR195" s="341"/>
      <c r="AS195" s="341"/>
      <c r="AT195" s="343" t="s">
        <v>907</v>
      </c>
      <c r="AU195" s="343" t="s">
        <v>84</v>
      </c>
      <c r="AV195" s="341" t="s">
        <v>84</v>
      </c>
      <c r="AW195" s="341" t="s">
        <v>32</v>
      </c>
      <c r="AX195" s="341" t="s">
        <v>75</v>
      </c>
      <c r="AY195" s="343" t="s">
        <v>184</v>
      </c>
      <c r="AZ195" s="341"/>
      <c r="BA195" s="341"/>
      <c r="BB195" s="341"/>
      <c r="BC195" s="341"/>
      <c r="BD195" s="341"/>
      <c r="BE195" s="341"/>
      <c r="BF195" s="341"/>
      <c r="BG195" s="341"/>
      <c r="BH195" s="341"/>
      <c r="BI195" s="341"/>
      <c r="BJ195" s="341"/>
      <c r="BK195" s="341"/>
      <c r="BL195" s="341"/>
      <c r="BM195" s="341"/>
    </row>
    <row r="196" spans="2:65" s="12" customFormat="1">
      <c r="B196" s="340"/>
      <c r="C196" s="341"/>
      <c r="D196" s="342" t="s">
        <v>907</v>
      </c>
      <c r="E196" s="343" t="s">
        <v>1</v>
      </c>
      <c r="F196" s="344" t="s">
        <v>973</v>
      </c>
      <c r="G196" s="341"/>
      <c r="H196" s="345">
        <v>23.849</v>
      </c>
      <c r="I196" s="341"/>
      <c r="J196" s="341"/>
      <c r="K196" s="341"/>
      <c r="L196" s="340"/>
      <c r="M196" s="346"/>
      <c r="N196" s="341"/>
      <c r="O196" s="341"/>
      <c r="P196" s="341"/>
      <c r="Q196" s="341"/>
      <c r="R196" s="341"/>
      <c r="S196" s="341"/>
      <c r="T196" s="347"/>
      <c r="U196" s="341"/>
      <c r="V196" s="341"/>
      <c r="W196" s="341"/>
      <c r="X196" s="341"/>
      <c r="Y196" s="341"/>
      <c r="Z196" s="341"/>
      <c r="AA196" s="341"/>
      <c r="AB196" s="341"/>
      <c r="AC196" s="341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341"/>
      <c r="AN196" s="341"/>
      <c r="AO196" s="341"/>
      <c r="AP196" s="341"/>
      <c r="AQ196" s="341"/>
      <c r="AR196" s="341"/>
      <c r="AS196" s="341"/>
      <c r="AT196" s="343" t="s">
        <v>907</v>
      </c>
      <c r="AU196" s="343" t="s">
        <v>84</v>
      </c>
      <c r="AV196" s="341" t="s">
        <v>84</v>
      </c>
      <c r="AW196" s="341" t="s">
        <v>32</v>
      </c>
      <c r="AX196" s="341" t="s">
        <v>75</v>
      </c>
      <c r="AY196" s="343" t="s">
        <v>184</v>
      </c>
      <c r="AZ196" s="341"/>
      <c r="BA196" s="341"/>
      <c r="BB196" s="341"/>
      <c r="BC196" s="341"/>
      <c r="BD196" s="341"/>
      <c r="BE196" s="341"/>
      <c r="BF196" s="341"/>
      <c r="BG196" s="341"/>
      <c r="BH196" s="341"/>
      <c r="BI196" s="341"/>
      <c r="BJ196" s="341"/>
      <c r="BK196" s="341"/>
      <c r="BL196" s="341"/>
      <c r="BM196" s="341"/>
    </row>
    <row r="197" spans="2:65" s="12" customFormat="1" ht="21.75">
      <c r="B197" s="340"/>
      <c r="C197" s="341"/>
      <c r="D197" s="342" t="s">
        <v>907</v>
      </c>
      <c r="E197" s="343" t="s">
        <v>1</v>
      </c>
      <c r="F197" s="344" t="s">
        <v>974</v>
      </c>
      <c r="G197" s="341"/>
      <c r="H197" s="345">
        <v>12.827</v>
      </c>
      <c r="I197" s="341"/>
      <c r="J197" s="341"/>
      <c r="K197" s="341"/>
      <c r="L197" s="340"/>
      <c r="M197" s="346"/>
      <c r="N197" s="341"/>
      <c r="O197" s="341"/>
      <c r="P197" s="341"/>
      <c r="Q197" s="341"/>
      <c r="R197" s="341"/>
      <c r="S197" s="341"/>
      <c r="T197" s="347"/>
      <c r="U197" s="341"/>
      <c r="V197" s="341"/>
      <c r="W197" s="341"/>
      <c r="X197" s="341"/>
      <c r="Y197" s="341"/>
      <c r="Z197" s="341"/>
      <c r="AA197" s="341"/>
      <c r="AB197" s="341"/>
      <c r="AC197" s="341"/>
      <c r="AD197" s="341"/>
      <c r="AE197" s="341"/>
      <c r="AF197" s="341"/>
      <c r="AG197" s="341"/>
      <c r="AH197" s="341"/>
      <c r="AI197" s="341"/>
      <c r="AJ197" s="341"/>
      <c r="AK197" s="341"/>
      <c r="AL197" s="341"/>
      <c r="AM197" s="341"/>
      <c r="AN197" s="341"/>
      <c r="AO197" s="341"/>
      <c r="AP197" s="341"/>
      <c r="AQ197" s="341"/>
      <c r="AR197" s="341"/>
      <c r="AS197" s="341"/>
      <c r="AT197" s="343" t="s">
        <v>907</v>
      </c>
      <c r="AU197" s="343" t="s">
        <v>84</v>
      </c>
      <c r="AV197" s="341" t="s">
        <v>84</v>
      </c>
      <c r="AW197" s="341" t="s">
        <v>32</v>
      </c>
      <c r="AX197" s="341" t="s">
        <v>75</v>
      </c>
      <c r="AY197" s="343" t="s">
        <v>184</v>
      </c>
      <c r="AZ197" s="341"/>
      <c r="BA197" s="341"/>
      <c r="BB197" s="341"/>
      <c r="BC197" s="341"/>
      <c r="BD197" s="341"/>
      <c r="BE197" s="341"/>
      <c r="BF197" s="341"/>
      <c r="BG197" s="341"/>
      <c r="BH197" s="341"/>
      <c r="BI197" s="341"/>
      <c r="BJ197" s="341"/>
      <c r="BK197" s="341"/>
      <c r="BL197" s="341"/>
      <c r="BM197" s="341"/>
    </row>
    <row r="198" spans="2:65" s="12" customFormat="1" ht="21.75">
      <c r="B198" s="340"/>
      <c r="C198" s="341"/>
      <c r="D198" s="342" t="s">
        <v>907</v>
      </c>
      <c r="E198" s="343" t="s">
        <v>1</v>
      </c>
      <c r="F198" s="344" t="s">
        <v>975</v>
      </c>
      <c r="G198" s="341"/>
      <c r="H198" s="345">
        <v>13.436999999999999</v>
      </c>
      <c r="I198" s="341"/>
      <c r="J198" s="341"/>
      <c r="K198" s="341"/>
      <c r="L198" s="340"/>
      <c r="M198" s="346"/>
      <c r="N198" s="341"/>
      <c r="O198" s="341"/>
      <c r="P198" s="341"/>
      <c r="Q198" s="341"/>
      <c r="R198" s="341"/>
      <c r="S198" s="341"/>
      <c r="T198" s="347"/>
      <c r="U198" s="341"/>
      <c r="V198" s="341"/>
      <c r="W198" s="341"/>
      <c r="X198" s="341"/>
      <c r="Y198" s="341"/>
      <c r="Z198" s="341"/>
      <c r="AA198" s="341"/>
      <c r="AB198" s="341"/>
      <c r="AC198" s="341"/>
      <c r="AD198" s="341"/>
      <c r="AE198" s="341"/>
      <c r="AF198" s="341"/>
      <c r="AG198" s="341"/>
      <c r="AH198" s="341"/>
      <c r="AI198" s="341"/>
      <c r="AJ198" s="341"/>
      <c r="AK198" s="341"/>
      <c r="AL198" s="341"/>
      <c r="AM198" s="341"/>
      <c r="AN198" s="341"/>
      <c r="AO198" s="341"/>
      <c r="AP198" s="341"/>
      <c r="AQ198" s="341"/>
      <c r="AR198" s="341"/>
      <c r="AS198" s="341"/>
      <c r="AT198" s="343" t="s">
        <v>907</v>
      </c>
      <c r="AU198" s="343" t="s">
        <v>84</v>
      </c>
      <c r="AV198" s="341" t="s">
        <v>84</v>
      </c>
      <c r="AW198" s="341" t="s">
        <v>32</v>
      </c>
      <c r="AX198" s="341" t="s">
        <v>75</v>
      </c>
      <c r="AY198" s="343" t="s">
        <v>184</v>
      </c>
      <c r="AZ198" s="341"/>
      <c r="BA198" s="341"/>
      <c r="BB198" s="341"/>
      <c r="BC198" s="341"/>
      <c r="BD198" s="341"/>
      <c r="BE198" s="341"/>
      <c r="BF198" s="341"/>
      <c r="BG198" s="341"/>
      <c r="BH198" s="341"/>
      <c r="BI198" s="341"/>
      <c r="BJ198" s="341"/>
      <c r="BK198" s="341"/>
      <c r="BL198" s="341"/>
      <c r="BM198" s="341"/>
    </row>
    <row r="199" spans="2:65" s="13" customFormat="1">
      <c r="B199" s="348"/>
      <c r="C199" s="349"/>
      <c r="D199" s="342" t="s">
        <v>907</v>
      </c>
      <c r="E199" s="350" t="s">
        <v>1</v>
      </c>
      <c r="F199" s="351" t="s">
        <v>921</v>
      </c>
      <c r="G199" s="349"/>
      <c r="H199" s="352">
        <v>67.448999999999998</v>
      </c>
      <c r="I199" s="349"/>
      <c r="J199" s="349"/>
      <c r="K199" s="349"/>
      <c r="L199" s="348"/>
      <c r="M199" s="353"/>
      <c r="N199" s="349"/>
      <c r="O199" s="349"/>
      <c r="P199" s="349"/>
      <c r="Q199" s="349"/>
      <c r="R199" s="349"/>
      <c r="S199" s="349"/>
      <c r="T199" s="354"/>
      <c r="U199" s="349"/>
      <c r="V199" s="349"/>
      <c r="W199" s="349"/>
      <c r="X199" s="349"/>
      <c r="Y199" s="349"/>
      <c r="Z199" s="349"/>
      <c r="AA199" s="349"/>
      <c r="AB199" s="349"/>
      <c r="AC199" s="349"/>
      <c r="AD199" s="349"/>
      <c r="AE199" s="349"/>
      <c r="AF199" s="349"/>
      <c r="AG199" s="349"/>
      <c r="AH199" s="349"/>
      <c r="AI199" s="349"/>
      <c r="AJ199" s="349"/>
      <c r="AK199" s="349"/>
      <c r="AL199" s="349"/>
      <c r="AM199" s="349"/>
      <c r="AN199" s="349"/>
      <c r="AO199" s="349"/>
      <c r="AP199" s="349"/>
      <c r="AQ199" s="349"/>
      <c r="AR199" s="349"/>
      <c r="AS199" s="349"/>
      <c r="AT199" s="350" t="s">
        <v>907</v>
      </c>
      <c r="AU199" s="350" t="s">
        <v>84</v>
      </c>
      <c r="AV199" s="349" t="s">
        <v>197</v>
      </c>
      <c r="AW199" s="349" t="s">
        <v>32</v>
      </c>
      <c r="AX199" s="349" t="s">
        <v>82</v>
      </c>
      <c r="AY199" s="350" t="s">
        <v>184</v>
      </c>
      <c r="AZ199" s="349"/>
      <c r="BA199" s="349"/>
      <c r="BB199" s="349"/>
      <c r="BC199" s="349"/>
      <c r="BD199" s="349"/>
      <c r="BE199" s="349"/>
      <c r="BF199" s="349"/>
      <c r="BG199" s="349"/>
      <c r="BH199" s="349"/>
      <c r="BI199" s="349"/>
      <c r="BJ199" s="349"/>
      <c r="BK199" s="349"/>
      <c r="BL199" s="349"/>
      <c r="BM199" s="349"/>
    </row>
    <row r="200" spans="2:65" s="1" customFormat="1" ht="49.25" customHeight="1">
      <c r="B200" s="268"/>
      <c r="C200" s="329" t="s">
        <v>222</v>
      </c>
      <c r="D200" s="329" t="s">
        <v>187</v>
      </c>
      <c r="E200" s="330" t="s">
        <v>976</v>
      </c>
      <c r="F200" s="331" t="s">
        <v>977</v>
      </c>
      <c r="G200" s="332" t="s">
        <v>959</v>
      </c>
      <c r="H200" s="333">
        <v>1.109</v>
      </c>
      <c r="I200" s="137"/>
      <c r="J200" s="334">
        <f>ROUND(I200*H200,2)</f>
        <v>0</v>
      </c>
      <c r="K200" s="331" t="s">
        <v>195</v>
      </c>
      <c r="L200" s="268"/>
      <c r="M200" s="138" t="s">
        <v>1</v>
      </c>
      <c r="N200" s="335" t="s">
        <v>40</v>
      </c>
      <c r="O200" s="269"/>
      <c r="P200" s="336">
        <f>O200*H200</f>
        <v>0</v>
      </c>
      <c r="Q200" s="336">
        <v>0</v>
      </c>
      <c r="R200" s="336">
        <f>Q200*H200</f>
        <v>0</v>
      </c>
      <c r="S200" s="336">
        <v>1.175</v>
      </c>
      <c r="T200" s="337">
        <f>S200*H200</f>
        <v>1.303075</v>
      </c>
      <c r="U200" s="269"/>
      <c r="V200" s="269"/>
      <c r="W200" s="269"/>
      <c r="X200" s="269"/>
      <c r="Y200" s="269"/>
      <c r="Z200" s="269"/>
      <c r="AA200" s="269"/>
      <c r="AB200" s="269"/>
      <c r="AC200" s="269"/>
      <c r="AD200" s="269"/>
      <c r="AE200" s="269"/>
      <c r="AF200" s="269"/>
      <c r="AG200" s="269"/>
      <c r="AH200" s="269"/>
      <c r="AI200" s="269"/>
      <c r="AJ200" s="269"/>
      <c r="AK200" s="269"/>
      <c r="AL200" s="269"/>
      <c r="AM200" s="269"/>
      <c r="AN200" s="269"/>
      <c r="AO200" s="269"/>
      <c r="AP200" s="269"/>
      <c r="AQ200" s="269"/>
      <c r="AR200" s="338" t="s">
        <v>197</v>
      </c>
      <c r="AS200" s="269"/>
      <c r="AT200" s="338" t="s">
        <v>187</v>
      </c>
      <c r="AU200" s="338" t="s">
        <v>84</v>
      </c>
      <c r="AV200" s="269"/>
      <c r="AW200" s="269"/>
      <c r="AX200" s="269"/>
      <c r="AY200" s="259" t="s">
        <v>184</v>
      </c>
      <c r="AZ200" s="269"/>
      <c r="BA200" s="269"/>
      <c r="BB200" s="269"/>
      <c r="BC200" s="269"/>
      <c r="BD200" s="269"/>
      <c r="BE200" s="339">
        <f>IF(N200="základní",J200,0)</f>
        <v>0</v>
      </c>
      <c r="BF200" s="339">
        <f>IF(N200="snížená",J200,0)</f>
        <v>0</v>
      </c>
      <c r="BG200" s="339">
        <f>IF(N200="zákl. přenesená",J200,0)</f>
        <v>0</v>
      </c>
      <c r="BH200" s="339">
        <f>IF(N200="sníž. přenesená",J200,0)</f>
        <v>0</v>
      </c>
      <c r="BI200" s="339">
        <f>IF(N200="nulová",J200,0)</f>
        <v>0</v>
      </c>
      <c r="BJ200" s="259" t="s">
        <v>82</v>
      </c>
      <c r="BK200" s="339">
        <f>ROUND(I200*H200,2)</f>
        <v>0</v>
      </c>
      <c r="BL200" s="259" t="s">
        <v>197</v>
      </c>
      <c r="BM200" s="338" t="s">
        <v>978</v>
      </c>
    </row>
    <row r="201" spans="2:65" s="12" customFormat="1">
      <c r="B201" s="340"/>
      <c r="C201" s="341"/>
      <c r="D201" s="342" t="s">
        <v>907</v>
      </c>
      <c r="E201" s="343" t="s">
        <v>1</v>
      </c>
      <c r="F201" s="344" t="s">
        <v>979</v>
      </c>
      <c r="G201" s="341"/>
      <c r="H201" s="345">
        <v>1.109</v>
      </c>
      <c r="I201" s="341"/>
      <c r="J201" s="341"/>
      <c r="K201" s="341"/>
      <c r="L201" s="340"/>
      <c r="M201" s="346"/>
      <c r="N201" s="341"/>
      <c r="O201" s="341"/>
      <c r="P201" s="341"/>
      <c r="Q201" s="341"/>
      <c r="R201" s="341"/>
      <c r="S201" s="341"/>
      <c r="T201" s="347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341"/>
      <c r="AE201" s="341"/>
      <c r="AF201" s="341"/>
      <c r="AG201" s="341"/>
      <c r="AH201" s="341"/>
      <c r="AI201" s="341"/>
      <c r="AJ201" s="341"/>
      <c r="AK201" s="341"/>
      <c r="AL201" s="341"/>
      <c r="AM201" s="341"/>
      <c r="AN201" s="341"/>
      <c r="AO201" s="341"/>
      <c r="AP201" s="341"/>
      <c r="AQ201" s="341"/>
      <c r="AR201" s="341"/>
      <c r="AS201" s="341"/>
      <c r="AT201" s="343" t="s">
        <v>907</v>
      </c>
      <c r="AU201" s="343" t="s">
        <v>84</v>
      </c>
      <c r="AV201" s="341" t="s">
        <v>84</v>
      </c>
      <c r="AW201" s="341" t="s">
        <v>32</v>
      </c>
      <c r="AX201" s="341" t="s">
        <v>82</v>
      </c>
      <c r="AY201" s="343" t="s">
        <v>184</v>
      </c>
      <c r="AZ201" s="341"/>
      <c r="BA201" s="341"/>
      <c r="BB201" s="341"/>
      <c r="BC201" s="341"/>
      <c r="BD201" s="341"/>
      <c r="BE201" s="341"/>
      <c r="BF201" s="341"/>
      <c r="BG201" s="341"/>
      <c r="BH201" s="341"/>
      <c r="BI201" s="341"/>
      <c r="BJ201" s="341"/>
      <c r="BK201" s="341"/>
      <c r="BL201" s="341"/>
      <c r="BM201" s="341"/>
    </row>
    <row r="202" spans="2:65" s="1" customFormat="1" ht="21.75" customHeight="1">
      <c r="B202" s="268"/>
      <c r="C202" s="329" t="s">
        <v>7</v>
      </c>
      <c r="D202" s="329" t="s">
        <v>187</v>
      </c>
      <c r="E202" s="330" t="s">
        <v>980</v>
      </c>
      <c r="F202" s="331" t="s">
        <v>981</v>
      </c>
      <c r="G202" s="332" t="s">
        <v>470</v>
      </c>
      <c r="H202" s="333">
        <v>88.7</v>
      </c>
      <c r="I202" s="137"/>
      <c r="J202" s="334">
        <f>ROUND(I202*H202,2)</f>
        <v>0</v>
      </c>
      <c r="K202" s="331" t="s">
        <v>195</v>
      </c>
      <c r="L202" s="268"/>
      <c r="M202" s="138" t="s">
        <v>1</v>
      </c>
      <c r="N202" s="335" t="s">
        <v>40</v>
      </c>
      <c r="O202" s="269"/>
      <c r="P202" s="336">
        <f>O202*H202</f>
        <v>0</v>
      </c>
      <c r="Q202" s="336">
        <v>0</v>
      </c>
      <c r="R202" s="336">
        <f>Q202*H202</f>
        <v>0</v>
      </c>
      <c r="S202" s="336">
        <v>0</v>
      </c>
      <c r="T202" s="337">
        <f>S202*H202</f>
        <v>0</v>
      </c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269"/>
      <c r="AF202" s="269"/>
      <c r="AG202" s="269"/>
      <c r="AH202" s="269"/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338" t="s">
        <v>197</v>
      </c>
      <c r="AS202" s="269"/>
      <c r="AT202" s="338" t="s">
        <v>187</v>
      </c>
      <c r="AU202" s="338" t="s">
        <v>84</v>
      </c>
      <c r="AV202" s="269"/>
      <c r="AW202" s="269"/>
      <c r="AX202" s="269"/>
      <c r="AY202" s="259" t="s">
        <v>184</v>
      </c>
      <c r="AZ202" s="269"/>
      <c r="BA202" s="269"/>
      <c r="BB202" s="269"/>
      <c r="BC202" s="269"/>
      <c r="BD202" s="269"/>
      <c r="BE202" s="339">
        <f>IF(N202="základní",J202,0)</f>
        <v>0</v>
      </c>
      <c r="BF202" s="339">
        <f>IF(N202="snížená",J202,0)</f>
        <v>0</v>
      </c>
      <c r="BG202" s="339">
        <f>IF(N202="zákl. přenesená",J202,0)</f>
        <v>0</v>
      </c>
      <c r="BH202" s="339">
        <f>IF(N202="sníž. přenesená",J202,0)</f>
        <v>0</v>
      </c>
      <c r="BI202" s="339">
        <f>IF(N202="nulová",J202,0)</f>
        <v>0</v>
      </c>
      <c r="BJ202" s="259" t="s">
        <v>82</v>
      </c>
      <c r="BK202" s="339">
        <f>ROUND(I202*H202,2)</f>
        <v>0</v>
      </c>
      <c r="BL202" s="259" t="s">
        <v>197</v>
      </c>
      <c r="BM202" s="338" t="s">
        <v>982</v>
      </c>
    </row>
    <row r="203" spans="2:65" s="12" customFormat="1">
      <c r="B203" s="340"/>
      <c r="C203" s="341"/>
      <c r="D203" s="342" t="s">
        <v>907</v>
      </c>
      <c r="E203" s="343" t="s">
        <v>1</v>
      </c>
      <c r="F203" s="344" t="s">
        <v>983</v>
      </c>
      <c r="G203" s="341"/>
      <c r="H203" s="345">
        <v>88.7</v>
      </c>
      <c r="I203" s="341"/>
      <c r="J203" s="341"/>
      <c r="K203" s="341"/>
      <c r="L203" s="340"/>
      <c r="M203" s="346"/>
      <c r="N203" s="341"/>
      <c r="O203" s="341"/>
      <c r="P203" s="341"/>
      <c r="Q203" s="341"/>
      <c r="R203" s="341"/>
      <c r="S203" s="341"/>
      <c r="T203" s="347"/>
      <c r="U203" s="341"/>
      <c r="V203" s="341"/>
      <c r="W203" s="341"/>
      <c r="X203" s="341"/>
      <c r="Y203" s="341"/>
      <c r="Z203" s="341"/>
      <c r="AA203" s="341"/>
      <c r="AB203" s="341"/>
      <c r="AC203" s="341"/>
      <c r="AD203" s="341"/>
      <c r="AE203" s="341"/>
      <c r="AF203" s="341"/>
      <c r="AG203" s="341"/>
      <c r="AH203" s="341"/>
      <c r="AI203" s="341"/>
      <c r="AJ203" s="341"/>
      <c r="AK203" s="341"/>
      <c r="AL203" s="341"/>
      <c r="AM203" s="341"/>
      <c r="AN203" s="341"/>
      <c r="AO203" s="341"/>
      <c r="AP203" s="341"/>
      <c r="AQ203" s="341"/>
      <c r="AR203" s="341"/>
      <c r="AS203" s="341"/>
      <c r="AT203" s="343" t="s">
        <v>907</v>
      </c>
      <c r="AU203" s="343" t="s">
        <v>84</v>
      </c>
      <c r="AV203" s="341" t="s">
        <v>84</v>
      </c>
      <c r="AW203" s="341" t="s">
        <v>32</v>
      </c>
      <c r="AX203" s="341" t="s">
        <v>82</v>
      </c>
      <c r="AY203" s="343" t="s">
        <v>184</v>
      </c>
      <c r="AZ203" s="341"/>
      <c r="BA203" s="341"/>
      <c r="BB203" s="341"/>
      <c r="BC203" s="341"/>
      <c r="BD203" s="341"/>
      <c r="BE203" s="341"/>
      <c r="BF203" s="341"/>
      <c r="BG203" s="341"/>
      <c r="BH203" s="341"/>
      <c r="BI203" s="341"/>
      <c r="BJ203" s="341"/>
      <c r="BK203" s="341"/>
      <c r="BL203" s="341"/>
      <c r="BM203" s="341"/>
    </row>
    <row r="204" spans="2:65" s="1" customFormat="1" ht="37.9" customHeight="1">
      <c r="B204" s="268"/>
      <c r="C204" s="329" t="s">
        <v>226</v>
      </c>
      <c r="D204" s="329" t="s">
        <v>187</v>
      </c>
      <c r="E204" s="330" t="s">
        <v>984</v>
      </c>
      <c r="F204" s="331" t="s">
        <v>985</v>
      </c>
      <c r="G204" s="332" t="s">
        <v>470</v>
      </c>
      <c r="H204" s="333">
        <v>4.7279999999999998</v>
      </c>
      <c r="I204" s="137"/>
      <c r="J204" s="334">
        <f>ROUND(I204*H204,2)</f>
        <v>0</v>
      </c>
      <c r="K204" s="331" t="s">
        <v>195</v>
      </c>
      <c r="L204" s="268"/>
      <c r="M204" s="138" t="s">
        <v>1</v>
      </c>
      <c r="N204" s="335" t="s">
        <v>40</v>
      </c>
      <c r="O204" s="269"/>
      <c r="P204" s="336">
        <f>O204*H204</f>
        <v>0</v>
      </c>
      <c r="Q204" s="336">
        <v>0</v>
      </c>
      <c r="R204" s="336">
        <f>Q204*H204</f>
        <v>0</v>
      </c>
      <c r="S204" s="336">
        <v>7.5999999999999998E-2</v>
      </c>
      <c r="T204" s="337">
        <f>S204*H204</f>
        <v>0.35932799999999998</v>
      </c>
      <c r="U204" s="269"/>
      <c r="V204" s="269"/>
      <c r="W204" s="269"/>
      <c r="X204" s="269"/>
      <c r="Y204" s="269"/>
      <c r="Z204" s="269"/>
      <c r="AA204" s="269"/>
      <c r="AB204" s="269"/>
      <c r="AC204" s="269"/>
      <c r="AD204" s="269"/>
      <c r="AE204" s="269"/>
      <c r="AF204" s="269"/>
      <c r="AG204" s="269"/>
      <c r="AH204" s="269"/>
      <c r="AI204" s="269"/>
      <c r="AJ204" s="269"/>
      <c r="AK204" s="269"/>
      <c r="AL204" s="269"/>
      <c r="AM204" s="269"/>
      <c r="AN204" s="269"/>
      <c r="AO204" s="269"/>
      <c r="AP204" s="269"/>
      <c r="AQ204" s="269"/>
      <c r="AR204" s="338" t="s">
        <v>197</v>
      </c>
      <c r="AS204" s="269"/>
      <c r="AT204" s="338" t="s">
        <v>187</v>
      </c>
      <c r="AU204" s="338" t="s">
        <v>84</v>
      </c>
      <c r="AV204" s="269"/>
      <c r="AW204" s="269"/>
      <c r="AX204" s="269"/>
      <c r="AY204" s="259" t="s">
        <v>184</v>
      </c>
      <c r="AZ204" s="269"/>
      <c r="BA204" s="269"/>
      <c r="BB204" s="269"/>
      <c r="BC204" s="269"/>
      <c r="BD204" s="269"/>
      <c r="BE204" s="339">
        <f>IF(N204="základní",J204,0)</f>
        <v>0</v>
      </c>
      <c r="BF204" s="339">
        <f>IF(N204="snížená",J204,0)</f>
        <v>0</v>
      </c>
      <c r="BG204" s="339">
        <f>IF(N204="zákl. přenesená",J204,0)</f>
        <v>0</v>
      </c>
      <c r="BH204" s="339">
        <f>IF(N204="sníž. přenesená",J204,0)</f>
        <v>0</v>
      </c>
      <c r="BI204" s="339">
        <f>IF(N204="nulová",J204,0)</f>
        <v>0</v>
      </c>
      <c r="BJ204" s="259" t="s">
        <v>82</v>
      </c>
      <c r="BK204" s="339">
        <f>ROUND(I204*H204,2)</f>
        <v>0</v>
      </c>
      <c r="BL204" s="259" t="s">
        <v>197</v>
      </c>
      <c r="BM204" s="338" t="s">
        <v>986</v>
      </c>
    </row>
    <row r="205" spans="2:65" s="12" customFormat="1">
      <c r="B205" s="340"/>
      <c r="C205" s="341"/>
      <c r="D205" s="342" t="s">
        <v>907</v>
      </c>
      <c r="E205" s="343" t="s">
        <v>1</v>
      </c>
      <c r="F205" s="344" t="s">
        <v>987</v>
      </c>
      <c r="G205" s="341"/>
      <c r="H205" s="345">
        <v>4.7279999999999998</v>
      </c>
      <c r="I205" s="341"/>
      <c r="J205" s="341"/>
      <c r="K205" s="341"/>
      <c r="L205" s="340"/>
      <c r="M205" s="346"/>
      <c r="N205" s="341"/>
      <c r="O205" s="341"/>
      <c r="P205" s="341"/>
      <c r="Q205" s="341"/>
      <c r="R205" s="341"/>
      <c r="S205" s="341"/>
      <c r="T205" s="347"/>
      <c r="U205" s="341"/>
      <c r="V205" s="341"/>
      <c r="W205" s="341"/>
      <c r="X205" s="341"/>
      <c r="Y205" s="341"/>
      <c r="Z205" s="341"/>
      <c r="AA205" s="341"/>
      <c r="AB205" s="341"/>
      <c r="AC205" s="341"/>
      <c r="AD205" s="341"/>
      <c r="AE205" s="341"/>
      <c r="AF205" s="341"/>
      <c r="AG205" s="341"/>
      <c r="AH205" s="341"/>
      <c r="AI205" s="341"/>
      <c r="AJ205" s="341"/>
      <c r="AK205" s="341"/>
      <c r="AL205" s="341"/>
      <c r="AM205" s="341"/>
      <c r="AN205" s="341"/>
      <c r="AO205" s="341"/>
      <c r="AP205" s="341"/>
      <c r="AQ205" s="341"/>
      <c r="AR205" s="341"/>
      <c r="AS205" s="341"/>
      <c r="AT205" s="343" t="s">
        <v>907</v>
      </c>
      <c r="AU205" s="343" t="s">
        <v>84</v>
      </c>
      <c r="AV205" s="341" t="s">
        <v>84</v>
      </c>
      <c r="AW205" s="341" t="s">
        <v>32</v>
      </c>
      <c r="AX205" s="341" t="s">
        <v>82</v>
      </c>
      <c r="AY205" s="343" t="s">
        <v>184</v>
      </c>
      <c r="AZ205" s="341"/>
      <c r="BA205" s="341"/>
      <c r="BB205" s="341"/>
      <c r="BC205" s="341"/>
      <c r="BD205" s="341"/>
      <c r="BE205" s="341"/>
      <c r="BF205" s="341"/>
      <c r="BG205" s="341"/>
      <c r="BH205" s="341"/>
      <c r="BI205" s="341"/>
      <c r="BJ205" s="341"/>
      <c r="BK205" s="341"/>
      <c r="BL205" s="341"/>
      <c r="BM205" s="341"/>
    </row>
    <row r="206" spans="2:65" s="1" customFormat="1" ht="44.35" customHeight="1">
      <c r="B206" s="268"/>
      <c r="C206" s="329" t="s">
        <v>271</v>
      </c>
      <c r="D206" s="329" t="s">
        <v>187</v>
      </c>
      <c r="E206" s="330" t="s">
        <v>988</v>
      </c>
      <c r="F206" s="331" t="s">
        <v>989</v>
      </c>
      <c r="G206" s="332" t="s">
        <v>470</v>
      </c>
      <c r="H206" s="333">
        <v>259.77</v>
      </c>
      <c r="I206" s="137"/>
      <c r="J206" s="334">
        <f>ROUND(I206*H206,2)</f>
        <v>0</v>
      </c>
      <c r="K206" s="331" t="s">
        <v>195</v>
      </c>
      <c r="L206" s="268"/>
      <c r="M206" s="138" t="s">
        <v>1</v>
      </c>
      <c r="N206" s="335" t="s">
        <v>40</v>
      </c>
      <c r="O206" s="269"/>
      <c r="P206" s="336">
        <f>O206*H206</f>
        <v>0</v>
      </c>
      <c r="Q206" s="336">
        <v>0</v>
      </c>
      <c r="R206" s="336">
        <f>Q206*H206</f>
        <v>0</v>
      </c>
      <c r="S206" s="336">
        <v>6.8000000000000005E-2</v>
      </c>
      <c r="T206" s="337">
        <f>S206*H206</f>
        <v>17.664359999999999</v>
      </c>
      <c r="U206" s="269"/>
      <c r="V206" s="269"/>
      <c r="W206" s="269"/>
      <c r="X206" s="269"/>
      <c r="Y206" s="269"/>
      <c r="Z206" s="269"/>
      <c r="AA206" s="269"/>
      <c r="AB206" s="269"/>
      <c r="AC206" s="269"/>
      <c r="AD206" s="269"/>
      <c r="AE206" s="269"/>
      <c r="AF206" s="269"/>
      <c r="AG206" s="269"/>
      <c r="AH206" s="269"/>
      <c r="AI206" s="269"/>
      <c r="AJ206" s="269"/>
      <c r="AK206" s="269"/>
      <c r="AL206" s="269"/>
      <c r="AM206" s="269"/>
      <c r="AN206" s="269"/>
      <c r="AO206" s="269"/>
      <c r="AP206" s="269"/>
      <c r="AQ206" s="269"/>
      <c r="AR206" s="338" t="s">
        <v>197</v>
      </c>
      <c r="AS206" s="269"/>
      <c r="AT206" s="338" t="s">
        <v>187</v>
      </c>
      <c r="AU206" s="338" t="s">
        <v>84</v>
      </c>
      <c r="AV206" s="269"/>
      <c r="AW206" s="269"/>
      <c r="AX206" s="269"/>
      <c r="AY206" s="259" t="s">
        <v>184</v>
      </c>
      <c r="AZ206" s="269"/>
      <c r="BA206" s="269"/>
      <c r="BB206" s="269"/>
      <c r="BC206" s="269"/>
      <c r="BD206" s="269"/>
      <c r="BE206" s="339">
        <f>IF(N206="základní",J206,0)</f>
        <v>0</v>
      </c>
      <c r="BF206" s="339">
        <f>IF(N206="snížená",J206,0)</f>
        <v>0</v>
      </c>
      <c r="BG206" s="339">
        <f>IF(N206="zákl. přenesená",J206,0)</f>
        <v>0</v>
      </c>
      <c r="BH206" s="339">
        <f>IF(N206="sníž. přenesená",J206,0)</f>
        <v>0</v>
      </c>
      <c r="BI206" s="339">
        <f>IF(N206="nulová",J206,0)</f>
        <v>0</v>
      </c>
      <c r="BJ206" s="259" t="s">
        <v>82</v>
      </c>
      <c r="BK206" s="339">
        <f>ROUND(I206*H206,2)</f>
        <v>0</v>
      </c>
      <c r="BL206" s="259" t="s">
        <v>197</v>
      </c>
      <c r="BM206" s="338" t="s">
        <v>990</v>
      </c>
    </row>
    <row r="207" spans="2:65" s="12" customFormat="1">
      <c r="B207" s="340"/>
      <c r="C207" s="341"/>
      <c r="D207" s="342" t="s">
        <v>907</v>
      </c>
      <c r="E207" s="343" t="s">
        <v>1</v>
      </c>
      <c r="F207" s="344" t="s">
        <v>991</v>
      </c>
      <c r="G207" s="341"/>
      <c r="H207" s="345">
        <v>26.53</v>
      </c>
      <c r="I207" s="341"/>
      <c r="J207" s="341"/>
      <c r="K207" s="341"/>
      <c r="L207" s="340"/>
      <c r="M207" s="346"/>
      <c r="N207" s="341"/>
      <c r="O207" s="341"/>
      <c r="P207" s="341"/>
      <c r="Q207" s="341"/>
      <c r="R207" s="341"/>
      <c r="S207" s="341"/>
      <c r="T207" s="347"/>
      <c r="U207" s="341"/>
      <c r="V207" s="341"/>
      <c r="W207" s="341"/>
      <c r="X207" s="341"/>
      <c r="Y207" s="341"/>
      <c r="Z207" s="341"/>
      <c r="AA207" s="341"/>
      <c r="AB207" s="341"/>
      <c r="AC207" s="341"/>
      <c r="AD207" s="341"/>
      <c r="AE207" s="341"/>
      <c r="AF207" s="341"/>
      <c r="AG207" s="341"/>
      <c r="AH207" s="341"/>
      <c r="AI207" s="341"/>
      <c r="AJ207" s="341"/>
      <c r="AK207" s="341"/>
      <c r="AL207" s="341"/>
      <c r="AM207" s="341"/>
      <c r="AN207" s="341"/>
      <c r="AO207" s="341"/>
      <c r="AP207" s="341"/>
      <c r="AQ207" s="341"/>
      <c r="AR207" s="341"/>
      <c r="AS207" s="341"/>
      <c r="AT207" s="343" t="s">
        <v>907</v>
      </c>
      <c r="AU207" s="343" t="s">
        <v>84</v>
      </c>
      <c r="AV207" s="341" t="s">
        <v>84</v>
      </c>
      <c r="AW207" s="341" t="s">
        <v>32</v>
      </c>
      <c r="AX207" s="341" t="s">
        <v>75</v>
      </c>
      <c r="AY207" s="343" t="s">
        <v>184</v>
      </c>
      <c r="AZ207" s="341"/>
      <c r="BA207" s="341"/>
      <c r="BB207" s="341"/>
      <c r="BC207" s="341"/>
      <c r="BD207" s="341"/>
      <c r="BE207" s="341"/>
      <c r="BF207" s="341"/>
      <c r="BG207" s="341"/>
      <c r="BH207" s="341"/>
      <c r="BI207" s="341"/>
      <c r="BJ207" s="341"/>
      <c r="BK207" s="341"/>
      <c r="BL207" s="341"/>
      <c r="BM207" s="341"/>
    </row>
    <row r="208" spans="2:65" s="12" customFormat="1" ht="21.75">
      <c r="B208" s="340"/>
      <c r="C208" s="341"/>
      <c r="D208" s="342" t="s">
        <v>907</v>
      </c>
      <c r="E208" s="343" t="s">
        <v>1</v>
      </c>
      <c r="F208" s="344" t="s">
        <v>992</v>
      </c>
      <c r="G208" s="341"/>
      <c r="H208" s="345">
        <v>97.48</v>
      </c>
      <c r="I208" s="341"/>
      <c r="J208" s="341"/>
      <c r="K208" s="341"/>
      <c r="L208" s="340"/>
      <c r="M208" s="346"/>
      <c r="N208" s="341"/>
      <c r="O208" s="341"/>
      <c r="P208" s="341"/>
      <c r="Q208" s="341"/>
      <c r="R208" s="341"/>
      <c r="S208" s="341"/>
      <c r="T208" s="347"/>
      <c r="U208" s="341"/>
      <c r="V208" s="341"/>
      <c r="W208" s="341"/>
      <c r="X208" s="341"/>
      <c r="Y208" s="341"/>
      <c r="Z208" s="341"/>
      <c r="AA208" s="341"/>
      <c r="AB208" s="341"/>
      <c r="AC208" s="341"/>
      <c r="AD208" s="341"/>
      <c r="AE208" s="341"/>
      <c r="AF208" s="341"/>
      <c r="AG208" s="341"/>
      <c r="AH208" s="341"/>
      <c r="AI208" s="341"/>
      <c r="AJ208" s="341"/>
      <c r="AK208" s="341"/>
      <c r="AL208" s="341"/>
      <c r="AM208" s="341"/>
      <c r="AN208" s="341"/>
      <c r="AO208" s="341"/>
      <c r="AP208" s="341"/>
      <c r="AQ208" s="341"/>
      <c r="AR208" s="341"/>
      <c r="AS208" s="341"/>
      <c r="AT208" s="343" t="s">
        <v>907</v>
      </c>
      <c r="AU208" s="343" t="s">
        <v>84</v>
      </c>
      <c r="AV208" s="341" t="s">
        <v>84</v>
      </c>
      <c r="AW208" s="341" t="s">
        <v>32</v>
      </c>
      <c r="AX208" s="341" t="s">
        <v>75</v>
      </c>
      <c r="AY208" s="343" t="s">
        <v>184</v>
      </c>
      <c r="AZ208" s="341"/>
      <c r="BA208" s="341"/>
      <c r="BB208" s="341"/>
      <c r="BC208" s="341"/>
      <c r="BD208" s="341"/>
      <c r="BE208" s="341"/>
      <c r="BF208" s="341"/>
      <c r="BG208" s="341"/>
      <c r="BH208" s="341"/>
      <c r="BI208" s="341"/>
      <c r="BJ208" s="341"/>
      <c r="BK208" s="341"/>
      <c r="BL208" s="341"/>
      <c r="BM208" s="341"/>
    </row>
    <row r="209" spans="2:65" s="12" customFormat="1" ht="21.75">
      <c r="B209" s="340"/>
      <c r="C209" s="341"/>
      <c r="D209" s="342" t="s">
        <v>907</v>
      </c>
      <c r="E209" s="343" t="s">
        <v>1</v>
      </c>
      <c r="F209" s="344" t="s">
        <v>993</v>
      </c>
      <c r="G209" s="341"/>
      <c r="H209" s="345">
        <v>67.84</v>
      </c>
      <c r="I209" s="341"/>
      <c r="J209" s="341"/>
      <c r="K209" s="341"/>
      <c r="L209" s="340"/>
      <c r="M209" s="346"/>
      <c r="N209" s="341"/>
      <c r="O209" s="341"/>
      <c r="P209" s="341"/>
      <c r="Q209" s="341"/>
      <c r="R209" s="341"/>
      <c r="S209" s="341"/>
      <c r="T209" s="347"/>
      <c r="U209" s="341"/>
      <c r="V209" s="341"/>
      <c r="W209" s="341"/>
      <c r="X209" s="341"/>
      <c r="Y209" s="341"/>
      <c r="Z209" s="341"/>
      <c r="AA209" s="341"/>
      <c r="AB209" s="341"/>
      <c r="AC209" s="341"/>
      <c r="AD209" s="341"/>
      <c r="AE209" s="341"/>
      <c r="AF209" s="341"/>
      <c r="AG209" s="341"/>
      <c r="AH209" s="341"/>
      <c r="AI209" s="341"/>
      <c r="AJ209" s="341"/>
      <c r="AK209" s="341"/>
      <c r="AL209" s="341"/>
      <c r="AM209" s="341"/>
      <c r="AN209" s="341"/>
      <c r="AO209" s="341"/>
      <c r="AP209" s="341"/>
      <c r="AQ209" s="341"/>
      <c r="AR209" s="341"/>
      <c r="AS209" s="341"/>
      <c r="AT209" s="343" t="s">
        <v>907</v>
      </c>
      <c r="AU209" s="343" t="s">
        <v>84</v>
      </c>
      <c r="AV209" s="341" t="s">
        <v>84</v>
      </c>
      <c r="AW209" s="341" t="s">
        <v>32</v>
      </c>
      <c r="AX209" s="341" t="s">
        <v>75</v>
      </c>
      <c r="AY209" s="343" t="s">
        <v>184</v>
      </c>
      <c r="AZ209" s="341"/>
      <c r="BA209" s="341"/>
      <c r="BB209" s="341"/>
      <c r="BC209" s="341"/>
      <c r="BD209" s="341"/>
      <c r="BE209" s="341"/>
      <c r="BF209" s="341"/>
      <c r="BG209" s="341"/>
      <c r="BH209" s="341"/>
      <c r="BI209" s="341"/>
      <c r="BJ209" s="341"/>
      <c r="BK209" s="341"/>
      <c r="BL209" s="341"/>
      <c r="BM209" s="341"/>
    </row>
    <row r="210" spans="2:65" s="12" customFormat="1" ht="21.75">
      <c r="B210" s="340"/>
      <c r="C210" s="341"/>
      <c r="D210" s="342" t="s">
        <v>907</v>
      </c>
      <c r="E210" s="343" t="s">
        <v>1</v>
      </c>
      <c r="F210" s="344" t="s">
        <v>994</v>
      </c>
      <c r="G210" s="341"/>
      <c r="H210" s="345">
        <v>67.92</v>
      </c>
      <c r="I210" s="341"/>
      <c r="J210" s="341"/>
      <c r="K210" s="341"/>
      <c r="L210" s="340"/>
      <c r="M210" s="346"/>
      <c r="N210" s="341"/>
      <c r="O210" s="341"/>
      <c r="P210" s="341"/>
      <c r="Q210" s="341"/>
      <c r="R210" s="341"/>
      <c r="S210" s="341"/>
      <c r="T210" s="347"/>
      <c r="U210" s="341"/>
      <c r="V210" s="341"/>
      <c r="W210" s="341"/>
      <c r="X210" s="341"/>
      <c r="Y210" s="341"/>
      <c r="Z210" s="341"/>
      <c r="AA210" s="341"/>
      <c r="AB210" s="341"/>
      <c r="AC210" s="341"/>
      <c r="AD210" s="341"/>
      <c r="AE210" s="341"/>
      <c r="AF210" s="341"/>
      <c r="AG210" s="341"/>
      <c r="AH210" s="341"/>
      <c r="AI210" s="341"/>
      <c r="AJ210" s="341"/>
      <c r="AK210" s="341"/>
      <c r="AL210" s="341"/>
      <c r="AM210" s="341"/>
      <c r="AN210" s="341"/>
      <c r="AO210" s="341"/>
      <c r="AP210" s="341"/>
      <c r="AQ210" s="341"/>
      <c r="AR210" s="341"/>
      <c r="AS210" s="341"/>
      <c r="AT210" s="343" t="s">
        <v>907</v>
      </c>
      <c r="AU210" s="343" t="s">
        <v>84</v>
      </c>
      <c r="AV210" s="341" t="s">
        <v>84</v>
      </c>
      <c r="AW210" s="341" t="s">
        <v>32</v>
      </c>
      <c r="AX210" s="341" t="s">
        <v>75</v>
      </c>
      <c r="AY210" s="343" t="s">
        <v>184</v>
      </c>
      <c r="AZ210" s="341"/>
      <c r="BA210" s="341"/>
      <c r="BB210" s="341"/>
      <c r="BC210" s="341"/>
      <c r="BD210" s="341"/>
      <c r="BE210" s="341"/>
      <c r="BF210" s="341"/>
      <c r="BG210" s="341"/>
      <c r="BH210" s="341"/>
      <c r="BI210" s="341"/>
      <c r="BJ210" s="341"/>
      <c r="BK210" s="341"/>
      <c r="BL210" s="341"/>
      <c r="BM210" s="341"/>
    </row>
    <row r="211" spans="2:65" s="13" customFormat="1">
      <c r="B211" s="348"/>
      <c r="C211" s="349"/>
      <c r="D211" s="342" t="s">
        <v>907</v>
      </c>
      <c r="E211" s="350" t="s">
        <v>1</v>
      </c>
      <c r="F211" s="351" t="s">
        <v>921</v>
      </c>
      <c r="G211" s="349"/>
      <c r="H211" s="352">
        <v>259.77</v>
      </c>
      <c r="I211" s="349"/>
      <c r="J211" s="349"/>
      <c r="K211" s="349"/>
      <c r="L211" s="348"/>
      <c r="M211" s="353"/>
      <c r="N211" s="349"/>
      <c r="O211" s="349"/>
      <c r="P211" s="349"/>
      <c r="Q211" s="349"/>
      <c r="R211" s="349"/>
      <c r="S211" s="349"/>
      <c r="T211" s="354"/>
      <c r="U211" s="349"/>
      <c r="V211" s="349"/>
      <c r="W211" s="349"/>
      <c r="X211" s="349"/>
      <c r="Y211" s="349"/>
      <c r="Z211" s="349"/>
      <c r="AA211" s="349"/>
      <c r="AB211" s="349"/>
      <c r="AC211" s="349"/>
      <c r="AD211" s="349"/>
      <c r="AE211" s="349"/>
      <c r="AF211" s="349"/>
      <c r="AG211" s="349"/>
      <c r="AH211" s="349"/>
      <c r="AI211" s="349"/>
      <c r="AJ211" s="349"/>
      <c r="AK211" s="349"/>
      <c r="AL211" s="349"/>
      <c r="AM211" s="349"/>
      <c r="AN211" s="349"/>
      <c r="AO211" s="349"/>
      <c r="AP211" s="349"/>
      <c r="AQ211" s="349"/>
      <c r="AR211" s="349"/>
      <c r="AS211" s="349"/>
      <c r="AT211" s="350" t="s">
        <v>907</v>
      </c>
      <c r="AU211" s="350" t="s">
        <v>84</v>
      </c>
      <c r="AV211" s="349" t="s">
        <v>197</v>
      </c>
      <c r="AW211" s="349" t="s">
        <v>32</v>
      </c>
      <c r="AX211" s="349" t="s">
        <v>82</v>
      </c>
      <c r="AY211" s="350" t="s">
        <v>184</v>
      </c>
      <c r="AZ211" s="349"/>
      <c r="BA211" s="349"/>
      <c r="BB211" s="349"/>
      <c r="BC211" s="349"/>
      <c r="BD211" s="349"/>
      <c r="BE211" s="349"/>
      <c r="BF211" s="349"/>
      <c r="BG211" s="349"/>
      <c r="BH211" s="349"/>
      <c r="BI211" s="349"/>
      <c r="BJ211" s="349"/>
      <c r="BK211" s="349"/>
      <c r="BL211" s="349"/>
      <c r="BM211" s="349"/>
    </row>
    <row r="212" spans="2:65" s="11" customFormat="1" ht="22.95" customHeight="1">
      <c r="B212" s="317"/>
      <c r="C212" s="318"/>
      <c r="D212" s="319" t="s">
        <v>74</v>
      </c>
      <c r="E212" s="327" t="s">
        <v>995</v>
      </c>
      <c r="F212" s="327" t="s">
        <v>996</v>
      </c>
      <c r="G212" s="318"/>
      <c r="H212" s="318"/>
      <c r="I212" s="318"/>
      <c r="J212" s="328">
        <f>BK212</f>
        <v>0</v>
      </c>
      <c r="K212" s="318"/>
      <c r="L212" s="317"/>
      <c r="M212" s="322"/>
      <c r="N212" s="318"/>
      <c r="O212" s="318"/>
      <c r="P212" s="323">
        <f>SUM(P213:P217)</f>
        <v>0</v>
      </c>
      <c r="Q212" s="318"/>
      <c r="R212" s="323">
        <f>SUM(R213:R217)</f>
        <v>0</v>
      </c>
      <c r="S212" s="318"/>
      <c r="T212" s="324">
        <f>SUM(T213:T217)</f>
        <v>0</v>
      </c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  <c r="AJ212" s="318"/>
      <c r="AK212" s="318"/>
      <c r="AL212" s="318"/>
      <c r="AM212" s="318"/>
      <c r="AN212" s="318"/>
      <c r="AO212" s="318"/>
      <c r="AP212" s="318"/>
      <c r="AQ212" s="318"/>
      <c r="AR212" s="319" t="s">
        <v>82</v>
      </c>
      <c r="AS212" s="318"/>
      <c r="AT212" s="325" t="s">
        <v>74</v>
      </c>
      <c r="AU212" s="325" t="s">
        <v>82</v>
      </c>
      <c r="AV212" s="318"/>
      <c r="AW212" s="318"/>
      <c r="AX212" s="318"/>
      <c r="AY212" s="319" t="s">
        <v>184</v>
      </c>
      <c r="AZ212" s="318"/>
      <c r="BA212" s="318"/>
      <c r="BB212" s="318"/>
      <c r="BC212" s="318"/>
      <c r="BD212" s="318"/>
      <c r="BE212" s="318"/>
      <c r="BF212" s="318"/>
      <c r="BG212" s="318"/>
      <c r="BH212" s="318"/>
      <c r="BI212" s="318"/>
      <c r="BJ212" s="318"/>
      <c r="BK212" s="326">
        <f>SUM(BK213:BK217)</f>
        <v>0</v>
      </c>
      <c r="BL212" s="318"/>
      <c r="BM212" s="318"/>
    </row>
    <row r="213" spans="2:65" s="1" customFormat="1" ht="37.9" customHeight="1">
      <c r="B213" s="268"/>
      <c r="C213" s="329" t="s">
        <v>229</v>
      </c>
      <c r="D213" s="329" t="s">
        <v>187</v>
      </c>
      <c r="E213" s="330" t="s">
        <v>997</v>
      </c>
      <c r="F213" s="331" t="s">
        <v>998</v>
      </c>
      <c r="G213" s="332" t="s">
        <v>351</v>
      </c>
      <c r="H213" s="333">
        <v>41.332999999999998</v>
      </c>
      <c r="I213" s="137"/>
      <c r="J213" s="334">
        <f>ROUND(I213*H213,2)</f>
        <v>0</v>
      </c>
      <c r="K213" s="331" t="s">
        <v>195</v>
      </c>
      <c r="L213" s="268"/>
      <c r="M213" s="138" t="s">
        <v>1</v>
      </c>
      <c r="N213" s="335" t="s">
        <v>40</v>
      </c>
      <c r="O213" s="269"/>
      <c r="P213" s="336">
        <f>O213*H213</f>
        <v>0</v>
      </c>
      <c r="Q213" s="336">
        <v>0</v>
      </c>
      <c r="R213" s="336">
        <f>Q213*H213</f>
        <v>0</v>
      </c>
      <c r="S213" s="336">
        <v>0</v>
      </c>
      <c r="T213" s="337">
        <f>S213*H213</f>
        <v>0</v>
      </c>
      <c r="U213" s="269"/>
      <c r="V213" s="269"/>
      <c r="W213" s="269"/>
      <c r="X213" s="269"/>
      <c r="Y213" s="269"/>
      <c r="Z213" s="269"/>
      <c r="AA213" s="269"/>
      <c r="AB213" s="269"/>
      <c r="AC213" s="269"/>
      <c r="AD213" s="269"/>
      <c r="AE213" s="269"/>
      <c r="AF213" s="269"/>
      <c r="AG213" s="269"/>
      <c r="AH213" s="269"/>
      <c r="AI213" s="269"/>
      <c r="AJ213" s="269"/>
      <c r="AK213" s="269"/>
      <c r="AL213" s="269"/>
      <c r="AM213" s="269"/>
      <c r="AN213" s="269"/>
      <c r="AO213" s="269"/>
      <c r="AP213" s="269"/>
      <c r="AQ213" s="269"/>
      <c r="AR213" s="338" t="s">
        <v>197</v>
      </c>
      <c r="AS213" s="269"/>
      <c r="AT213" s="338" t="s">
        <v>187</v>
      </c>
      <c r="AU213" s="338" t="s">
        <v>84</v>
      </c>
      <c r="AV213" s="269"/>
      <c r="AW213" s="269"/>
      <c r="AX213" s="269"/>
      <c r="AY213" s="259" t="s">
        <v>184</v>
      </c>
      <c r="AZ213" s="269"/>
      <c r="BA213" s="269"/>
      <c r="BB213" s="269"/>
      <c r="BC213" s="269"/>
      <c r="BD213" s="269"/>
      <c r="BE213" s="339">
        <f>IF(N213="základní",J213,0)</f>
        <v>0</v>
      </c>
      <c r="BF213" s="339">
        <f>IF(N213="snížená",J213,0)</f>
        <v>0</v>
      </c>
      <c r="BG213" s="339">
        <f>IF(N213="zákl. přenesená",J213,0)</f>
        <v>0</v>
      </c>
      <c r="BH213" s="339">
        <f>IF(N213="sníž. přenesená",J213,0)</f>
        <v>0</v>
      </c>
      <c r="BI213" s="339">
        <f>IF(N213="nulová",J213,0)</f>
        <v>0</v>
      </c>
      <c r="BJ213" s="259" t="s">
        <v>82</v>
      </c>
      <c r="BK213" s="339">
        <f>ROUND(I213*H213,2)</f>
        <v>0</v>
      </c>
      <c r="BL213" s="259" t="s">
        <v>197</v>
      </c>
      <c r="BM213" s="338" t="s">
        <v>999</v>
      </c>
    </row>
    <row r="214" spans="2:65" s="1" customFormat="1" ht="32.950000000000003" customHeight="1">
      <c r="B214" s="268"/>
      <c r="C214" s="329" t="s">
        <v>278</v>
      </c>
      <c r="D214" s="329" t="s">
        <v>187</v>
      </c>
      <c r="E214" s="330" t="s">
        <v>1000</v>
      </c>
      <c r="F214" s="331" t="s">
        <v>1001</v>
      </c>
      <c r="G214" s="332" t="s">
        <v>351</v>
      </c>
      <c r="H214" s="333">
        <v>41.332999999999998</v>
      </c>
      <c r="I214" s="137"/>
      <c r="J214" s="334">
        <f>ROUND(I214*H214,2)</f>
        <v>0</v>
      </c>
      <c r="K214" s="331" t="s">
        <v>195</v>
      </c>
      <c r="L214" s="268"/>
      <c r="M214" s="138" t="s">
        <v>1</v>
      </c>
      <c r="N214" s="335" t="s">
        <v>40</v>
      </c>
      <c r="O214" s="269"/>
      <c r="P214" s="336">
        <f>O214*H214</f>
        <v>0</v>
      </c>
      <c r="Q214" s="336">
        <v>0</v>
      </c>
      <c r="R214" s="336">
        <f>Q214*H214</f>
        <v>0</v>
      </c>
      <c r="S214" s="336">
        <v>0</v>
      </c>
      <c r="T214" s="337">
        <f>S214*H214</f>
        <v>0</v>
      </c>
      <c r="U214" s="269"/>
      <c r="V214" s="269"/>
      <c r="W214" s="269"/>
      <c r="X214" s="269"/>
      <c r="Y214" s="269"/>
      <c r="Z214" s="269"/>
      <c r="AA214" s="269"/>
      <c r="AB214" s="269"/>
      <c r="AC214" s="269"/>
      <c r="AD214" s="269"/>
      <c r="AE214" s="269"/>
      <c r="AF214" s="269"/>
      <c r="AG214" s="269"/>
      <c r="AH214" s="269"/>
      <c r="AI214" s="269"/>
      <c r="AJ214" s="269"/>
      <c r="AK214" s="269"/>
      <c r="AL214" s="269"/>
      <c r="AM214" s="269"/>
      <c r="AN214" s="269"/>
      <c r="AO214" s="269"/>
      <c r="AP214" s="269"/>
      <c r="AQ214" s="269"/>
      <c r="AR214" s="338" t="s">
        <v>197</v>
      </c>
      <c r="AS214" s="269"/>
      <c r="AT214" s="338" t="s">
        <v>187</v>
      </c>
      <c r="AU214" s="338" t="s">
        <v>84</v>
      </c>
      <c r="AV214" s="269"/>
      <c r="AW214" s="269"/>
      <c r="AX214" s="269"/>
      <c r="AY214" s="259" t="s">
        <v>184</v>
      </c>
      <c r="AZ214" s="269"/>
      <c r="BA214" s="269"/>
      <c r="BB214" s="269"/>
      <c r="BC214" s="269"/>
      <c r="BD214" s="269"/>
      <c r="BE214" s="339">
        <f>IF(N214="základní",J214,0)</f>
        <v>0</v>
      </c>
      <c r="BF214" s="339">
        <f>IF(N214="snížená",J214,0)</f>
        <v>0</v>
      </c>
      <c r="BG214" s="339">
        <f>IF(N214="zákl. přenesená",J214,0)</f>
        <v>0</v>
      </c>
      <c r="BH214" s="339">
        <f>IF(N214="sníž. přenesená",J214,0)</f>
        <v>0</v>
      </c>
      <c r="BI214" s="339">
        <f>IF(N214="nulová",J214,0)</f>
        <v>0</v>
      </c>
      <c r="BJ214" s="259" t="s">
        <v>82</v>
      </c>
      <c r="BK214" s="339">
        <f>ROUND(I214*H214,2)</f>
        <v>0</v>
      </c>
      <c r="BL214" s="259" t="s">
        <v>197</v>
      </c>
      <c r="BM214" s="338" t="s">
        <v>1002</v>
      </c>
    </row>
    <row r="215" spans="2:65" s="1" customFormat="1" ht="44.35" customHeight="1">
      <c r="B215" s="268"/>
      <c r="C215" s="329" t="s">
        <v>234</v>
      </c>
      <c r="D215" s="329" t="s">
        <v>187</v>
      </c>
      <c r="E215" s="330" t="s">
        <v>1003</v>
      </c>
      <c r="F215" s="331" t="s">
        <v>1004</v>
      </c>
      <c r="G215" s="332" t="s">
        <v>351</v>
      </c>
      <c r="H215" s="333">
        <v>578.66200000000003</v>
      </c>
      <c r="I215" s="137"/>
      <c r="J215" s="334">
        <f>ROUND(I215*H215,2)</f>
        <v>0</v>
      </c>
      <c r="K215" s="331" t="s">
        <v>195</v>
      </c>
      <c r="L215" s="268"/>
      <c r="M215" s="138" t="s">
        <v>1</v>
      </c>
      <c r="N215" s="335" t="s">
        <v>40</v>
      </c>
      <c r="O215" s="269"/>
      <c r="P215" s="336">
        <f>O215*H215</f>
        <v>0</v>
      </c>
      <c r="Q215" s="336">
        <v>0</v>
      </c>
      <c r="R215" s="336">
        <f>Q215*H215</f>
        <v>0</v>
      </c>
      <c r="S215" s="336">
        <v>0</v>
      </c>
      <c r="T215" s="337">
        <f>S215*H215</f>
        <v>0</v>
      </c>
      <c r="U215" s="269"/>
      <c r="V215" s="269"/>
      <c r="W215" s="269"/>
      <c r="X215" s="269"/>
      <c r="Y215" s="269"/>
      <c r="Z215" s="269"/>
      <c r="AA215" s="269"/>
      <c r="AB215" s="269"/>
      <c r="AC215" s="269"/>
      <c r="AD215" s="269"/>
      <c r="AE215" s="269"/>
      <c r="AF215" s="269"/>
      <c r="AG215" s="269"/>
      <c r="AH215" s="269"/>
      <c r="AI215" s="269"/>
      <c r="AJ215" s="269"/>
      <c r="AK215" s="269"/>
      <c r="AL215" s="269"/>
      <c r="AM215" s="269"/>
      <c r="AN215" s="269"/>
      <c r="AO215" s="269"/>
      <c r="AP215" s="269"/>
      <c r="AQ215" s="269"/>
      <c r="AR215" s="338" t="s">
        <v>197</v>
      </c>
      <c r="AS215" s="269"/>
      <c r="AT215" s="338" t="s">
        <v>187</v>
      </c>
      <c r="AU215" s="338" t="s">
        <v>84</v>
      </c>
      <c r="AV215" s="269"/>
      <c r="AW215" s="269"/>
      <c r="AX215" s="269"/>
      <c r="AY215" s="259" t="s">
        <v>184</v>
      </c>
      <c r="AZ215" s="269"/>
      <c r="BA215" s="269"/>
      <c r="BB215" s="269"/>
      <c r="BC215" s="269"/>
      <c r="BD215" s="269"/>
      <c r="BE215" s="339">
        <f>IF(N215="základní",J215,0)</f>
        <v>0</v>
      </c>
      <c r="BF215" s="339">
        <f>IF(N215="snížená",J215,0)</f>
        <v>0</v>
      </c>
      <c r="BG215" s="339">
        <f>IF(N215="zákl. přenesená",J215,0)</f>
        <v>0</v>
      </c>
      <c r="BH215" s="339">
        <f>IF(N215="sníž. přenesená",J215,0)</f>
        <v>0</v>
      </c>
      <c r="BI215" s="339">
        <f>IF(N215="nulová",J215,0)</f>
        <v>0</v>
      </c>
      <c r="BJ215" s="259" t="s">
        <v>82</v>
      </c>
      <c r="BK215" s="339">
        <f>ROUND(I215*H215,2)</f>
        <v>0</v>
      </c>
      <c r="BL215" s="259" t="s">
        <v>197</v>
      </c>
      <c r="BM215" s="338" t="s">
        <v>1005</v>
      </c>
    </row>
    <row r="216" spans="2:65" s="12" customFormat="1">
      <c r="B216" s="340"/>
      <c r="C216" s="341"/>
      <c r="D216" s="342" t="s">
        <v>907</v>
      </c>
      <c r="E216" s="341"/>
      <c r="F216" s="344" t="s">
        <v>1006</v>
      </c>
      <c r="G216" s="341"/>
      <c r="H216" s="345">
        <v>578.66200000000003</v>
      </c>
      <c r="I216" s="341"/>
      <c r="J216" s="341"/>
      <c r="K216" s="341"/>
      <c r="L216" s="340"/>
      <c r="M216" s="346"/>
      <c r="N216" s="341"/>
      <c r="O216" s="341"/>
      <c r="P216" s="341"/>
      <c r="Q216" s="341"/>
      <c r="R216" s="341"/>
      <c r="S216" s="341"/>
      <c r="T216" s="347"/>
      <c r="U216" s="341"/>
      <c r="V216" s="341"/>
      <c r="W216" s="341"/>
      <c r="X216" s="341"/>
      <c r="Y216" s="341"/>
      <c r="Z216" s="341"/>
      <c r="AA216" s="341"/>
      <c r="AB216" s="341"/>
      <c r="AC216" s="341"/>
      <c r="AD216" s="341"/>
      <c r="AE216" s="341"/>
      <c r="AF216" s="341"/>
      <c r="AG216" s="341"/>
      <c r="AH216" s="341"/>
      <c r="AI216" s="341"/>
      <c r="AJ216" s="341"/>
      <c r="AK216" s="341"/>
      <c r="AL216" s="341"/>
      <c r="AM216" s="341"/>
      <c r="AN216" s="341"/>
      <c r="AO216" s="341"/>
      <c r="AP216" s="341"/>
      <c r="AQ216" s="341"/>
      <c r="AR216" s="341"/>
      <c r="AS216" s="341"/>
      <c r="AT216" s="343" t="s">
        <v>907</v>
      </c>
      <c r="AU216" s="343" t="s">
        <v>84</v>
      </c>
      <c r="AV216" s="341" t="s">
        <v>84</v>
      </c>
      <c r="AW216" s="341" t="s">
        <v>3</v>
      </c>
      <c r="AX216" s="341" t="s">
        <v>82</v>
      </c>
      <c r="AY216" s="343" t="s">
        <v>184</v>
      </c>
      <c r="AZ216" s="341"/>
      <c r="BA216" s="341"/>
      <c r="BB216" s="341"/>
      <c r="BC216" s="341"/>
      <c r="BD216" s="341"/>
      <c r="BE216" s="341"/>
      <c r="BF216" s="341"/>
      <c r="BG216" s="341"/>
      <c r="BH216" s="341"/>
      <c r="BI216" s="341"/>
      <c r="BJ216" s="341"/>
      <c r="BK216" s="341"/>
      <c r="BL216" s="341"/>
      <c r="BM216" s="341"/>
    </row>
    <row r="217" spans="2:65" s="1" customFormat="1" ht="49.25" customHeight="1">
      <c r="B217" s="268"/>
      <c r="C217" s="329" t="s">
        <v>285</v>
      </c>
      <c r="D217" s="329" t="s">
        <v>187</v>
      </c>
      <c r="E217" s="330" t="s">
        <v>1007</v>
      </c>
      <c r="F217" s="331" t="s">
        <v>1008</v>
      </c>
      <c r="G217" s="332" t="s">
        <v>351</v>
      </c>
      <c r="H217" s="333">
        <v>41.332999999999998</v>
      </c>
      <c r="I217" s="137"/>
      <c r="J217" s="334">
        <f>ROUND(I217*H217,2)</f>
        <v>0</v>
      </c>
      <c r="K217" s="331" t="s">
        <v>195</v>
      </c>
      <c r="L217" s="268"/>
      <c r="M217" s="138" t="s">
        <v>1</v>
      </c>
      <c r="N217" s="335" t="s">
        <v>40</v>
      </c>
      <c r="O217" s="269"/>
      <c r="P217" s="336">
        <f>O217*H217</f>
        <v>0</v>
      </c>
      <c r="Q217" s="336">
        <v>0</v>
      </c>
      <c r="R217" s="336">
        <f>Q217*H217</f>
        <v>0</v>
      </c>
      <c r="S217" s="336">
        <v>0</v>
      </c>
      <c r="T217" s="337">
        <f>S217*H217</f>
        <v>0</v>
      </c>
      <c r="U217" s="269"/>
      <c r="V217" s="269"/>
      <c r="W217" s="269"/>
      <c r="X217" s="269"/>
      <c r="Y217" s="269"/>
      <c r="Z217" s="269"/>
      <c r="AA217" s="269"/>
      <c r="AB217" s="269"/>
      <c r="AC217" s="269"/>
      <c r="AD217" s="269"/>
      <c r="AE217" s="269"/>
      <c r="AF217" s="269"/>
      <c r="AG217" s="269"/>
      <c r="AH217" s="269"/>
      <c r="AI217" s="269"/>
      <c r="AJ217" s="269"/>
      <c r="AK217" s="269"/>
      <c r="AL217" s="269"/>
      <c r="AM217" s="269"/>
      <c r="AN217" s="269"/>
      <c r="AO217" s="269"/>
      <c r="AP217" s="269"/>
      <c r="AQ217" s="269"/>
      <c r="AR217" s="338" t="s">
        <v>197</v>
      </c>
      <c r="AS217" s="269"/>
      <c r="AT217" s="338" t="s">
        <v>187</v>
      </c>
      <c r="AU217" s="338" t="s">
        <v>84</v>
      </c>
      <c r="AV217" s="269"/>
      <c r="AW217" s="269"/>
      <c r="AX217" s="269"/>
      <c r="AY217" s="259" t="s">
        <v>184</v>
      </c>
      <c r="AZ217" s="269"/>
      <c r="BA217" s="269"/>
      <c r="BB217" s="269"/>
      <c r="BC217" s="269"/>
      <c r="BD217" s="269"/>
      <c r="BE217" s="339">
        <f>IF(N217="základní",J217,0)</f>
        <v>0</v>
      </c>
      <c r="BF217" s="339">
        <f>IF(N217="snížená",J217,0)</f>
        <v>0</v>
      </c>
      <c r="BG217" s="339">
        <f>IF(N217="zákl. přenesená",J217,0)</f>
        <v>0</v>
      </c>
      <c r="BH217" s="339">
        <f>IF(N217="sníž. přenesená",J217,0)</f>
        <v>0</v>
      </c>
      <c r="BI217" s="339">
        <f>IF(N217="nulová",J217,0)</f>
        <v>0</v>
      </c>
      <c r="BJ217" s="259" t="s">
        <v>82</v>
      </c>
      <c r="BK217" s="339">
        <f>ROUND(I217*H217,2)</f>
        <v>0</v>
      </c>
      <c r="BL217" s="259" t="s">
        <v>197</v>
      </c>
      <c r="BM217" s="338" t="s">
        <v>1009</v>
      </c>
    </row>
    <row r="218" spans="2:65" s="11" customFormat="1" ht="22.95" customHeight="1">
      <c r="B218" s="317"/>
      <c r="C218" s="318"/>
      <c r="D218" s="319" t="s">
        <v>74</v>
      </c>
      <c r="E218" s="327" t="s">
        <v>1010</v>
      </c>
      <c r="F218" s="327" t="s">
        <v>1011</v>
      </c>
      <c r="G218" s="318"/>
      <c r="H218" s="318"/>
      <c r="I218" s="318"/>
      <c r="J218" s="328">
        <f>BK218</f>
        <v>0</v>
      </c>
      <c r="K218" s="318"/>
      <c r="L218" s="317"/>
      <c r="M218" s="322"/>
      <c r="N218" s="318"/>
      <c r="O218" s="318"/>
      <c r="P218" s="323">
        <f>P219</f>
        <v>0</v>
      </c>
      <c r="Q218" s="318"/>
      <c r="R218" s="323">
        <f>R219</f>
        <v>0</v>
      </c>
      <c r="S218" s="318"/>
      <c r="T218" s="324">
        <f>T219</f>
        <v>0</v>
      </c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  <c r="AJ218" s="318"/>
      <c r="AK218" s="318"/>
      <c r="AL218" s="318"/>
      <c r="AM218" s="318"/>
      <c r="AN218" s="318"/>
      <c r="AO218" s="318"/>
      <c r="AP218" s="318"/>
      <c r="AQ218" s="318"/>
      <c r="AR218" s="319" t="s">
        <v>82</v>
      </c>
      <c r="AS218" s="318"/>
      <c r="AT218" s="325" t="s">
        <v>74</v>
      </c>
      <c r="AU218" s="325" t="s">
        <v>82</v>
      </c>
      <c r="AV218" s="318"/>
      <c r="AW218" s="318"/>
      <c r="AX218" s="318"/>
      <c r="AY218" s="319" t="s">
        <v>184</v>
      </c>
      <c r="AZ218" s="318"/>
      <c r="BA218" s="318"/>
      <c r="BB218" s="318"/>
      <c r="BC218" s="318"/>
      <c r="BD218" s="318"/>
      <c r="BE218" s="318"/>
      <c r="BF218" s="318"/>
      <c r="BG218" s="318"/>
      <c r="BH218" s="318"/>
      <c r="BI218" s="318"/>
      <c r="BJ218" s="318"/>
      <c r="BK218" s="326">
        <f>BK219</f>
        <v>0</v>
      </c>
      <c r="BL218" s="318"/>
      <c r="BM218" s="318"/>
    </row>
    <row r="219" spans="2:65" s="1" customFormat="1" ht="55.55" customHeight="1">
      <c r="B219" s="268"/>
      <c r="C219" s="329" t="s">
        <v>240</v>
      </c>
      <c r="D219" s="329" t="s">
        <v>187</v>
      </c>
      <c r="E219" s="330" t="s">
        <v>1012</v>
      </c>
      <c r="F219" s="331" t="s">
        <v>1013</v>
      </c>
      <c r="G219" s="332" t="s">
        <v>351</v>
      </c>
      <c r="H219" s="333">
        <v>14.760999999999999</v>
      </c>
      <c r="I219" s="137"/>
      <c r="J219" s="334">
        <f>ROUND(I219*H219,2)</f>
        <v>0</v>
      </c>
      <c r="K219" s="331" t="s">
        <v>195</v>
      </c>
      <c r="L219" s="268"/>
      <c r="M219" s="138" t="s">
        <v>1</v>
      </c>
      <c r="N219" s="335" t="s">
        <v>40</v>
      </c>
      <c r="O219" s="269"/>
      <c r="P219" s="336">
        <f>O219*H219</f>
        <v>0</v>
      </c>
      <c r="Q219" s="336">
        <v>0</v>
      </c>
      <c r="R219" s="336">
        <f>Q219*H219</f>
        <v>0</v>
      </c>
      <c r="S219" s="336">
        <v>0</v>
      </c>
      <c r="T219" s="337">
        <f>S219*H219</f>
        <v>0</v>
      </c>
      <c r="U219" s="269"/>
      <c r="V219" s="269"/>
      <c r="W219" s="269"/>
      <c r="X219" s="269"/>
      <c r="Y219" s="269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338" t="s">
        <v>197</v>
      </c>
      <c r="AS219" s="269"/>
      <c r="AT219" s="338" t="s">
        <v>187</v>
      </c>
      <c r="AU219" s="338" t="s">
        <v>84</v>
      </c>
      <c r="AV219" s="269"/>
      <c r="AW219" s="269"/>
      <c r="AX219" s="269"/>
      <c r="AY219" s="259" t="s">
        <v>184</v>
      </c>
      <c r="AZ219" s="269"/>
      <c r="BA219" s="269"/>
      <c r="BB219" s="269"/>
      <c r="BC219" s="269"/>
      <c r="BD219" s="269"/>
      <c r="BE219" s="339">
        <f>IF(N219="základní",J219,0)</f>
        <v>0</v>
      </c>
      <c r="BF219" s="339">
        <f>IF(N219="snížená",J219,0)</f>
        <v>0</v>
      </c>
      <c r="BG219" s="339">
        <f>IF(N219="zákl. přenesená",J219,0)</f>
        <v>0</v>
      </c>
      <c r="BH219" s="339">
        <f>IF(N219="sníž. přenesená",J219,0)</f>
        <v>0</v>
      </c>
      <c r="BI219" s="339">
        <f>IF(N219="nulová",J219,0)</f>
        <v>0</v>
      </c>
      <c r="BJ219" s="259" t="s">
        <v>82</v>
      </c>
      <c r="BK219" s="339">
        <f>ROUND(I219*H219,2)</f>
        <v>0</v>
      </c>
      <c r="BL219" s="259" t="s">
        <v>197</v>
      </c>
      <c r="BM219" s="338" t="s">
        <v>1014</v>
      </c>
    </row>
    <row r="220" spans="2:65" s="11" customFormat="1" ht="26" customHeight="1">
      <c r="B220" s="317"/>
      <c r="C220" s="318"/>
      <c r="D220" s="319" t="s">
        <v>74</v>
      </c>
      <c r="E220" s="320" t="s">
        <v>182</v>
      </c>
      <c r="F220" s="320" t="s">
        <v>183</v>
      </c>
      <c r="G220" s="318"/>
      <c r="H220" s="318"/>
      <c r="I220" s="318"/>
      <c r="J220" s="321">
        <f>BK220</f>
        <v>0</v>
      </c>
      <c r="K220" s="318"/>
      <c r="L220" s="317"/>
      <c r="M220" s="322"/>
      <c r="N220" s="318"/>
      <c r="O220" s="318"/>
      <c r="P220" s="323">
        <f>P221+P228+P243+P284+P292+P330+P369+P385</f>
        <v>0</v>
      </c>
      <c r="Q220" s="318"/>
      <c r="R220" s="323">
        <f>R221+R228+R243+R284+R292+R330+R369+R385</f>
        <v>11.374955399999999</v>
      </c>
      <c r="S220" s="318"/>
      <c r="T220" s="324">
        <f>T221+T228+T243+T284+T292+T330+T369+T385</f>
        <v>4.4023959399999999</v>
      </c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  <c r="AJ220" s="318"/>
      <c r="AK220" s="318"/>
      <c r="AL220" s="318"/>
      <c r="AM220" s="318"/>
      <c r="AN220" s="318"/>
      <c r="AO220" s="318"/>
      <c r="AP220" s="318"/>
      <c r="AQ220" s="318"/>
      <c r="AR220" s="319" t="s">
        <v>84</v>
      </c>
      <c r="AS220" s="318"/>
      <c r="AT220" s="325" t="s">
        <v>74</v>
      </c>
      <c r="AU220" s="325" t="s">
        <v>75</v>
      </c>
      <c r="AV220" s="318"/>
      <c r="AW220" s="318"/>
      <c r="AX220" s="318"/>
      <c r="AY220" s="319" t="s">
        <v>184</v>
      </c>
      <c r="AZ220" s="318"/>
      <c r="BA220" s="318"/>
      <c r="BB220" s="318"/>
      <c r="BC220" s="318"/>
      <c r="BD220" s="318"/>
      <c r="BE220" s="318"/>
      <c r="BF220" s="318"/>
      <c r="BG220" s="318"/>
      <c r="BH220" s="318"/>
      <c r="BI220" s="318"/>
      <c r="BJ220" s="318"/>
      <c r="BK220" s="326">
        <f>BK221+BK228+BK243+BK284+BK292+BK330+BK369+BK385</f>
        <v>0</v>
      </c>
      <c r="BL220" s="318"/>
      <c r="BM220" s="318"/>
    </row>
    <row r="221" spans="2:65" s="11" customFormat="1" ht="22.95" customHeight="1">
      <c r="B221" s="317"/>
      <c r="C221" s="318"/>
      <c r="D221" s="319" t="s">
        <v>74</v>
      </c>
      <c r="E221" s="327" t="s">
        <v>1015</v>
      </c>
      <c r="F221" s="327" t="s">
        <v>1016</v>
      </c>
      <c r="G221" s="318"/>
      <c r="H221" s="318"/>
      <c r="I221" s="318"/>
      <c r="J221" s="328">
        <f>BK221</f>
        <v>0</v>
      </c>
      <c r="K221" s="318"/>
      <c r="L221" s="317"/>
      <c r="M221" s="322"/>
      <c r="N221" s="318"/>
      <c r="O221" s="318"/>
      <c r="P221" s="323">
        <f>SUM(P222:P227)</f>
        <v>0</v>
      </c>
      <c r="Q221" s="318"/>
      <c r="R221" s="323">
        <f>SUM(R222:R227)</f>
        <v>1E-3</v>
      </c>
      <c r="S221" s="318"/>
      <c r="T221" s="324">
        <f>SUM(T222:T227)</f>
        <v>0</v>
      </c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  <c r="AJ221" s="318"/>
      <c r="AK221" s="318"/>
      <c r="AL221" s="318"/>
      <c r="AM221" s="318"/>
      <c r="AN221" s="318"/>
      <c r="AO221" s="318"/>
      <c r="AP221" s="318"/>
      <c r="AQ221" s="318"/>
      <c r="AR221" s="319" t="s">
        <v>84</v>
      </c>
      <c r="AS221" s="318"/>
      <c r="AT221" s="325" t="s">
        <v>74</v>
      </c>
      <c r="AU221" s="325" t="s">
        <v>82</v>
      </c>
      <c r="AV221" s="318"/>
      <c r="AW221" s="318"/>
      <c r="AX221" s="318"/>
      <c r="AY221" s="319" t="s">
        <v>184</v>
      </c>
      <c r="AZ221" s="318"/>
      <c r="BA221" s="318"/>
      <c r="BB221" s="318"/>
      <c r="BC221" s="318"/>
      <c r="BD221" s="318"/>
      <c r="BE221" s="318"/>
      <c r="BF221" s="318"/>
      <c r="BG221" s="318"/>
      <c r="BH221" s="318"/>
      <c r="BI221" s="318"/>
      <c r="BJ221" s="318"/>
      <c r="BK221" s="326">
        <f>SUM(BK222:BK227)</f>
        <v>0</v>
      </c>
      <c r="BL221" s="318"/>
      <c r="BM221" s="318"/>
    </row>
    <row r="222" spans="2:65" s="1" customFormat="1" ht="37.9" customHeight="1">
      <c r="B222" s="268"/>
      <c r="C222" s="329" t="s">
        <v>292</v>
      </c>
      <c r="D222" s="329" t="s">
        <v>187</v>
      </c>
      <c r="E222" s="330" t="s">
        <v>1017</v>
      </c>
      <c r="F222" s="331" t="s">
        <v>1018</v>
      </c>
      <c r="G222" s="332" t="s">
        <v>470</v>
      </c>
      <c r="H222" s="333">
        <v>0.64200000000000002</v>
      </c>
      <c r="I222" s="137"/>
      <c r="J222" s="334">
        <f>ROUND(I222*H222,2)</f>
        <v>0</v>
      </c>
      <c r="K222" s="331" t="s">
        <v>195</v>
      </c>
      <c r="L222" s="268"/>
      <c r="M222" s="138" t="s">
        <v>1</v>
      </c>
      <c r="N222" s="335" t="s">
        <v>40</v>
      </c>
      <c r="O222" s="269"/>
      <c r="P222" s="336">
        <f>O222*H222</f>
        <v>0</v>
      </c>
      <c r="Q222" s="336">
        <v>0</v>
      </c>
      <c r="R222" s="336">
        <f>Q222*H222</f>
        <v>0</v>
      </c>
      <c r="S222" s="336">
        <v>0</v>
      </c>
      <c r="T222" s="337">
        <f>S222*H222</f>
        <v>0</v>
      </c>
      <c r="U222" s="269"/>
      <c r="V222" s="269"/>
      <c r="W222" s="269"/>
      <c r="X222" s="269"/>
      <c r="Y222" s="269"/>
      <c r="Z222" s="269"/>
      <c r="AA222" s="269"/>
      <c r="AB222" s="269"/>
      <c r="AC222" s="269"/>
      <c r="AD222" s="269"/>
      <c r="AE222" s="269"/>
      <c r="AF222" s="269"/>
      <c r="AG222" s="269"/>
      <c r="AH222" s="269"/>
      <c r="AI222" s="269"/>
      <c r="AJ222" s="269"/>
      <c r="AK222" s="269"/>
      <c r="AL222" s="269"/>
      <c r="AM222" s="269"/>
      <c r="AN222" s="269"/>
      <c r="AO222" s="269"/>
      <c r="AP222" s="269"/>
      <c r="AQ222" s="269"/>
      <c r="AR222" s="338" t="s">
        <v>191</v>
      </c>
      <c r="AS222" s="269"/>
      <c r="AT222" s="338" t="s">
        <v>187</v>
      </c>
      <c r="AU222" s="338" t="s">
        <v>84</v>
      </c>
      <c r="AV222" s="269"/>
      <c r="AW222" s="269"/>
      <c r="AX222" s="269"/>
      <c r="AY222" s="259" t="s">
        <v>184</v>
      </c>
      <c r="AZ222" s="269"/>
      <c r="BA222" s="269"/>
      <c r="BB222" s="269"/>
      <c r="BC222" s="269"/>
      <c r="BD222" s="269"/>
      <c r="BE222" s="339">
        <f>IF(N222="základní",J222,0)</f>
        <v>0</v>
      </c>
      <c r="BF222" s="339">
        <f>IF(N222="snížená",J222,0)</f>
        <v>0</v>
      </c>
      <c r="BG222" s="339">
        <f>IF(N222="zákl. přenesená",J222,0)</f>
        <v>0</v>
      </c>
      <c r="BH222" s="339">
        <f>IF(N222="sníž. přenesená",J222,0)</f>
        <v>0</v>
      </c>
      <c r="BI222" s="339">
        <f>IF(N222="nulová",J222,0)</f>
        <v>0</v>
      </c>
      <c r="BJ222" s="259" t="s">
        <v>82</v>
      </c>
      <c r="BK222" s="339">
        <f>ROUND(I222*H222,2)</f>
        <v>0</v>
      </c>
      <c r="BL222" s="259" t="s">
        <v>191</v>
      </c>
      <c r="BM222" s="338" t="s">
        <v>1019</v>
      </c>
    </row>
    <row r="223" spans="2:65" s="12" customFormat="1">
      <c r="B223" s="340"/>
      <c r="C223" s="341"/>
      <c r="D223" s="342" t="s">
        <v>907</v>
      </c>
      <c r="E223" s="343" t="s">
        <v>1</v>
      </c>
      <c r="F223" s="344" t="s">
        <v>1020</v>
      </c>
      <c r="G223" s="341"/>
      <c r="H223" s="345">
        <v>0.64200000000000002</v>
      </c>
      <c r="I223" s="341"/>
      <c r="J223" s="341"/>
      <c r="K223" s="341"/>
      <c r="L223" s="340"/>
      <c r="M223" s="346"/>
      <c r="N223" s="341"/>
      <c r="O223" s="341"/>
      <c r="P223" s="341"/>
      <c r="Q223" s="341"/>
      <c r="R223" s="341"/>
      <c r="S223" s="341"/>
      <c r="T223" s="347"/>
      <c r="U223" s="341"/>
      <c r="V223" s="341"/>
      <c r="W223" s="341"/>
      <c r="X223" s="341"/>
      <c r="Y223" s="341"/>
      <c r="Z223" s="341"/>
      <c r="AA223" s="341"/>
      <c r="AB223" s="341"/>
      <c r="AC223" s="341"/>
      <c r="AD223" s="341"/>
      <c r="AE223" s="341"/>
      <c r="AF223" s="341"/>
      <c r="AG223" s="341"/>
      <c r="AH223" s="341"/>
      <c r="AI223" s="341"/>
      <c r="AJ223" s="341"/>
      <c r="AK223" s="341"/>
      <c r="AL223" s="341"/>
      <c r="AM223" s="341"/>
      <c r="AN223" s="341"/>
      <c r="AO223" s="341"/>
      <c r="AP223" s="341"/>
      <c r="AQ223" s="341"/>
      <c r="AR223" s="341"/>
      <c r="AS223" s="341"/>
      <c r="AT223" s="343" t="s">
        <v>907</v>
      </c>
      <c r="AU223" s="343" t="s">
        <v>84</v>
      </c>
      <c r="AV223" s="341" t="s">
        <v>84</v>
      </c>
      <c r="AW223" s="341" t="s">
        <v>32</v>
      </c>
      <c r="AX223" s="341" t="s">
        <v>82</v>
      </c>
      <c r="AY223" s="343" t="s">
        <v>184</v>
      </c>
      <c r="AZ223" s="341"/>
      <c r="BA223" s="341"/>
      <c r="BB223" s="341"/>
      <c r="BC223" s="341"/>
      <c r="BD223" s="341"/>
      <c r="BE223" s="341"/>
      <c r="BF223" s="341"/>
      <c r="BG223" s="341"/>
      <c r="BH223" s="341"/>
      <c r="BI223" s="341"/>
      <c r="BJ223" s="341"/>
      <c r="BK223" s="341"/>
      <c r="BL223" s="341"/>
      <c r="BM223" s="341"/>
    </row>
    <row r="224" spans="2:65" s="1" customFormat="1" ht="16.5" customHeight="1">
      <c r="B224" s="268"/>
      <c r="C224" s="362" t="s">
        <v>245</v>
      </c>
      <c r="D224" s="362" t="s">
        <v>192</v>
      </c>
      <c r="E224" s="363" t="s">
        <v>1021</v>
      </c>
      <c r="F224" s="364" t="s">
        <v>1022</v>
      </c>
      <c r="G224" s="365" t="s">
        <v>351</v>
      </c>
      <c r="H224" s="366">
        <v>1E-3</v>
      </c>
      <c r="I224" s="144"/>
      <c r="J224" s="367">
        <f>ROUND(I224*H224,2)</f>
        <v>0</v>
      </c>
      <c r="K224" s="364" t="s">
        <v>195</v>
      </c>
      <c r="L224" s="368"/>
      <c r="M224" s="146" t="s">
        <v>1</v>
      </c>
      <c r="N224" s="369" t="s">
        <v>40</v>
      </c>
      <c r="O224" s="269"/>
      <c r="P224" s="336">
        <f>O224*H224</f>
        <v>0</v>
      </c>
      <c r="Q224" s="336">
        <v>1</v>
      </c>
      <c r="R224" s="336">
        <f>Q224*H224</f>
        <v>1E-3</v>
      </c>
      <c r="S224" s="336">
        <v>0</v>
      </c>
      <c r="T224" s="337">
        <f>S224*H224</f>
        <v>0</v>
      </c>
      <c r="U224" s="269"/>
      <c r="V224" s="269"/>
      <c r="W224" s="269"/>
      <c r="X224" s="269"/>
      <c r="Y224" s="269"/>
      <c r="Z224" s="269"/>
      <c r="AA224" s="269"/>
      <c r="AB224" s="269"/>
      <c r="AC224" s="269"/>
      <c r="AD224" s="269"/>
      <c r="AE224" s="269"/>
      <c r="AF224" s="269"/>
      <c r="AG224" s="269"/>
      <c r="AH224" s="269"/>
      <c r="AI224" s="269"/>
      <c r="AJ224" s="269"/>
      <c r="AK224" s="269"/>
      <c r="AL224" s="269"/>
      <c r="AM224" s="269"/>
      <c r="AN224" s="269"/>
      <c r="AO224" s="269"/>
      <c r="AP224" s="269"/>
      <c r="AQ224" s="269"/>
      <c r="AR224" s="338" t="s">
        <v>196</v>
      </c>
      <c r="AS224" s="269"/>
      <c r="AT224" s="338" t="s">
        <v>192</v>
      </c>
      <c r="AU224" s="338" t="s">
        <v>84</v>
      </c>
      <c r="AV224" s="269"/>
      <c r="AW224" s="269"/>
      <c r="AX224" s="269"/>
      <c r="AY224" s="259" t="s">
        <v>184</v>
      </c>
      <c r="AZ224" s="269"/>
      <c r="BA224" s="269"/>
      <c r="BB224" s="269"/>
      <c r="BC224" s="269"/>
      <c r="BD224" s="269"/>
      <c r="BE224" s="339">
        <f>IF(N224="základní",J224,0)</f>
        <v>0</v>
      </c>
      <c r="BF224" s="339">
        <f>IF(N224="snížená",J224,0)</f>
        <v>0</v>
      </c>
      <c r="BG224" s="339">
        <f>IF(N224="zákl. přenesená",J224,0)</f>
        <v>0</v>
      </c>
      <c r="BH224" s="339">
        <f>IF(N224="sníž. přenesená",J224,0)</f>
        <v>0</v>
      </c>
      <c r="BI224" s="339">
        <f>IF(N224="nulová",J224,0)</f>
        <v>0</v>
      </c>
      <c r="BJ224" s="259" t="s">
        <v>82</v>
      </c>
      <c r="BK224" s="339">
        <f>ROUND(I224*H224,2)</f>
        <v>0</v>
      </c>
      <c r="BL224" s="259" t="s">
        <v>191</v>
      </c>
      <c r="BM224" s="338" t="s">
        <v>1023</v>
      </c>
    </row>
    <row r="225" spans="2:65" s="1" customFormat="1" ht="19.05">
      <c r="B225" s="268"/>
      <c r="C225" s="269"/>
      <c r="D225" s="342" t="s">
        <v>569</v>
      </c>
      <c r="E225" s="269"/>
      <c r="F225" s="370" t="s">
        <v>1024</v>
      </c>
      <c r="G225" s="269"/>
      <c r="H225" s="269"/>
      <c r="I225" s="269"/>
      <c r="J225" s="269"/>
      <c r="K225" s="269"/>
      <c r="L225" s="268"/>
      <c r="M225" s="371"/>
      <c r="N225" s="269"/>
      <c r="O225" s="269"/>
      <c r="P225" s="269"/>
      <c r="Q225" s="269"/>
      <c r="R225" s="269"/>
      <c r="S225" s="269"/>
      <c r="T225" s="372"/>
      <c r="U225" s="269"/>
      <c r="V225" s="269"/>
      <c r="W225" s="269"/>
      <c r="X225" s="269"/>
      <c r="Y225" s="269"/>
      <c r="Z225" s="269"/>
      <c r="AA225" s="269"/>
      <c r="AB225" s="269"/>
      <c r="AC225" s="269"/>
      <c r="AD225" s="269"/>
      <c r="AE225" s="269"/>
      <c r="AF225" s="269"/>
      <c r="AG225" s="269"/>
      <c r="AH225" s="269"/>
      <c r="AI225" s="269"/>
      <c r="AJ225" s="269"/>
      <c r="AK225" s="269"/>
      <c r="AL225" s="269"/>
      <c r="AM225" s="269"/>
      <c r="AN225" s="269"/>
      <c r="AO225" s="269"/>
      <c r="AP225" s="269"/>
      <c r="AQ225" s="269"/>
      <c r="AR225" s="269"/>
      <c r="AS225" s="269"/>
      <c r="AT225" s="259" t="s">
        <v>569</v>
      </c>
      <c r="AU225" s="259" t="s">
        <v>84</v>
      </c>
      <c r="AV225" s="269"/>
      <c r="AW225" s="269"/>
      <c r="AX225" s="269"/>
      <c r="AY225" s="269"/>
      <c r="AZ225" s="269"/>
      <c r="BA225" s="269"/>
      <c r="BB225" s="269"/>
      <c r="BC225" s="269"/>
      <c r="BD225" s="269"/>
      <c r="BE225" s="269"/>
      <c r="BF225" s="269"/>
      <c r="BG225" s="269"/>
      <c r="BH225" s="269"/>
      <c r="BI225" s="269"/>
      <c r="BJ225" s="269"/>
      <c r="BK225" s="269"/>
      <c r="BL225" s="269"/>
      <c r="BM225" s="269"/>
    </row>
    <row r="226" spans="2:65" s="12" customFormat="1">
      <c r="B226" s="340"/>
      <c r="C226" s="341"/>
      <c r="D226" s="342" t="s">
        <v>907</v>
      </c>
      <c r="E226" s="341"/>
      <c r="F226" s="344" t="s">
        <v>1025</v>
      </c>
      <c r="G226" s="341"/>
      <c r="H226" s="345">
        <v>1E-3</v>
      </c>
      <c r="I226" s="341"/>
      <c r="J226" s="341"/>
      <c r="K226" s="341"/>
      <c r="L226" s="340"/>
      <c r="M226" s="346"/>
      <c r="N226" s="341"/>
      <c r="O226" s="341"/>
      <c r="P226" s="341"/>
      <c r="Q226" s="341"/>
      <c r="R226" s="341"/>
      <c r="S226" s="341"/>
      <c r="T226" s="347"/>
      <c r="U226" s="341"/>
      <c r="V226" s="341"/>
      <c r="W226" s="341"/>
      <c r="X226" s="341"/>
      <c r="Y226" s="341"/>
      <c r="Z226" s="341"/>
      <c r="AA226" s="341"/>
      <c r="AB226" s="341"/>
      <c r="AC226" s="341"/>
      <c r="AD226" s="341"/>
      <c r="AE226" s="341"/>
      <c r="AF226" s="341"/>
      <c r="AG226" s="341"/>
      <c r="AH226" s="341"/>
      <c r="AI226" s="341"/>
      <c r="AJ226" s="341"/>
      <c r="AK226" s="341"/>
      <c r="AL226" s="341"/>
      <c r="AM226" s="341"/>
      <c r="AN226" s="341"/>
      <c r="AO226" s="341"/>
      <c r="AP226" s="341"/>
      <c r="AQ226" s="341"/>
      <c r="AR226" s="341"/>
      <c r="AS226" s="341"/>
      <c r="AT226" s="343" t="s">
        <v>907</v>
      </c>
      <c r="AU226" s="343" t="s">
        <v>84</v>
      </c>
      <c r="AV226" s="341" t="s">
        <v>84</v>
      </c>
      <c r="AW226" s="341" t="s">
        <v>3</v>
      </c>
      <c r="AX226" s="341" t="s">
        <v>82</v>
      </c>
      <c r="AY226" s="343" t="s">
        <v>184</v>
      </c>
      <c r="AZ226" s="341"/>
      <c r="BA226" s="341"/>
      <c r="BB226" s="341"/>
      <c r="BC226" s="341"/>
      <c r="BD226" s="341"/>
      <c r="BE226" s="341"/>
      <c r="BF226" s="341"/>
      <c r="BG226" s="341"/>
      <c r="BH226" s="341"/>
      <c r="BI226" s="341"/>
      <c r="BJ226" s="341"/>
      <c r="BK226" s="341"/>
      <c r="BL226" s="341"/>
      <c r="BM226" s="341"/>
    </row>
    <row r="227" spans="2:65" s="1" customFormat="1" ht="55.55" customHeight="1">
      <c r="B227" s="268"/>
      <c r="C227" s="329" t="s">
        <v>299</v>
      </c>
      <c r="D227" s="329" t="s">
        <v>187</v>
      </c>
      <c r="E227" s="330" t="s">
        <v>1026</v>
      </c>
      <c r="F227" s="331" t="s">
        <v>1027</v>
      </c>
      <c r="G227" s="332" t="s">
        <v>351</v>
      </c>
      <c r="H227" s="333">
        <v>1E-3</v>
      </c>
      <c r="I227" s="137"/>
      <c r="J227" s="334">
        <f>ROUND(I227*H227,2)</f>
        <v>0</v>
      </c>
      <c r="K227" s="331" t="s">
        <v>195</v>
      </c>
      <c r="L227" s="268"/>
      <c r="M227" s="138" t="s">
        <v>1</v>
      </c>
      <c r="N227" s="335" t="s">
        <v>40</v>
      </c>
      <c r="O227" s="269"/>
      <c r="P227" s="336">
        <f>O227*H227</f>
        <v>0</v>
      </c>
      <c r="Q227" s="336">
        <v>0</v>
      </c>
      <c r="R227" s="336">
        <f>Q227*H227</f>
        <v>0</v>
      </c>
      <c r="S227" s="336">
        <v>0</v>
      </c>
      <c r="T227" s="337">
        <f>S227*H227</f>
        <v>0</v>
      </c>
      <c r="U227" s="269"/>
      <c r="V227" s="269"/>
      <c r="W227" s="269"/>
      <c r="X227" s="269"/>
      <c r="Y227" s="269"/>
      <c r="Z227" s="269"/>
      <c r="AA227" s="269"/>
      <c r="AB227" s="269"/>
      <c r="AC227" s="269"/>
      <c r="AD227" s="269"/>
      <c r="AE227" s="269"/>
      <c r="AF227" s="269"/>
      <c r="AG227" s="269"/>
      <c r="AH227" s="269"/>
      <c r="AI227" s="269"/>
      <c r="AJ227" s="269"/>
      <c r="AK227" s="269"/>
      <c r="AL227" s="269"/>
      <c r="AM227" s="269"/>
      <c r="AN227" s="269"/>
      <c r="AO227" s="269"/>
      <c r="AP227" s="269"/>
      <c r="AQ227" s="269"/>
      <c r="AR227" s="338" t="s">
        <v>191</v>
      </c>
      <c r="AS227" s="269"/>
      <c r="AT227" s="338" t="s">
        <v>187</v>
      </c>
      <c r="AU227" s="338" t="s">
        <v>84</v>
      </c>
      <c r="AV227" s="269"/>
      <c r="AW227" s="269"/>
      <c r="AX227" s="269"/>
      <c r="AY227" s="259" t="s">
        <v>184</v>
      </c>
      <c r="AZ227" s="269"/>
      <c r="BA227" s="269"/>
      <c r="BB227" s="269"/>
      <c r="BC227" s="269"/>
      <c r="BD227" s="269"/>
      <c r="BE227" s="339">
        <f>IF(N227="základní",J227,0)</f>
        <v>0</v>
      </c>
      <c r="BF227" s="339">
        <f>IF(N227="snížená",J227,0)</f>
        <v>0</v>
      </c>
      <c r="BG227" s="339">
        <f>IF(N227="zákl. přenesená",J227,0)</f>
        <v>0</v>
      </c>
      <c r="BH227" s="339">
        <f>IF(N227="sníž. přenesená",J227,0)</f>
        <v>0</v>
      </c>
      <c r="BI227" s="339">
        <f>IF(N227="nulová",J227,0)</f>
        <v>0</v>
      </c>
      <c r="BJ227" s="259" t="s">
        <v>82</v>
      </c>
      <c r="BK227" s="339">
        <f>ROUND(I227*H227,2)</f>
        <v>0</v>
      </c>
      <c r="BL227" s="259" t="s">
        <v>191</v>
      </c>
      <c r="BM227" s="338" t="s">
        <v>1028</v>
      </c>
    </row>
    <row r="228" spans="2:65" s="11" customFormat="1" ht="22.95" customHeight="1">
      <c r="B228" s="317"/>
      <c r="C228" s="318"/>
      <c r="D228" s="319" t="s">
        <v>74</v>
      </c>
      <c r="E228" s="327" t="s">
        <v>465</v>
      </c>
      <c r="F228" s="327" t="s">
        <v>466</v>
      </c>
      <c r="G228" s="318"/>
      <c r="H228" s="318"/>
      <c r="I228" s="318"/>
      <c r="J228" s="328">
        <f>BK228</f>
        <v>0</v>
      </c>
      <c r="K228" s="318"/>
      <c r="L228" s="317"/>
      <c r="M228" s="322"/>
      <c r="N228" s="318"/>
      <c r="O228" s="318"/>
      <c r="P228" s="323">
        <f>SUM(P229:P242)</f>
        <v>0</v>
      </c>
      <c r="Q228" s="318"/>
      <c r="R228" s="323">
        <f>SUM(R229:R242)</f>
        <v>1.3232492999999999</v>
      </c>
      <c r="S228" s="318"/>
      <c r="T228" s="324">
        <f>SUM(T229:T242)</f>
        <v>0.27229999999999999</v>
      </c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  <c r="AJ228" s="318"/>
      <c r="AK228" s="318"/>
      <c r="AL228" s="318"/>
      <c r="AM228" s="318"/>
      <c r="AN228" s="318"/>
      <c r="AO228" s="318"/>
      <c r="AP228" s="318"/>
      <c r="AQ228" s="318"/>
      <c r="AR228" s="319" t="s">
        <v>84</v>
      </c>
      <c r="AS228" s="318"/>
      <c r="AT228" s="325" t="s">
        <v>74</v>
      </c>
      <c r="AU228" s="325" t="s">
        <v>82</v>
      </c>
      <c r="AV228" s="318"/>
      <c r="AW228" s="318"/>
      <c r="AX228" s="318"/>
      <c r="AY228" s="319" t="s">
        <v>184</v>
      </c>
      <c r="AZ228" s="318"/>
      <c r="BA228" s="318"/>
      <c r="BB228" s="318"/>
      <c r="BC228" s="318"/>
      <c r="BD228" s="318"/>
      <c r="BE228" s="318"/>
      <c r="BF228" s="318"/>
      <c r="BG228" s="318"/>
      <c r="BH228" s="318"/>
      <c r="BI228" s="318"/>
      <c r="BJ228" s="318"/>
      <c r="BK228" s="326">
        <f>SUM(BK229:BK242)</f>
        <v>0</v>
      </c>
      <c r="BL228" s="318"/>
      <c r="BM228" s="318"/>
    </row>
    <row r="229" spans="2:65" s="1" customFormat="1" ht="77.95" customHeight="1">
      <c r="B229" s="268"/>
      <c r="C229" s="329" t="s">
        <v>196</v>
      </c>
      <c r="D229" s="329" t="s">
        <v>187</v>
      </c>
      <c r="E229" s="330" t="s">
        <v>1029</v>
      </c>
      <c r="F229" s="331" t="s">
        <v>1030</v>
      </c>
      <c r="G229" s="332" t="s">
        <v>470</v>
      </c>
      <c r="H229" s="333">
        <v>26.218</v>
      </c>
      <c r="I229" s="137"/>
      <c r="J229" s="334">
        <f>ROUND(I229*H229,2)</f>
        <v>0</v>
      </c>
      <c r="K229" s="331" t="s">
        <v>195</v>
      </c>
      <c r="L229" s="268"/>
      <c r="M229" s="138" t="s">
        <v>1</v>
      </c>
      <c r="N229" s="335" t="s">
        <v>40</v>
      </c>
      <c r="O229" s="269"/>
      <c r="P229" s="336">
        <f>O229*H229</f>
        <v>0</v>
      </c>
      <c r="Q229" s="336">
        <v>4.9849999999999998E-2</v>
      </c>
      <c r="R229" s="336">
        <f>Q229*H229</f>
        <v>1.3069672999999999</v>
      </c>
      <c r="S229" s="336">
        <v>0</v>
      </c>
      <c r="T229" s="337">
        <f>S229*H229</f>
        <v>0</v>
      </c>
      <c r="U229" s="269"/>
      <c r="V229" s="269"/>
      <c r="W229" s="269"/>
      <c r="X229" s="269"/>
      <c r="Y229" s="269"/>
      <c r="Z229" s="269"/>
      <c r="AA229" s="269"/>
      <c r="AB229" s="269"/>
      <c r="AC229" s="269"/>
      <c r="AD229" s="269"/>
      <c r="AE229" s="269"/>
      <c r="AF229" s="269"/>
      <c r="AG229" s="269"/>
      <c r="AH229" s="269"/>
      <c r="AI229" s="269"/>
      <c r="AJ229" s="269"/>
      <c r="AK229" s="269"/>
      <c r="AL229" s="269"/>
      <c r="AM229" s="269"/>
      <c r="AN229" s="269"/>
      <c r="AO229" s="269"/>
      <c r="AP229" s="269"/>
      <c r="AQ229" s="269"/>
      <c r="AR229" s="338" t="s">
        <v>191</v>
      </c>
      <c r="AS229" s="269"/>
      <c r="AT229" s="338" t="s">
        <v>187</v>
      </c>
      <c r="AU229" s="338" t="s">
        <v>84</v>
      </c>
      <c r="AV229" s="269"/>
      <c r="AW229" s="269"/>
      <c r="AX229" s="269"/>
      <c r="AY229" s="259" t="s">
        <v>184</v>
      </c>
      <c r="AZ229" s="269"/>
      <c r="BA229" s="269"/>
      <c r="BB229" s="269"/>
      <c r="BC229" s="269"/>
      <c r="BD229" s="269"/>
      <c r="BE229" s="339">
        <f>IF(N229="základní",J229,0)</f>
        <v>0</v>
      </c>
      <c r="BF229" s="339">
        <f>IF(N229="snížená",J229,0)</f>
        <v>0</v>
      </c>
      <c r="BG229" s="339">
        <f>IF(N229="zákl. přenesená",J229,0)</f>
        <v>0</v>
      </c>
      <c r="BH229" s="339">
        <f>IF(N229="sníž. přenesená",J229,0)</f>
        <v>0</v>
      </c>
      <c r="BI229" s="339">
        <f>IF(N229="nulová",J229,0)</f>
        <v>0</v>
      </c>
      <c r="BJ229" s="259" t="s">
        <v>82</v>
      </c>
      <c r="BK229" s="339">
        <f>ROUND(I229*H229,2)</f>
        <v>0</v>
      </c>
      <c r="BL229" s="259" t="s">
        <v>191</v>
      </c>
      <c r="BM229" s="338" t="s">
        <v>1031</v>
      </c>
    </row>
    <row r="230" spans="2:65" s="12" customFormat="1">
      <c r="B230" s="340"/>
      <c r="C230" s="341"/>
      <c r="D230" s="342" t="s">
        <v>907</v>
      </c>
      <c r="E230" s="343" t="s">
        <v>1</v>
      </c>
      <c r="F230" s="344" t="s">
        <v>1032</v>
      </c>
      <c r="G230" s="341"/>
      <c r="H230" s="345">
        <v>12.407999999999999</v>
      </c>
      <c r="I230" s="341"/>
      <c r="J230" s="341"/>
      <c r="K230" s="341"/>
      <c r="L230" s="340"/>
      <c r="M230" s="346"/>
      <c r="N230" s="341"/>
      <c r="O230" s="341"/>
      <c r="P230" s="341"/>
      <c r="Q230" s="341"/>
      <c r="R230" s="341"/>
      <c r="S230" s="341"/>
      <c r="T230" s="347"/>
      <c r="U230" s="341"/>
      <c r="V230" s="341"/>
      <c r="W230" s="341"/>
      <c r="X230" s="341"/>
      <c r="Y230" s="341"/>
      <c r="Z230" s="341"/>
      <c r="AA230" s="341"/>
      <c r="AB230" s="341"/>
      <c r="AC230" s="341"/>
      <c r="AD230" s="341"/>
      <c r="AE230" s="341"/>
      <c r="AF230" s="341"/>
      <c r="AG230" s="341"/>
      <c r="AH230" s="341"/>
      <c r="AI230" s="341"/>
      <c r="AJ230" s="341"/>
      <c r="AK230" s="341"/>
      <c r="AL230" s="341"/>
      <c r="AM230" s="341"/>
      <c r="AN230" s="341"/>
      <c r="AO230" s="341"/>
      <c r="AP230" s="341"/>
      <c r="AQ230" s="341"/>
      <c r="AR230" s="341"/>
      <c r="AS230" s="341"/>
      <c r="AT230" s="343" t="s">
        <v>907</v>
      </c>
      <c r="AU230" s="343" t="s">
        <v>84</v>
      </c>
      <c r="AV230" s="341" t="s">
        <v>84</v>
      </c>
      <c r="AW230" s="341" t="s">
        <v>32</v>
      </c>
      <c r="AX230" s="341" t="s">
        <v>75</v>
      </c>
      <c r="AY230" s="343" t="s">
        <v>184</v>
      </c>
      <c r="AZ230" s="341"/>
      <c r="BA230" s="341"/>
      <c r="BB230" s="341"/>
      <c r="BC230" s="341"/>
      <c r="BD230" s="341"/>
      <c r="BE230" s="341"/>
      <c r="BF230" s="341"/>
      <c r="BG230" s="341"/>
      <c r="BH230" s="341"/>
      <c r="BI230" s="341"/>
      <c r="BJ230" s="341"/>
      <c r="BK230" s="341"/>
      <c r="BL230" s="341"/>
      <c r="BM230" s="341"/>
    </row>
    <row r="231" spans="2:65" s="12" customFormat="1">
      <c r="B231" s="340"/>
      <c r="C231" s="341"/>
      <c r="D231" s="342" t="s">
        <v>907</v>
      </c>
      <c r="E231" s="343" t="s">
        <v>1</v>
      </c>
      <c r="F231" s="344" t="s">
        <v>1033</v>
      </c>
      <c r="G231" s="341"/>
      <c r="H231" s="345">
        <v>6.7519999999999998</v>
      </c>
      <c r="I231" s="341"/>
      <c r="J231" s="341"/>
      <c r="K231" s="341"/>
      <c r="L231" s="340"/>
      <c r="M231" s="346"/>
      <c r="N231" s="341"/>
      <c r="O231" s="341"/>
      <c r="P231" s="341"/>
      <c r="Q231" s="341"/>
      <c r="R231" s="341"/>
      <c r="S231" s="341"/>
      <c r="T231" s="347"/>
      <c r="U231" s="341"/>
      <c r="V231" s="341"/>
      <c r="W231" s="341"/>
      <c r="X231" s="341"/>
      <c r="Y231" s="341"/>
      <c r="Z231" s="341"/>
      <c r="AA231" s="341"/>
      <c r="AB231" s="341"/>
      <c r="AC231" s="341"/>
      <c r="AD231" s="341"/>
      <c r="AE231" s="341"/>
      <c r="AF231" s="341"/>
      <c r="AG231" s="341"/>
      <c r="AH231" s="341"/>
      <c r="AI231" s="341"/>
      <c r="AJ231" s="341"/>
      <c r="AK231" s="341"/>
      <c r="AL231" s="341"/>
      <c r="AM231" s="341"/>
      <c r="AN231" s="341"/>
      <c r="AO231" s="341"/>
      <c r="AP231" s="341"/>
      <c r="AQ231" s="341"/>
      <c r="AR231" s="341"/>
      <c r="AS231" s="341"/>
      <c r="AT231" s="343" t="s">
        <v>907</v>
      </c>
      <c r="AU231" s="343" t="s">
        <v>84</v>
      </c>
      <c r="AV231" s="341" t="s">
        <v>84</v>
      </c>
      <c r="AW231" s="341" t="s">
        <v>32</v>
      </c>
      <c r="AX231" s="341" t="s">
        <v>75</v>
      </c>
      <c r="AY231" s="343" t="s">
        <v>184</v>
      </c>
      <c r="AZ231" s="341"/>
      <c r="BA231" s="341"/>
      <c r="BB231" s="341"/>
      <c r="BC231" s="341"/>
      <c r="BD231" s="341"/>
      <c r="BE231" s="341"/>
      <c r="BF231" s="341"/>
      <c r="BG231" s="341"/>
      <c r="BH231" s="341"/>
      <c r="BI231" s="341"/>
      <c r="BJ231" s="341"/>
      <c r="BK231" s="341"/>
      <c r="BL231" s="341"/>
      <c r="BM231" s="341"/>
    </row>
    <row r="232" spans="2:65" s="12" customFormat="1">
      <c r="B232" s="340"/>
      <c r="C232" s="341"/>
      <c r="D232" s="342" t="s">
        <v>907</v>
      </c>
      <c r="E232" s="343" t="s">
        <v>1</v>
      </c>
      <c r="F232" s="344" t="s">
        <v>1034</v>
      </c>
      <c r="G232" s="341"/>
      <c r="H232" s="345">
        <v>7.0579999999999998</v>
      </c>
      <c r="I232" s="341"/>
      <c r="J232" s="341"/>
      <c r="K232" s="341"/>
      <c r="L232" s="340"/>
      <c r="M232" s="346"/>
      <c r="N232" s="341"/>
      <c r="O232" s="341"/>
      <c r="P232" s="341"/>
      <c r="Q232" s="341"/>
      <c r="R232" s="341"/>
      <c r="S232" s="341"/>
      <c r="T232" s="347"/>
      <c r="U232" s="341"/>
      <c r="V232" s="341"/>
      <c r="W232" s="341"/>
      <c r="X232" s="341"/>
      <c r="Y232" s="341"/>
      <c r="Z232" s="341"/>
      <c r="AA232" s="341"/>
      <c r="AB232" s="341"/>
      <c r="AC232" s="341"/>
      <c r="AD232" s="341"/>
      <c r="AE232" s="341"/>
      <c r="AF232" s="341"/>
      <c r="AG232" s="341"/>
      <c r="AH232" s="341"/>
      <c r="AI232" s="341"/>
      <c r="AJ232" s="341"/>
      <c r="AK232" s="341"/>
      <c r="AL232" s="341"/>
      <c r="AM232" s="341"/>
      <c r="AN232" s="341"/>
      <c r="AO232" s="341"/>
      <c r="AP232" s="341"/>
      <c r="AQ232" s="341"/>
      <c r="AR232" s="341"/>
      <c r="AS232" s="341"/>
      <c r="AT232" s="343" t="s">
        <v>907</v>
      </c>
      <c r="AU232" s="343" t="s">
        <v>84</v>
      </c>
      <c r="AV232" s="341" t="s">
        <v>84</v>
      </c>
      <c r="AW232" s="341" t="s">
        <v>32</v>
      </c>
      <c r="AX232" s="341" t="s">
        <v>75</v>
      </c>
      <c r="AY232" s="343" t="s">
        <v>184</v>
      </c>
      <c r="AZ232" s="341"/>
      <c r="BA232" s="341"/>
      <c r="BB232" s="341"/>
      <c r="BC232" s="341"/>
      <c r="BD232" s="341"/>
      <c r="BE232" s="341"/>
      <c r="BF232" s="341"/>
      <c r="BG232" s="341"/>
      <c r="BH232" s="341"/>
      <c r="BI232" s="341"/>
      <c r="BJ232" s="341"/>
      <c r="BK232" s="341"/>
      <c r="BL232" s="341"/>
      <c r="BM232" s="341"/>
    </row>
    <row r="233" spans="2:65" s="13" customFormat="1">
      <c r="B233" s="348"/>
      <c r="C233" s="349"/>
      <c r="D233" s="342" t="s">
        <v>907</v>
      </c>
      <c r="E233" s="350" t="s">
        <v>1</v>
      </c>
      <c r="F233" s="351" t="s">
        <v>921</v>
      </c>
      <c r="G233" s="349"/>
      <c r="H233" s="352">
        <v>26.218</v>
      </c>
      <c r="I233" s="349"/>
      <c r="J233" s="349"/>
      <c r="K233" s="349"/>
      <c r="L233" s="348"/>
      <c r="M233" s="353"/>
      <c r="N233" s="349"/>
      <c r="O233" s="349"/>
      <c r="P233" s="349"/>
      <c r="Q233" s="349"/>
      <c r="R233" s="349"/>
      <c r="S233" s="349"/>
      <c r="T233" s="354"/>
      <c r="U233" s="349"/>
      <c r="V233" s="349"/>
      <c r="W233" s="349"/>
      <c r="X233" s="349"/>
      <c r="Y233" s="349"/>
      <c r="Z233" s="349"/>
      <c r="AA233" s="349"/>
      <c r="AB233" s="349"/>
      <c r="AC233" s="349"/>
      <c r="AD233" s="349"/>
      <c r="AE233" s="349"/>
      <c r="AF233" s="349"/>
      <c r="AG233" s="349"/>
      <c r="AH233" s="349"/>
      <c r="AI233" s="349"/>
      <c r="AJ233" s="349"/>
      <c r="AK233" s="349"/>
      <c r="AL233" s="349"/>
      <c r="AM233" s="349"/>
      <c r="AN233" s="349"/>
      <c r="AO233" s="349"/>
      <c r="AP233" s="349"/>
      <c r="AQ233" s="349"/>
      <c r="AR233" s="349"/>
      <c r="AS233" s="349"/>
      <c r="AT233" s="350" t="s">
        <v>907</v>
      </c>
      <c r="AU233" s="350" t="s">
        <v>84</v>
      </c>
      <c r="AV233" s="349" t="s">
        <v>197</v>
      </c>
      <c r="AW233" s="349" t="s">
        <v>32</v>
      </c>
      <c r="AX233" s="349" t="s">
        <v>82</v>
      </c>
      <c r="AY233" s="350" t="s">
        <v>184</v>
      </c>
      <c r="AZ233" s="349"/>
      <c r="BA233" s="349"/>
      <c r="BB233" s="349"/>
      <c r="BC233" s="349"/>
      <c r="BD233" s="349"/>
      <c r="BE233" s="349"/>
      <c r="BF233" s="349"/>
      <c r="BG233" s="349"/>
      <c r="BH233" s="349"/>
      <c r="BI233" s="349"/>
      <c r="BJ233" s="349"/>
      <c r="BK233" s="349"/>
      <c r="BL233" s="349"/>
      <c r="BM233" s="349"/>
    </row>
    <row r="234" spans="2:65" s="1" customFormat="1" ht="44.35" customHeight="1">
      <c r="B234" s="268"/>
      <c r="C234" s="329" t="s">
        <v>306</v>
      </c>
      <c r="D234" s="329" t="s">
        <v>187</v>
      </c>
      <c r="E234" s="330" t="s">
        <v>1035</v>
      </c>
      <c r="F234" s="331" t="s">
        <v>1036</v>
      </c>
      <c r="G234" s="332" t="s">
        <v>190</v>
      </c>
      <c r="H234" s="333">
        <v>1.28</v>
      </c>
      <c r="I234" s="137"/>
      <c r="J234" s="334">
        <f>ROUND(I234*H234,2)</f>
        <v>0</v>
      </c>
      <c r="K234" s="331" t="s">
        <v>195</v>
      </c>
      <c r="L234" s="268"/>
      <c r="M234" s="138" t="s">
        <v>1</v>
      </c>
      <c r="N234" s="335" t="s">
        <v>40</v>
      </c>
      <c r="O234" s="269"/>
      <c r="P234" s="336">
        <f>O234*H234</f>
        <v>0</v>
      </c>
      <c r="Q234" s="336">
        <v>5.1500000000000001E-3</v>
      </c>
      <c r="R234" s="336">
        <f>Q234*H234</f>
        <v>6.5920000000000006E-3</v>
      </c>
      <c r="S234" s="336">
        <v>0</v>
      </c>
      <c r="T234" s="337">
        <f>S234*H234</f>
        <v>0</v>
      </c>
      <c r="U234" s="269"/>
      <c r="V234" s="269"/>
      <c r="W234" s="269"/>
      <c r="X234" s="269"/>
      <c r="Y234" s="269"/>
      <c r="Z234" s="269"/>
      <c r="AA234" s="269"/>
      <c r="AB234" s="269"/>
      <c r="AC234" s="269"/>
      <c r="AD234" s="269"/>
      <c r="AE234" s="269"/>
      <c r="AF234" s="269"/>
      <c r="AG234" s="269"/>
      <c r="AH234" s="269"/>
      <c r="AI234" s="269"/>
      <c r="AJ234" s="269"/>
      <c r="AK234" s="269"/>
      <c r="AL234" s="269"/>
      <c r="AM234" s="269"/>
      <c r="AN234" s="269"/>
      <c r="AO234" s="269"/>
      <c r="AP234" s="269"/>
      <c r="AQ234" s="269"/>
      <c r="AR234" s="338" t="s">
        <v>191</v>
      </c>
      <c r="AS234" s="269"/>
      <c r="AT234" s="338" t="s">
        <v>187</v>
      </c>
      <c r="AU234" s="338" t="s">
        <v>84</v>
      </c>
      <c r="AV234" s="269"/>
      <c r="AW234" s="269"/>
      <c r="AX234" s="269"/>
      <c r="AY234" s="259" t="s">
        <v>184</v>
      </c>
      <c r="AZ234" s="269"/>
      <c r="BA234" s="269"/>
      <c r="BB234" s="269"/>
      <c r="BC234" s="269"/>
      <c r="BD234" s="269"/>
      <c r="BE234" s="339">
        <f>IF(N234="základní",J234,0)</f>
        <v>0</v>
      </c>
      <c r="BF234" s="339">
        <f>IF(N234="snížená",J234,0)</f>
        <v>0</v>
      </c>
      <c r="BG234" s="339">
        <f>IF(N234="zákl. přenesená",J234,0)</f>
        <v>0</v>
      </c>
      <c r="BH234" s="339">
        <f>IF(N234="sníž. přenesená",J234,0)</f>
        <v>0</v>
      </c>
      <c r="BI234" s="339">
        <f>IF(N234="nulová",J234,0)</f>
        <v>0</v>
      </c>
      <c r="BJ234" s="259" t="s">
        <v>82</v>
      </c>
      <c r="BK234" s="339">
        <f>ROUND(I234*H234,2)</f>
        <v>0</v>
      </c>
      <c r="BL234" s="259" t="s">
        <v>191</v>
      </c>
      <c r="BM234" s="338" t="s">
        <v>1037</v>
      </c>
    </row>
    <row r="235" spans="2:65" s="12" customFormat="1">
      <c r="B235" s="340"/>
      <c r="C235" s="341"/>
      <c r="D235" s="342" t="s">
        <v>907</v>
      </c>
      <c r="E235" s="343" t="s">
        <v>1</v>
      </c>
      <c r="F235" s="344" t="s">
        <v>1038</v>
      </c>
      <c r="G235" s="341"/>
      <c r="H235" s="345">
        <v>1.28</v>
      </c>
      <c r="I235" s="341"/>
      <c r="J235" s="341"/>
      <c r="K235" s="341"/>
      <c r="L235" s="340"/>
      <c r="M235" s="346"/>
      <c r="N235" s="341"/>
      <c r="O235" s="341"/>
      <c r="P235" s="341"/>
      <c r="Q235" s="341"/>
      <c r="R235" s="341"/>
      <c r="S235" s="341"/>
      <c r="T235" s="347"/>
      <c r="U235" s="341"/>
      <c r="V235" s="341"/>
      <c r="W235" s="341"/>
      <c r="X235" s="341"/>
      <c r="Y235" s="341"/>
      <c r="Z235" s="341"/>
      <c r="AA235" s="341"/>
      <c r="AB235" s="341"/>
      <c r="AC235" s="341"/>
      <c r="AD235" s="341"/>
      <c r="AE235" s="341"/>
      <c r="AF235" s="341"/>
      <c r="AG235" s="341"/>
      <c r="AH235" s="341"/>
      <c r="AI235" s="341"/>
      <c r="AJ235" s="341"/>
      <c r="AK235" s="341"/>
      <c r="AL235" s="341"/>
      <c r="AM235" s="341"/>
      <c r="AN235" s="341"/>
      <c r="AO235" s="341"/>
      <c r="AP235" s="341"/>
      <c r="AQ235" s="341"/>
      <c r="AR235" s="341"/>
      <c r="AS235" s="341"/>
      <c r="AT235" s="343" t="s">
        <v>907</v>
      </c>
      <c r="AU235" s="343" t="s">
        <v>84</v>
      </c>
      <c r="AV235" s="341" t="s">
        <v>84</v>
      </c>
      <c r="AW235" s="341" t="s">
        <v>32</v>
      </c>
      <c r="AX235" s="341" t="s">
        <v>82</v>
      </c>
      <c r="AY235" s="343" t="s">
        <v>184</v>
      </c>
      <c r="AZ235" s="341"/>
      <c r="BA235" s="341"/>
      <c r="BB235" s="341"/>
      <c r="BC235" s="341"/>
      <c r="BD235" s="341"/>
      <c r="BE235" s="341"/>
      <c r="BF235" s="341"/>
      <c r="BG235" s="341"/>
      <c r="BH235" s="341"/>
      <c r="BI235" s="341"/>
      <c r="BJ235" s="341"/>
      <c r="BK235" s="341"/>
      <c r="BL235" s="341"/>
      <c r="BM235" s="341"/>
    </row>
    <row r="236" spans="2:65" s="1" customFormat="1" ht="37.9" customHeight="1">
      <c r="B236" s="268"/>
      <c r="C236" s="329" t="s">
        <v>252</v>
      </c>
      <c r="D236" s="329" t="s">
        <v>187</v>
      </c>
      <c r="E236" s="330" t="s">
        <v>1039</v>
      </c>
      <c r="F236" s="331" t="s">
        <v>1040</v>
      </c>
      <c r="G236" s="332" t="s">
        <v>248</v>
      </c>
      <c r="H236" s="333">
        <v>3</v>
      </c>
      <c r="I236" s="137"/>
      <c r="J236" s="334">
        <f>ROUND(I236*H236,2)</f>
        <v>0</v>
      </c>
      <c r="K236" s="331" t="s">
        <v>195</v>
      </c>
      <c r="L236" s="268"/>
      <c r="M236" s="138" t="s">
        <v>1</v>
      </c>
      <c r="N236" s="335" t="s">
        <v>40</v>
      </c>
      <c r="O236" s="269"/>
      <c r="P236" s="336">
        <f>O236*H236</f>
        <v>0</v>
      </c>
      <c r="Q236" s="336">
        <v>3.0000000000000001E-5</v>
      </c>
      <c r="R236" s="336">
        <f>Q236*H236</f>
        <v>9.0000000000000006E-5</v>
      </c>
      <c r="S236" s="336">
        <v>0</v>
      </c>
      <c r="T236" s="337">
        <f>S236*H236</f>
        <v>0</v>
      </c>
      <c r="U236" s="269"/>
      <c r="V236" s="269"/>
      <c r="W236" s="269"/>
      <c r="X236" s="269"/>
      <c r="Y236" s="269"/>
      <c r="Z236" s="269"/>
      <c r="AA236" s="269"/>
      <c r="AB236" s="269"/>
      <c r="AC236" s="269"/>
      <c r="AD236" s="269"/>
      <c r="AE236" s="269"/>
      <c r="AF236" s="269"/>
      <c r="AG236" s="269"/>
      <c r="AH236" s="269"/>
      <c r="AI236" s="269"/>
      <c r="AJ236" s="269"/>
      <c r="AK236" s="269"/>
      <c r="AL236" s="269"/>
      <c r="AM236" s="269"/>
      <c r="AN236" s="269"/>
      <c r="AO236" s="269"/>
      <c r="AP236" s="269"/>
      <c r="AQ236" s="269"/>
      <c r="AR236" s="338" t="s">
        <v>191</v>
      </c>
      <c r="AS236" s="269"/>
      <c r="AT236" s="338" t="s">
        <v>187</v>
      </c>
      <c r="AU236" s="338" t="s">
        <v>84</v>
      </c>
      <c r="AV236" s="269"/>
      <c r="AW236" s="269"/>
      <c r="AX236" s="269"/>
      <c r="AY236" s="259" t="s">
        <v>184</v>
      </c>
      <c r="AZ236" s="269"/>
      <c r="BA236" s="269"/>
      <c r="BB236" s="269"/>
      <c r="BC236" s="269"/>
      <c r="BD236" s="269"/>
      <c r="BE236" s="339">
        <f>IF(N236="základní",J236,0)</f>
        <v>0</v>
      </c>
      <c r="BF236" s="339">
        <f>IF(N236="snížená",J236,0)</f>
        <v>0</v>
      </c>
      <c r="BG236" s="339">
        <f>IF(N236="zákl. přenesená",J236,0)</f>
        <v>0</v>
      </c>
      <c r="BH236" s="339">
        <f>IF(N236="sníž. přenesená",J236,0)</f>
        <v>0</v>
      </c>
      <c r="BI236" s="339">
        <f>IF(N236="nulová",J236,0)</f>
        <v>0</v>
      </c>
      <c r="BJ236" s="259" t="s">
        <v>82</v>
      </c>
      <c r="BK236" s="339">
        <f>ROUND(I236*H236,2)</f>
        <v>0</v>
      </c>
      <c r="BL236" s="259" t="s">
        <v>191</v>
      </c>
      <c r="BM236" s="338" t="s">
        <v>1041</v>
      </c>
    </row>
    <row r="237" spans="2:65" s="12" customFormat="1">
      <c r="B237" s="340"/>
      <c r="C237" s="341"/>
      <c r="D237" s="342" t="s">
        <v>907</v>
      </c>
      <c r="E237" s="343" t="s">
        <v>1</v>
      </c>
      <c r="F237" s="344" t="s">
        <v>1042</v>
      </c>
      <c r="G237" s="341"/>
      <c r="H237" s="345">
        <v>3</v>
      </c>
      <c r="I237" s="341"/>
      <c r="J237" s="341"/>
      <c r="K237" s="341"/>
      <c r="L237" s="340"/>
      <c r="M237" s="346"/>
      <c r="N237" s="341"/>
      <c r="O237" s="341"/>
      <c r="P237" s="341"/>
      <c r="Q237" s="341"/>
      <c r="R237" s="341"/>
      <c r="S237" s="341"/>
      <c r="T237" s="347"/>
      <c r="U237" s="341"/>
      <c r="V237" s="341"/>
      <c r="W237" s="341"/>
      <c r="X237" s="341"/>
      <c r="Y237" s="341"/>
      <c r="Z237" s="341"/>
      <c r="AA237" s="341"/>
      <c r="AB237" s="341"/>
      <c r="AC237" s="341"/>
      <c r="AD237" s="341"/>
      <c r="AE237" s="341"/>
      <c r="AF237" s="341"/>
      <c r="AG237" s="341"/>
      <c r="AH237" s="341"/>
      <c r="AI237" s="341"/>
      <c r="AJ237" s="341"/>
      <c r="AK237" s="341"/>
      <c r="AL237" s="341"/>
      <c r="AM237" s="341"/>
      <c r="AN237" s="341"/>
      <c r="AO237" s="341"/>
      <c r="AP237" s="341"/>
      <c r="AQ237" s="341"/>
      <c r="AR237" s="341"/>
      <c r="AS237" s="341"/>
      <c r="AT237" s="343" t="s">
        <v>907</v>
      </c>
      <c r="AU237" s="343" t="s">
        <v>84</v>
      </c>
      <c r="AV237" s="341" t="s">
        <v>84</v>
      </c>
      <c r="AW237" s="341" t="s">
        <v>32</v>
      </c>
      <c r="AX237" s="341" t="s">
        <v>82</v>
      </c>
      <c r="AY237" s="343" t="s">
        <v>184</v>
      </c>
      <c r="AZ237" s="341"/>
      <c r="BA237" s="341"/>
      <c r="BB237" s="341"/>
      <c r="BC237" s="341"/>
      <c r="BD237" s="341"/>
      <c r="BE237" s="341"/>
      <c r="BF237" s="341"/>
      <c r="BG237" s="341"/>
      <c r="BH237" s="341"/>
      <c r="BI237" s="341"/>
      <c r="BJ237" s="341"/>
      <c r="BK237" s="341"/>
      <c r="BL237" s="341"/>
      <c r="BM237" s="341"/>
    </row>
    <row r="238" spans="2:65" s="1" customFormat="1" ht="24.15" customHeight="1">
      <c r="B238" s="268"/>
      <c r="C238" s="362" t="s">
        <v>313</v>
      </c>
      <c r="D238" s="362" t="s">
        <v>192</v>
      </c>
      <c r="E238" s="363" t="s">
        <v>1043</v>
      </c>
      <c r="F238" s="364" t="s">
        <v>1044</v>
      </c>
      <c r="G238" s="365" t="s">
        <v>248</v>
      </c>
      <c r="H238" s="366">
        <v>3</v>
      </c>
      <c r="I238" s="144"/>
      <c r="J238" s="367">
        <f>ROUND(I238*H238,2)</f>
        <v>0</v>
      </c>
      <c r="K238" s="364" t="s">
        <v>195</v>
      </c>
      <c r="L238" s="368"/>
      <c r="M238" s="146" t="s">
        <v>1</v>
      </c>
      <c r="N238" s="369" t="s">
        <v>40</v>
      </c>
      <c r="O238" s="269"/>
      <c r="P238" s="336">
        <f>O238*H238</f>
        <v>0</v>
      </c>
      <c r="Q238" s="336">
        <v>3.2000000000000002E-3</v>
      </c>
      <c r="R238" s="336">
        <f>Q238*H238</f>
        <v>9.6000000000000009E-3</v>
      </c>
      <c r="S238" s="336">
        <v>0</v>
      </c>
      <c r="T238" s="337">
        <f>S238*H238</f>
        <v>0</v>
      </c>
      <c r="U238" s="269"/>
      <c r="V238" s="269"/>
      <c r="W238" s="269"/>
      <c r="X238" s="269"/>
      <c r="Y238" s="269"/>
      <c r="Z238" s="269"/>
      <c r="AA238" s="269"/>
      <c r="AB238" s="269"/>
      <c r="AC238" s="269"/>
      <c r="AD238" s="269"/>
      <c r="AE238" s="269"/>
      <c r="AF238" s="269"/>
      <c r="AG238" s="269"/>
      <c r="AH238" s="269"/>
      <c r="AI238" s="269"/>
      <c r="AJ238" s="269"/>
      <c r="AK238" s="269"/>
      <c r="AL238" s="269"/>
      <c r="AM238" s="269"/>
      <c r="AN238" s="269"/>
      <c r="AO238" s="269"/>
      <c r="AP238" s="269"/>
      <c r="AQ238" s="269"/>
      <c r="AR238" s="338" t="s">
        <v>196</v>
      </c>
      <c r="AS238" s="269"/>
      <c r="AT238" s="338" t="s">
        <v>192</v>
      </c>
      <c r="AU238" s="338" t="s">
        <v>84</v>
      </c>
      <c r="AV238" s="269"/>
      <c r="AW238" s="269"/>
      <c r="AX238" s="269"/>
      <c r="AY238" s="259" t="s">
        <v>184</v>
      </c>
      <c r="AZ238" s="269"/>
      <c r="BA238" s="269"/>
      <c r="BB238" s="269"/>
      <c r="BC238" s="269"/>
      <c r="BD238" s="269"/>
      <c r="BE238" s="339">
        <f>IF(N238="základní",J238,0)</f>
        <v>0</v>
      </c>
      <c r="BF238" s="339">
        <f>IF(N238="snížená",J238,0)</f>
        <v>0</v>
      </c>
      <c r="BG238" s="339">
        <f>IF(N238="zákl. přenesená",J238,0)</f>
        <v>0</v>
      </c>
      <c r="BH238" s="339">
        <f>IF(N238="sníž. přenesená",J238,0)</f>
        <v>0</v>
      </c>
      <c r="BI238" s="339">
        <f>IF(N238="nulová",J238,0)</f>
        <v>0</v>
      </c>
      <c r="BJ238" s="259" t="s">
        <v>82</v>
      </c>
      <c r="BK238" s="339">
        <f>ROUND(I238*H238,2)</f>
        <v>0</v>
      </c>
      <c r="BL238" s="259" t="s">
        <v>191</v>
      </c>
      <c r="BM238" s="338" t="s">
        <v>1045</v>
      </c>
    </row>
    <row r="239" spans="2:65" s="1" customFormat="1" ht="24.15" customHeight="1">
      <c r="B239" s="268"/>
      <c r="C239" s="329" t="s">
        <v>255</v>
      </c>
      <c r="D239" s="329" t="s">
        <v>187</v>
      </c>
      <c r="E239" s="330" t="s">
        <v>1046</v>
      </c>
      <c r="F239" s="331" t="s">
        <v>1047</v>
      </c>
      <c r="G239" s="332" t="s">
        <v>470</v>
      </c>
      <c r="H239" s="333">
        <v>6.84</v>
      </c>
      <c r="I239" s="137"/>
      <c r="J239" s="334">
        <f>ROUND(I239*H239,2)</f>
        <v>0</v>
      </c>
      <c r="K239" s="331" t="s">
        <v>195</v>
      </c>
      <c r="L239" s="268"/>
      <c r="M239" s="138" t="s">
        <v>1</v>
      </c>
      <c r="N239" s="335" t="s">
        <v>40</v>
      </c>
      <c r="O239" s="269"/>
      <c r="P239" s="336">
        <f>O239*H239</f>
        <v>0</v>
      </c>
      <c r="Q239" s="336">
        <v>0</v>
      </c>
      <c r="R239" s="336">
        <f>Q239*H239</f>
        <v>0</v>
      </c>
      <c r="S239" s="336">
        <v>2.75E-2</v>
      </c>
      <c r="T239" s="337">
        <f>S239*H239</f>
        <v>0.18809999999999999</v>
      </c>
      <c r="U239" s="269"/>
      <c r="V239" s="269"/>
      <c r="W239" s="269"/>
      <c r="X239" s="269"/>
      <c r="Y239" s="269"/>
      <c r="Z239" s="269"/>
      <c r="AA239" s="269"/>
      <c r="AB239" s="269"/>
      <c r="AC239" s="269"/>
      <c r="AD239" s="269"/>
      <c r="AE239" s="269"/>
      <c r="AF239" s="269"/>
      <c r="AG239" s="269"/>
      <c r="AH239" s="269"/>
      <c r="AI239" s="269"/>
      <c r="AJ239" s="269"/>
      <c r="AK239" s="269"/>
      <c r="AL239" s="269"/>
      <c r="AM239" s="269"/>
      <c r="AN239" s="269"/>
      <c r="AO239" s="269"/>
      <c r="AP239" s="269"/>
      <c r="AQ239" s="269"/>
      <c r="AR239" s="338" t="s">
        <v>191</v>
      </c>
      <c r="AS239" s="269"/>
      <c r="AT239" s="338" t="s">
        <v>187</v>
      </c>
      <c r="AU239" s="338" t="s">
        <v>84</v>
      </c>
      <c r="AV239" s="269"/>
      <c r="AW239" s="269"/>
      <c r="AX239" s="269"/>
      <c r="AY239" s="259" t="s">
        <v>184</v>
      </c>
      <c r="AZ239" s="269"/>
      <c r="BA239" s="269"/>
      <c r="BB239" s="269"/>
      <c r="BC239" s="269"/>
      <c r="BD239" s="269"/>
      <c r="BE239" s="339">
        <f>IF(N239="základní",J239,0)</f>
        <v>0</v>
      </c>
      <c r="BF239" s="339">
        <f>IF(N239="snížená",J239,0)</f>
        <v>0</v>
      </c>
      <c r="BG239" s="339">
        <f>IF(N239="zákl. přenesená",J239,0)</f>
        <v>0</v>
      </c>
      <c r="BH239" s="339">
        <f>IF(N239="sníž. přenesená",J239,0)</f>
        <v>0</v>
      </c>
      <c r="BI239" s="339">
        <f>IF(N239="nulová",J239,0)</f>
        <v>0</v>
      </c>
      <c r="BJ239" s="259" t="s">
        <v>82</v>
      </c>
      <c r="BK239" s="339">
        <f>ROUND(I239*H239,2)</f>
        <v>0</v>
      </c>
      <c r="BL239" s="259" t="s">
        <v>191</v>
      </c>
      <c r="BM239" s="338" t="s">
        <v>1048</v>
      </c>
    </row>
    <row r="240" spans="2:65" s="12" customFormat="1">
      <c r="B240" s="340"/>
      <c r="C240" s="341"/>
      <c r="D240" s="342" t="s">
        <v>907</v>
      </c>
      <c r="E240" s="343" t="s">
        <v>1</v>
      </c>
      <c r="F240" s="344" t="s">
        <v>1049</v>
      </c>
      <c r="G240" s="341"/>
      <c r="H240" s="345">
        <v>6.84</v>
      </c>
      <c r="I240" s="341"/>
      <c r="J240" s="341"/>
      <c r="K240" s="341"/>
      <c r="L240" s="340"/>
      <c r="M240" s="346"/>
      <c r="N240" s="341"/>
      <c r="O240" s="341"/>
      <c r="P240" s="341"/>
      <c r="Q240" s="341"/>
      <c r="R240" s="341"/>
      <c r="S240" s="341"/>
      <c r="T240" s="347"/>
      <c r="U240" s="341"/>
      <c r="V240" s="341"/>
      <c r="W240" s="341"/>
      <c r="X240" s="341"/>
      <c r="Y240" s="341"/>
      <c r="Z240" s="341"/>
      <c r="AA240" s="341"/>
      <c r="AB240" s="341"/>
      <c r="AC240" s="341"/>
      <c r="AD240" s="341"/>
      <c r="AE240" s="341"/>
      <c r="AF240" s="341"/>
      <c r="AG240" s="341"/>
      <c r="AH240" s="341"/>
      <c r="AI240" s="341"/>
      <c r="AJ240" s="341"/>
      <c r="AK240" s="341"/>
      <c r="AL240" s="341"/>
      <c r="AM240" s="341"/>
      <c r="AN240" s="341"/>
      <c r="AO240" s="341"/>
      <c r="AP240" s="341"/>
      <c r="AQ240" s="341"/>
      <c r="AR240" s="341"/>
      <c r="AS240" s="341"/>
      <c r="AT240" s="343" t="s">
        <v>907</v>
      </c>
      <c r="AU240" s="343" t="s">
        <v>84</v>
      </c>
      <c r="AV240" s="341" t="s">
        <v>84</v>
      </c>
      <c r="AW240" s="341" t="s">
        <v>32</v>
      </c>
      <c r="AX240" s="341" t="s">
        <v>82</v>
      </c>
      <c r="AY240" s="343" t="s">
        <v>184</v>
      </c>
      <c r="AZ240" s="341"/>
      <c r="BA240" s="341"/>
      <c r="BB240" s="341"/>
      <c r="BC240" s="341"/>
      <c r="BD240" s="341"/>
      <c r="BE240" s="341"/>
      <c r="BF240" s="341"/>
      <c r="BG240" s="341"/>
      <c r="BH240" s="341"/>
      <c r="BI240" s="341"/>
      <c r="BJ240" s="341"/>
      <c r="BK240" s="341"/>
      <c r="BL240" s="341"/>
      <c r="BM240" s="341"/>
    </row>
    <row r="241" spans="2:65" s="1" customFormat="1" ht="24.15" customHeight="1">
      <c r="B241" s="268"/>
      <c r="C241" s="329" t="s">
        <v>320</v>
      </c>
      <c r="D241" s="329" t="s">
        <v>187</v>
      </c>
      <c r="E241" s="330" t="s">
        <v>1050</v>
      </c>
      <c r="F241" s="331" t="s">
        <v>1051</v>
      </c>
      <c r="G241" s="332" t="s">
        <v>248</v>
      </c>
      <c r="H241" s="333">
        <v>2</v>
      </c>
      <c r="I241" s="137"/>
      <c r="J241" s="334">
        <f>ROUND(I241*H241,2)</f>
        <v>0</v>
      </c>
      <c r="K241" s="331" t="s">
        <v>195</v>
      </c>
      <c r="L241" s="268"/>
      <c r="M241" s="138" t="s">
        <v>1</v>
      </c>
      <c r="N241" s="335" t="s">
        <v>40</v>
      </c>
      <c r="O241" s="269"/>
      <c r="P241" s="336">
        <f>O241*H241</f>
        <v>0</v>
      </c>
      <c r="Q241" s="336">
        <v>0</v>
      </c>
      <c r="R241" s="336">
        <f>Q241*H241</f>
        <v>0</v>
      </c>
      <c r="S241" s="336">
        <v>4.2099999999999999E-2</v>
      </c>
      <c r="T241" s="337">
        <f>S241*H241</f>
        <v>8.4199999999999997E-2</v>
      </c>
      <c r="U241" s="269"/>
      <c r="V241" s="269"/>
      <c r="W241" s="269"/>
      <c r="X241" s="269"/>
      <c r="Y241" s="269"/>
      <c r="Z241" s="269"/>
      <c r="AA241" s="269"/>
      <c r="AB241" s="269"/>
      <c r="AC241" s="269"/>
      <c r="AD241" s="269"/>
      <c r="AE241" s="269"/>
      <c r="AF241" s="269"/>
      <c r="AG241" s="269"/>
      <c r="AH241" s="269"/>
      <c r="AI241" s="269"/>
      <c r="AJ241" s="269"/>
      <c r="AK241" s="269"/>
      <c r="AL241" s="269"/>
      <c r="AM241" s="269"/>
      <c r="AN241" s="269"/>
      <c r="AO241" s="269"/>
      <c r="AP241" s="269"/>
      <c r="AQ241" s="269"/>
      <c r="AR241" s="338" t="s">
        <v>191</v>
      </c>
      <c r="AS241" s="269"/>
      <c r="AT241" s="338" t="s">
        <v>187</v>
      </c>
      <c r="AU241" s="338" t="s">
        <v>84</v>
      </c>
      <c r="AV241" s="269"/>
      <c r="AW241" s="269"/>
      <c r="AX241" s="269"/>
      <c r="AY241" s="259" t="s">
        <v>184</v>
      </c>
      <c r="AZ241" s="269"/>
      <c r="BA241" s="269"/>
      <c r="BB241" s="269"/>
      <c r="BC241" s="269"/>
      <c r="BD241" s="269"/>
      <c r="BE241" s="339">
        <f>IF(N241="základní",J241,0)</f>
        <v>0</v>
      </c>
      <c r="BF241" s="339">
        <f>IF(N241="snížená",J241,0)</f>
        <v>0</v>
      </c>
      <c r="BG241" s="339">
        <f>IF(N241="zákl. přenesená",J241,0)</f>
        <v>0</v>
      </c>
      <c r="BH241" s="339">
        <f>IF(N241="sníž. přenesená",J241,0)</f>
        <v>0</v>
      </c>
      <c r="BI241" s="339">
        <f>IF(N241="nulová",J241,0)</f>
        <v>0</v>
      </c>
      <c r="BJ241" s="259" t="s">
        <v>82</v>
      </c>
      <c r="BK241" s="339">
        <f>ROUND(I241*H241,2)</f>
        <v>0</v>
      </c>
      <c r="BL241" s="259" t="s">
        <v>191</v>
      </c>
      <c r="BM241" s="338" t="s">
        <v>1052</v>
      </c>
    </row>
    <row r="242" spans="2:65" s="1" customFormat="1" ht="77.95" customHeight="1">
      <c r="B242" s="268"/>
      <c r="C242" s="329" t="s">
        <v>259</v>
      </c>
      <c r="D242" s="329" t="s">
        <v>187</v>
      </c>
      <c r="E242" s="330" t="s">
        <v>1053</v>
      </c>
      <c r="F242" s="331" t="s">
        <v>1054</v>
      </c>
      <c r="G242" s="332" t="s">
        <v>351</v>
      </c>
      <c r="H242" s="333">
        <v>1.323</v>
      </c>
      <c r="I242" s="137"/>
      <c r="J242" s="334">
        <f>ROUND(I242*H242,2)</f>
        <v>0</v>
      </c>
      <c r="K242" s="331" t="s">
        <v>195</v>
      </c>
      <c r="L242" s="268"/>
      <c r="M242" s="138" t="s">
        <v>1</v>
      </c>
      <c r="N242" s="335" t="s">
        <v>40</v>
      </c>
      <c r="O242" s="269"/>
      <c r="P242" s="336">
        <f>O242*H242</f>
        <v>0</v>
      </c>
      <c r="Q242" s="336">
        <v>0</v>
      </c>
      <c r="R242" s="336">
        <f>Q242*H242</f>
        <v>0</v>
      </c>
      <c r="S242" s="336">
        <v>0</v>
      </c>
      <c r="T242" s="337">
        <f>S242*H242</f>
        <v>0</v>
      </c>
      <c r="U242" s="269"/>
      <c r="V242" s="269"/>
      <c r="W242" s="269"/>
      <c r="X242" s="269"/>
      <c r="Y242" s="269"/>
      <c r="Z242" s="269"/>
      <c r="AA242" s="269"/>
      <c r="AB242" s="269"/>
      <c r="AC242" s="269"/>
      <c r="AD242" s="269"/>
      <c r="AE242" s="269"/>
      <c r="AF242" s="269"/>
      <c r="AG242" s="269"/>
      <c r="AH242" s="269"/>
      <c r="AI242" s="269"/>
      <c r="AJ242" s="269"/>
      <c r="AK242" s="269"/>
      <c r="AL242" s="269"/>
      <c r="AM242" s="269"/>
      <c r="AN242" s="269"/>
      <c r="AO242" s="269"/>
      <c r="AP242" s="269"/>
      <c r="AQ242" s="269"/>
      <c r="AR242" s="338" t="s">
        <v>191</v>
      </c>
      <c r="AS242" s="269"/>
      <c r="AT242" s="338" t="s">
        <v>187</v>
      </c>
      <c r="AU242" s="338" t="s">
        <v>84</v>
      </c>
      <c r="AV242" s="269"/>
      <c r="AW242" s="269"/>
      <c r="AX242" s="269"/>
      <c r="AY242" s="259" t="s">
        <v>184</v>
      </c>
      <c r="AZ242" s="269"/>
      <c r="BA242" s="269"/>
      <c r="BB242" s="269"/>
      <c r="BC242" s="269"/>
      <c r="BD242" s="269"/>
      <c r="BE242" s="339">
        <f>IF(N242="základní",J242,0)</f>
        <v>0</v>
      </c>
      <c r="BF242" s="339">
        <f>IF(N242="snížená",J242,0)</f>
        <v>0</v>
      </c>
      <c r="BG242" s="339">
        <f>IF(N242="zákl. přenesená",J242,0)</f>
        <v>0</v>
      </c>
      <c r="BH242" s="339">
        <f>IF(N242="sníž. přenesená",J242,0)</f>
        <v>0</v>
      </c>
      <c r="BI242" s="339">
        <f>IF(N242="nulová",J242,0)</f>
        <v>0</v>
      </c>
      <c r="BJ242" s="259" t="s">
        <v>82</v>
      </c>
      <c r="BK242" s="339">
        <f>ROUND(I242*H242,2)</f>
        <v>0</v>
      </c>
      <c r="BL242" s="259" t="s">
        <v>191</v>
      </c>
      <c r="BM242" s="338" t="s">
        <v>1055</v>
      </c>
    </row>
    <row r="243" spans="2:65" s="11" customFormat="1" ht="22.95" customHeight="1">
      <c r="B243" s="317"/>
      <c r="C243" s="318"/>
      <c r="D243" s="319" t="s">
        <v>74</v>
      </c>
      <c r="E243" s="327" t="s">
        <v>1056</v>
      </c>
      <c r="F243" s="327" t="s">
        <v>1057</v>
      </c>
      <c r="G243" s="318"/>
      <c r="H243" s="318"/>
      <c r="I243" s="318"/>
      <c r="J243" s="328">
        <f>BK243</f>
        <v>0</v>
      </c>
      <c r="K243" s="318"/>
      <c r="L243" s="317"/>
      <c r="M243" s="322"/>
      <c r="N243" s="318"/>
      <c r="O243" s="318"/>
      <c r="P243" s="323">
        <f>SUM(P244:P283)</f>
        <v>0</v>
      </c>
      <c r="Q243" s="318"/>
      <c r="R243" s="323">
        <f>SUM(R244:R283)</f>
        <v>0.89132999999999984</v>
      </c>
      <c r="S243" s="318"/>
      <c r="T243" s="324">
        <f>SUM(T244:T283)</f>
        <v>0.79208208000000002</v>
      </c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  <c r="AJ243" s="318"/>
      <c r="AK243" s="318"/>
      <c r="AL243" s="318"/>
      <c r="AM243" s="318"/>
      <c r="AN243" s="318"/>
      <c r="AO243" s="318"/>
      <c r="AP243" s="318"/>
      <c r="AQ243" s="318"/>
      <c r="AR243" s="319" t="s">
        <v>84</v>
      </c>
      <c r="AS243" s="318"/>
      <c r="AT243" s="325" t="s">
        <v>74</v>
      </c>
      <c r="AU243" s="325" t="s">
        <v>82</v>
      </c>
      <c r="AV243" s="318"/>
      <c r="AW243" s="318"/>
      <c r="AX243" s="318"/>
      <c r="AY243" s="319" t="s">
        <v>184</v>
      </c>
      <c r="AZ243" s="318"/>
      <c r="BA243" s="318"/>
      <c r="BB243" s="318"/>
      <c r="BC243" s="318"/>
      <c r="BD243" s="318"/>
      <c r="BE243" s="318"/>
      <c r="BF243" s="318"/>
      <c r="BG243" s="318"/>
      <c r="BH243" s="318"/>
      <c r="BI243" s="318"/>
      <c r="BJ243" s="318"/>
      <c r="BK243" s="326">
        <f>SUM(BK244:BK283)</f>
        <v>0</v>
      </c>
      <c r="BL243" s="318"/>
      <c r="BM243" s="318"/>
    </row>
    <row r="244" spans="2:65" s="1" customFormat="1" ht="24.15" customHeight="1">
      <c r="B244" s="268"/>
      <c r="C244" s="329" t="s">
        <v>327</v>
      </c>
      <c r="D244" s="329" t="s">
        <v>187</v>
      </c>
      <c r="E244" s="330" t="s">
        <v>1058</v>
      </c>
      <c r="F244" s="331" t="s">
        <v>1059</v>
      </c>
      <c r="G244" s="332" t="s">
        <v>248</v>
      </c>
      <c r="H244" s="333">
        <v>12</v>
      </c>
      <c r="I244" s="137"/>
      <c r="J244" s="334">
        <f>ROUND(I244*H244,2)</f>
        <v>0</v>
      </c>
      <c r="K244" s="331" t="s">
        <v>195</v>
      </c>
      <c r="L244" s="268"/>
      <c r="M244" s="138" t="s">
        <v>1</v>
      </c>
      <c r="N244" s="335" t="s">
        <v>40</v>
      </c>
      <c r="O244" s="269"/>
      <c r="P244" s="336">
        <f>O244*H244</f>
        <v>0</v>
      </c>
      <c r="Q244" s="336">
        <v>0</v>
      </c>
      <c r="R244" s="336">
        <f>Q244*H244</f>
        <v>0</v>
      </c>
      <c r="S244" s="336">
        <v>1E-3</v>
      </c>
      <c r="T244" s="337">
        <f>S244*H244</f>
        <v>1.2E-2</v>
      </c>
      <c r="U244" s="269"/>
      <c r="V244" s="269"/>
      <c r="W244" s="269"/>
      <c r="X244" s="269"/>
      <c r="Y244" s="269"/>
      <c r="Z244" s="269"/>
      <c r="AA244" s="269"/>
      <c r="AB244" s="269"/>
      <c r="AC244" s="269"/>
      <c r="AD244" s="269"/>
      <c r="AE244" s="269"/>
      <c r="AF244" s="269"/>
      <c r="AG244" s="269"/>
      <c r="AH244" s="269"/>
      <c r="AI244" s="269"/>
      <c r="AJ244" s="269"/>
      <c r="AK244" s="269"/>
      <c r="AL244" s="269"/>
      <c r="AM244" s="269"/>
      <c r="AN244" s="269"/>
      <c r="AO244" s="269"/>
      <c r="AP244" s="269"/>
      <c r="AQ244" s="269"/>
      <c r="AR244" s="338" t="s">
        <v>191</v>
      </c>
      <c r="AS244" s="269"/>
      <c r="AT244" s="338" t="s">
        <v>187</v>
      </c>
      <c r="AU244" s="338" t="s">
        <v>84</v>
      </c>
      <c r="AV244" s="269"/>
      <c r="AW244" s="269"/>
      <c r="AX244" s="269"/>
      <c r="AY244" s="259" t="s">
        <v>184</v>
      </c>
      <c r="AZ244" s="269"/>
      <c r="BA244" s="269"/>
      <c r="BB244" s="269"/>
      <c r="BC244" s="269"/>
      <c r="BD244" s="269"/>
      <c r="BE244" s="339">
        <f>IF(N244="základní",J244,0)</f>
        <v>0</v>
      </c>
      <c r="BF244" s="339">
        <f>IF(N244="snížená",J244,0)</f>
        <v>0</v>
      </c>
      <c r="BG244" s="339">
        <f>IF(N244="zákl. přenesená",J244,0)</f>
        <v>0</v>
      </c>
      <c r="BH244" s="339">
        <f>IF(N244="sníž. přenesená",J244,0)</f>
        <v>0</v>
      </c>
      <c r="BI244" s="339">
        <f>IF(N244="nulová",J244,0)</f>
        <v>0</v>
      </c>
      <c r="BJ244" s="259" t="s">
        <v>82</v>
      </c>
      <c r="BK244" s="339">
        <f>ROUND(I244*H244,2)</f>
        <v>0</v>
      </c>
      <c r="BL244" s="259" t="s">
        <v>191</v>
      </c>
      <c r="BM244" s="338" t="s">
        <v>1060</v>
      </c>
    </row>
    <row r="245" spans="2:65" s="12" customFormat="1">
      <c r="B245" s="340"/>
      <c r="C245" s="341"/>
      <c r="D245" s="342" t="s">
        <v>907</v>
      </c>
      <c r="E245" s="343" t="s">
        <v>1</v>
      </c>
      <c r="F245" s="344" t="s">
        <v>1061</v>
      </c>
      <c r="G245" s="341"/>
      <c r="H245" s="345">
        <v>3</v>
      </c>
      <c r="I245" s="341"/>
      <c r="J245" s="341"/>
      <c r="K245" s="341"/>
      <c r="L245" s="340"/>
      <c r="M245" s="346"/>
      <c r="N245" s="341"/>
      <c r="O245" s="341"/>
      <c r="P245" s="341"/>
      <c r="Q245" s="341"/>
      <c r="R245" s="341"/>
      <c r="S245" s="341"/>
      <c r="T245" s="347"/>
      <c r="U245" s="341"/>
      <c r="V245" s="341"/>
      <c r="W245" s="341"/>
      <c r="X245" s="341"/>
      <c r="Y245" s="341"/>
      <c r="Z245" s="341"/>
      <c r="AA245" s="341"/>
      <c r="AB245" s="341"/>
      <c r="AC245" s="341"/>
      <c r="AD245" s="341"/>
      <c r="AE245" s="341"/>
      <c r="AF245" s="341"/>
      <c r="AG245" s="341"/>
      <c r="AH245" s="341"/>
      <c r="AI245" s="341"/>
      <c r="AJ245" s="341"/>
      <c r="AK245" s="341"/>
      <c r="AL245" s="341"/>
      <c r="AM245" s="341"/>
      <c r="AN245" s="341"/>
      <c r="AO245" s="341"/>
      <c r="AP245" s="341"/>
      <c r="AQ245" s="341"/>
      <c r="AR245" s="341"/>
      <c r="AS245" s="341"/>
      <c r="AT245" s="343" t="s">
        <v>907</v>
      </c>
      <c r="AU245" s="343" t="s">
        <v>84</v>
      </c>
      <c r="AV245" s="341" t="s">
        <v>84</v>
      </c>
      <c r="AW245" s="341" t="s">
        <v>32</v>
      </c>
      <c r="AX245" s="341" t="s">
        <v>75</v>
      </c>
      <c r="AY245" s="343" t="s">
        <v>184</v>
      </c>
      <c r="AZ245" s="341"/>
      <c r="BA245" s="341"/>
      <c r="BB245" s="341"/>
      <c r="BC245" s="341"/>
      <c r="BD245" s="341"/>
      <c r="BE245" s="341"/>
      <c r="BF245" s="341"/>
      <c r="BG245" s="341"/>
      <c r="BH245" s="341"/>
      <c r="BI245" s="341"/>
      <c r="BJ245" s="341"/>
      <c r="BK245" s="341"/>
      <c r="BL245" s="341"/>
      <c r="BM245" s="341"/>
    </row>
    <row r="246" spans="2:65" s="12" customFormat="1">
      <c r="B246" s="340"/>
      <c r="C246" s="341"/>
      <c r="D246" s="342" t="s">
        <v>907</v>
      </c>
      <c r="E246" s="343" t="s">
        <v>1</v>
      </c>
      <c r="F246" s="344" t="s">
        <v>1062</v>
      </c>
      <c r="G246" s="341"/>
      <c r="H246" s="345">
        <v>3</v>
      </c>
      <c r="I246" s="341"/>
      <c r="J246" s="341"/>
      <c r="K246" s="341"/>
      <c r="L246" s="340"/>
      <c r="M246" s="346"/>
      <c r="N246" s="341"/>
      <c r="O246" s="341"/>
      <c r="P246" s="341"/>
      <c r="Q246" s="341"/>
      <c r="R246" s="341"/>
      <c r="S246" s="341"/>
      <c r="T246" s="347"/>
      <c r="U246" s="341"/>
      <c r="V246" s="341"/>
      <c r="W246" s="341"/>
      <c r="X246" s="341"/>
      <c r="Y246" s="341"/>
      <c r="Z246" s="341"/>
      <c r="AA246" s="341"/>
      <c r="AB246" s="341"/>
      <c r="AC246" s="341"/>
      <c r="AD246" s="341"/>
      <c r="AE246" s="341"/>
      <c r="AF246" s="341"/>
      <c r="AG246" s="341"/>
      <c r="AH246" s="341"/>
      <c r="AI246" s="341"/>
      <c r="AJ246" s="341"/>
      <c r="AK246" s="341"/>
      <c r="AL246" s="341"/>
      <c r="AM246" s="341"/>
      <c r="AN246" s="341"/>
      <c r="AO246" s="341"/>
      <c r="AP246" s="341"/>
      <c r="AQ246" s="341"/>
      <c r="AR246" s="341"/>
      <c r="AS246" s="341"/>
      <c r="AT246" s="343" t="s">
        <v>907</v>
      </c>
      <c r="AU246" s="343" t="s">
        <v>84</v>
      </c>
      <c r="AV246" s="341" t="s">
        <v>84</v>
      </c>
      <c r="AW246" s="341" t="s">
        <v>32</v>
      </c>
      <c r="AX246" s="341" t="s">
        <v>75</v>
      </c>
      <c r="AY246" s="343" t="s">
        <v>184</v>
      </c>
      <c r="AZ246" s="341"/>
      <c r="BA246" s="341"/>
      <c r="BB246" s="341"/>
      <c r="BC246" s="341"/>
      <c r="BD246" s="341"/>
      <c r="BE246" s="341"/>
      <c r="BF246" s="341"/>
      <c r="BG246" s="341"/>
      <c r="BH246" s="341"/>
      <c r="BI246" s="341"/>
      <c r="BJ246" s="341"/>
      <c r="BK246" s="341"/>
      <c r="BL246" s="341"/>
      <c r="BM246" s="341"/>
    </row>
    <row r="247" spans="2:65" s="12" customFormat="1">
      <c r="B247" s="340"/>
      <c r="C247" s="341"/>
      <c r="D247" s="342" t="s">
        <v>907</v>
      </c>
      <c r="E247" s="343" t="s">
        <v>1</v>
      </c>
      <c r="F247" s="344" t="s">
        <v>1063</v>
      </c>
      <c r="G247" s="341"/>
      <c r="H247" s="345">
        <v>3</v>
      </c>
      <c r="I247" s="341"/>
      <c r="J247" s="341"/>
      <c r="K247" s="341"/>
      <c r="L247" s="340"/>
      <c r="M247" s="346"/>
      <c r="N247" s="341"/>
      <c r="O247" s="341"/>
      <c r="P247" s="341"/>
      <c r="Q247" s="341"/>
      <c r="R247" s="341"/>
      <c r="S247" s="341"/>
      <c r="T247" s="347"/>
      <c r="U247" s="341"/>
      <c r="V247" s="341"/>
      <c r="W247" s="341"/>
      <c r="X247" s="341"/>
      <c r="Y247" s="341"/>
      <c r="Z247" s="341"/>
      <c r="AA247" s="341"/>
      <c r="AB247" s="341"/>
      <c r="AC247" s="341"/>
      <c r="AD247" s="341"/>
      <c r="AE247" s="341"/>
      <c r="AF247" s="341"/>
      <c r="AG247" s="341"/>
      <c r="AH247" s="341"/>
      <c r="AI247" s="341"/>
      <c r="AJ247" s="341"/>
      <c r="AK247" s="341"/>
      <c r="AL247" s="341"/>
      <c r="AM247" s="341"/>
      <c r="AN247" s="341"/>
      <c r="AO247" s="341"/>
      <c r="AP247" s="341"/>
      <c r="AQ247" s="341"/>
      <c r="AR247" s="341"/>
      <c r="AS247" s="341"/>
      <c r="AT247" s="343" t="s">
        <v>907</v>
      </c>
      <c r="AU247" s="343" t="s">
        <v>84</v>
      </c>
      <c r="AV247" s="341" t="s">
        <v>84</v>
      </c>
      <c r="AW247" s="341" t="s">
        <v>32</v>
      </c>
      <c r="AX247" s="341" t="s">
        <v>75</v>
      </c>
      <c r="AY247" s="343" t="s">
        <v>184</v>
      </c>
      <c r="AZ247" s="341"/>
      <c r="BA247" s="341"/>
      <c r="BB247" s="341"/>
      <c r="BC247" s="341"/>
      <c r="BD247" s="341"/>
      <c r="BE247" s="341"/>
      <c r="BF247" s="341"/>
      <c r="BG247" s="341"/>
      <c r="BH247" s="341"/>
      <c r="BI247" s="341"/>
      <c r="BJ247" s="341"/>
      <c r="BK247" s="341"/>
      <c r="BL247" s="341"/>
      <c r="BM247" s="341"/>
    </row>
    <row r="248" spans="2:65" s="12" customFormat="1">
      <c r="B248" s="340"/>
      <c r="C248" s="341"/>
      <c r="D248" s="342" t="s">
        <v>907</v>
      </c>
      <c r="E248" s="343" t="s">
        <v>1</v>
      </c>
      <c r="F248" s="344" t="s">
        <v>1064</v>
      </c>
      <c r="G248" s="341"/>
      <c r="H248" s="345">
        <v>3</v>
      </c>
      <c r="I248" s="341"/>
      <c r="J248" s="341"/>
      <c r="K248" s="341"/>
      <c r="L248" s="340"/>
      <c r="M248" s="346"/>
      <c r="N248" s="341"/>
      <c r="O248" s="341"/>
      <c r="P248" s="341"/>
      <c r="Q248" s="341"/>
      <c r="R248" s="341"/>
      <c r="S248" s="341"/>
      <c r="T248" s="347"/>
      <c r="U248" s="341"/>
      <c r="V248" s="341"/>
      <c r="W248" s="341"/>
      <c r="X248" s="341"/>
      <c r="Y248" s="341"/>
      <c r="Z248" s="341"/>
      <c r="AA248" s="341"/>
      <c r="AB248" s="341"/>
      <c r="AC248" s="341"/>
      <c r="AD248" s="341"/>
      <c r="AE248" s="341"/>
      <c r="AF248" s="341"/>
      <c r="AG248" s="341"/>
      <c r="AH248" s="341"/>
      <c r="AI248" s="341"/>
      <c r="AJ248" s="341"/>
      <c r="AK248" s="341"/>
      <c r="AL248" s="341"/>
      <c r="AM248" s="341"/>
      <c r="AN248" s="341"/>
      <c r="AO248" s="341"/>
      <c r="AP248" s="341"/>
      <c r="AQ248" s="341"/>
      <c r="AR248" s="341"/>
      <c r="AS248" s="341"/>
      <c r="AT248" s="343" t="s">
        <v>907</v>
      </c>
      <c r="AU248" s="343" t="s">
        <v>84</v>
      </c>
      <c r="AV248" s="341" t="s">
        <v>84</v>
      </c>
      <c r="AW248" s="341" t="s">
        <v>32</v>
      </c>
      <c r="AX248" s="341" t="s">
        <v>75</v>
      </c>
      <c r="AY248" s="343" t="s">
        <v>184</v>
      </c>
      <c r="AZ248" s="341"/>
      <c r="BA248" s="341"/>
      <c r="BB248" s="341"/>
      <c r="BC248" s="341"/>
      <c r="BD248" s="341"/>
      <c r="BE248" s="341"/>
      <c r="BF248" s="341"/>
      <c r="BG248" s="341"/>
      <c r="BH248" s="341"/>
      <c r="BI248" s="341"/>
      <c r="BJ248" s="341"/>
      <c r="BK248" s="341"/>
      <c r="BL248" s="341"/>
      <c r="BM248" s="341"/>
    </row>
    <row r="249" spans="2:65" s="13" customFormat="1">
      <c r="B249" s="348"/>
      <c r="C249" s="349"/>
      <c r="D249" s="342" t="s">
        <v>907</v>
      </c>
      <c r="E249" s="350" t="s">
        <v>1</v>
      </c>
      <c r="F249" s="351" t="s">
        <v>921</v>
      </c>
      <c r="G249" s="349"/>
      <c r="H249" s="352">
        <v>12</v>
      </c>
      <c r="I249" s="349"/>
      <c r="J249" s="349"/>
      <c r="K249" s="349"/>
      <c r="L249" s="348"/>
      <c r="M249" s="353"/>
      <c r="N249" s="349"/>
      <c r="O249" s="349"/>
      <c r="P249" s="349"/>
      <c r="Q249" s="349"/>
      <c r="R249" s="349"/>
      <c r="S249" s="349"/>
      <c r="T249" s="354"/>
      <c r="U249" s="349"/>
      <c r="V249" s="349"/>
      <c r="W249" s="349"/>
      <c r="X249" s="349"/>
      <c r="Y249" s="349"/>
      <c r="Z249" s="349"/>
      <c r="AA249" s="349"/>
      <c r="AB249" s="349"/>
      <c r="AC249" s="349"/>
      <c r="AD249" s="349"/>
      <c r="AE249" s="349"/>
      <c r="AF249" s="349"/>
      <c r="AG249" s="349"/>
      <c r="AH249" s="349"/>
      <c r="AI249" s="349"/>
      <c r="AJ249" s="349"/>
      <c r="AK249" s="349"/>
      <c r="AL249" s="349"/>
      <c r="AM249" s="349"/>
      <c r="AN249" s="349"/>
      <c r="AO249" s="349"/>
      <c r="AP249" s="349"/>
      <c r="AQ249" s="349"/>
      <c r="AR249" s="349"/>
      <c r="AS249" s="349"/>
      <c r="AT249" s="350" t="s">
        <v>907</v>
      </c>
      <c r="AU249" s="350" t="s">
        <v>84</v>
      </c>
      <c r="AV249" s="349" t="s">
        <v>197</v>
      </c>
      <c r="AW249" s="349" t="s">
        <v>32</v>
      </c>
      <c r="AX249" s="349" t="s">
        <v>82</v>
      </c>
      <c r="AY249" s="350" t="s">
        <v>184</v>
      </c>
      <c r="AZ249" s="349"/>
      <c r="BA249" s="349"/>
      <c r="BB249" s="349"/>
      <c r="BC249" s="349"/>
      <c r="BD249" s="349"/>
      <c r="BE249" s="349"/>
      <c r="BF249" s="349"/>
      <c r="BG249" s="349"/>
      <c r="BH249" s="349"/>
      <c r="BI249" s="349"/>
      <c r="BJ249" s="349"/>
      <c r="BK249" s="349"/>
      <c r="BL249" s="349"/>
      <c r="BM249" s="349"/>
    </row>
    <row r="250" spans="2:65" s="1" customFormat="1" ht="37.9" customHeight="1">
      <c r="B250" s="268"/>
      <c r="C250" s="329" t="s">
        <v>262</v>
      </c>
      <c r="D250" s="329" t="s">
        <v>187</v>
      </c>
      <c r="E250" s="330" t="s">
        <v>1065</v>
      </c>
      <c r="F250" s="331" t="s">
        <v>1066</v>
      </c>
      <c r="G250" s="332" t="s">
        <v>248</v>
      </c>
      <c r="H250" s="333">
        <v>16</v>
      </c>
      <c r="I250" s="137"/>
      <c r="J250" s="334">
        <f>ROUND(I250*H250,2)</f>
        <v>0</v>
      </c>
      <c r="K250" s="331" t="s">
        <v>195</v>
      </c>
      <c r="L250" s="268"/>
      <c r="M250" s="138" t="s">
        <v>1</v>
      </c>
      <c r="N250" s="335" t="s">
        <v>40</v>
      </c>
      <c r="O250" s="269"/>
      <c r="P250" s="336">
        <f>O250*H250</f>
        <v>0</v>
      </c>
      <c r="Q250" s="336">
        <v>0</v>
      </c>
      <c r="R250" s="336">
        <f>Q250*H250</f>
        <v>0</v>
      </c>
      <c r="S250" s="336">
        <v>0</v>
      </c>
      <c r="T250" s="337">
        <f>S250*H250</f>
        <v>0</v>
      </c>
      <c r="U250" s="269"/>
      <c r="V250" s="269"/>
      <c r="W250" s="269"/>
      <c r="X250" s="269"/>
      <c r="Y250" s="269"/>
      <c r="Z250" s="269"/>
      <c r="AA250" s="269"/>
      <c r="AB250" s="269"/>
      <c r="AC250" s="269"/>
      <c r="AD250" s="269"/>
      <c r="AE250" s="269"/>
      <c r="AF250" s="269"/>
      <c r="AG250" s="269"/>
      <c r="AH250" s="269"/>
      <c r="AI250" s="269"/>
      <c r="AJ250" s="269"/>
      <c r="AK250" s="269"/>
      <c r="AL250" s="269"/>
      <c r="AM250" s="269"/>
      <c r="AN250" s="269"/>
      <c r="AO250" s="269"/>
      <c r="AP250" s="269"/>
      <c r="AQ250" s="269"/>
      <c r="AR250" s="338" t="s">
        <v>191</v>
      </c>
      <c r="AS250" s="269"/>
      <c r="AT250" s="338" t="s">
        <v>187</v>
      </c>
      <c r="AU250" s="338" t="s">
        <v>84</v>
      </c>
      <c r="AV250" s="269"/>
      <c r="AW250" s="269"/>
      <c r="AX250" s="269"/>
      <c r="AY250" s="259" t="s">
        <v>184</v>
      </c>
      <c r="AZ250" s="269"/>
      <c r="BA250" s="269"/>
      <c r="BB250" s="269"/>
      <c r="BC250" s="269"/>
      <c r="BD250" s="269"/>
      <c r="BE250" s="339">
        <f>IF(N250="základní",J250,0)</f>
        <v>0</v>
      </c>
      <c r="BF250" s="339">
        <f>IF(N250="snížená",J250,0)</f>
        <v>0</v>
      </c>
      <c r="BG250" s="339">
        <f>IF(N250="zákl. přenesená",J250,0)</f>
        <v>0</v>
      </c>
      <c r="BH250" s="339">
        <f>IF(N250="sníž. přenesená",J250,0)</f>
        <v>0</v>
      </c>
      <c r="BI250" s="339">
        <f>IF(N250="nulová",J250,0)</f>
        <v>0</v>
      </c>
      <c r="BJ250" s="259" t="s">
        <v>82</v>
      </c>
      <c r="BK250" s="339">
        <f>ROUND(I250*H250,2)</f>
        <v>0</v>
      </c>
      <c r="BL250" s="259" t="s">
        <v>191</v>
      </c>
      <c r="BM250" s="338" t="s">
        <v>1067</v>
      </c>
    </row>
    <row r="251" spans="2:65" s="12" customFormat="1">
      <c r="B251" s="340"/>
      <c r="C251" s="341"/>
      <c r="D251" s="342" t="s">
        <v>907</v>
      </c>
      <c r="E251" s="343" t="s">
        <v>1</v>
      </c>
      <c r="F251" s="344" t="s">
        <v>1068</v>
      </c>
      <c r="G251" s="341"/>
      <c r="H251" s="345">
        <v>6</v>
      </c>
      <c r="I251" s="341"/>
      <c r="J251" s="341"/>
      <c r="K251" s="341"/>
      <c r="L251" s="340"/>
      <c r="M251" s="346"/>
      <c r="N251" s="341"/>
      <c r="O251" s="341"/>
      <c r="P251" s="341"/>
      <c r="Q251" s="341"/>
      <c r="R251" s="341"/>
      <c r="S251" s="341"/>
      <c r="T251" s="347"/>
      <c r="U251" s="341"/>
      <c r="V251" s="341"/>
      <c r="W251" s="341"/>
      <c r="X251" s="341"/>
      <c r="Y251" s="341"/>
      <c r="Z251" s="341"/>
      <c r="AA251" s="341"/>
      <c r="AB251" s="341"/>
      <c r="AC251" s="341"/>
      <c r="AD251" s="341"/>
      <c r="AE251" s="341"/>
      <c r="AF251" s="341"/>
      <c r="AG251" s="341"/>
      <c r="AH251" s="341"/>
      <c r="AI251" s="341"/>
      <c r="AJ251" s="341"/>
      <c r="AK251" s="341"/>
      <c r="AL251" s="341"/>
      <c r="AM251" s="341"/>
      <c r="AN251" s="341"/>
      <c r="AO251" s="341"/>
      <c r="AP251" s="341"/>
      <c r="AQ251" s="341"/>
      <c r="AR251" s="341"/>
      <c r="AS251" s="341"/>
      <c r="AT251" s="343" t="s">
        <v>907</v>
      </c>
      <c r="AU251" s="343" t="s">
        <v>84</v>
      </c>
      <c r="AV251" s="341" t="s">
        <v>84</v>
      </c>
      <c r="AW251" s="341" t="s">
        <v>32</v>
      </c>
      <c r="AX251" s="341" t="s">
        <v>75</v>
      </c>
      <c r="AY251" s="343" t="s">
        <v>184</v>
      </c>
      <c r="AZ251" s="341"/>
      <c r="BA251" s="341"/>
      <c r="BB251" s="341"/>
      <c r="BC251" s="341"/>
      <c r="BD251" s="341"/>
      <c r="BE251" s="341"/>
      <c r="BF251" s="341"/>
      <c r="BG251" s="341"/>
      <c r="BH251" s="341"/>
      <c r="BI251" s="341"/>
      <c r="BJ251" s="341"/>
      <c r="BK251" s="341"/>
      <c r="BL251" s="341"/>
      <c r="BM251" s="341"/>
    </row>
    <row r="252" spans="2:65" s="12" customFormat="1">
      <c r="B252" s="340"/>
      <c r="C252" s="341"/>
      <c r="D252" s="342" t="s">
        <v>907</v>
      </c>
      <c r="E252" s="343" t="s">
        <v>1</v>
      </c>
      <c r="F252" s="344" t="s">
        <v>1069</v>
      </c>
      <c r="G252" s="341"/>
      <c r="H252" s="345">
        <v>10</v>
      </c>
      <c r="I252" s="341"/>
      <c r="J252" s="341"/>
      <c r="K252" s="341"/>
      <c r="L252" s="340"/>
      <c r="M252" s="346"/>
      <c r="N252" s="341"/>
      <c r="O252" s="341"/>
      <c r="P252" s="341"/>
      <c r="Q252" s="341"/>
      <c r="R252" s="341"/>
      <c r="S252" s="341"/>
      <c r="T252" s="347"/>
      <c r="U252" s="341"/>
      <c r="V252" s="341"/>
      <c r="W252" s="341"/>
      <c r="X252" s="341"/>
      <c r="Y252" s="341"/>
      <c r="Z252" s="341"/>
      <c r="AA252" s="341"/>
      <c r="AB252" s="341"/>
      <c r="AC252" s="341"/>
      <c r="AD252" s="341"/>
      <c r="AE252" s="341"/>
      <c r="AF252" s="341"/>
      <c r="AG252" s="341"/>
      <c r="AH252" s="341"/>
      <c r="AI252" s="341"/>
      <c r="AJ252" s="341"/>
      <c r="AK252" s="341"/>
      <c r="AL252" s="341"/>
      <c r="AM252" s="341"/>
      <c r="AN252" s="341"/>
      <c r="AO252" s="341"/>
      <c r="AP252" s="341"/>
      <c r="AQ252" s="341"/>
      <c r="AR252" s="341"/>
      <c r="AS252" s="341"/>
      <c r="AT252" s="343" t="s">
        <v>907</v>
      </c>
      <c r="AU252" s="343" t="s">
        <v>84</v>
      </c>
      <c r="AV252" s="341" t="s">
        <v>84</v>
      </c>
      <c r="AW252" s="341" t="s">
        <v>32</v>
      </c>
      <c r="AX252" s="341" t="s">
        <v>75</v>
      </c>
      <c r="AY252" s="343" t="s">
        <v>184</v>
      </c>
      <c r="AZ252" s="341"/>
      <c r="BA252" s="341"/>
      <c r="BB252" s="341"/>
      <c r="BC252" s="341"/>
      <c r="BD252" s="341"/>
      <c r="BE252" s="341"/>
      <c r="BF252" s="341"/>
      <c r="BG252" s="341"/>
      <c r="BH252" s="341"/>
      <c r="BI252" s="341"/>
      <c r="BJ252" s="341"/>
      <c r="BK252" s="341"/>
      <c r="BL252" s="341"/>
      <c r="BM252" s="341"/>
    </row>
    <row r="253" spans="2:65" s="13" customFormat="1">
      <c r="B253" s="348"/>
      <c r="C253" s="349"/>
      <c r="D253" s="342" t="s">
        <v>907</v>
      </c>
      <c r="E253" s="350" t="s">
        <v>1</v>
      </c>
      <c r="F253" s="351" t="s">
        <v>921</v>
      </c>
      <c r="G253" s="349"/>
      <c r="H253" s="352">
        <v>16</v>
      </c>
      <c r="I253" s="349"/>
      <c r="J253" s="349"/>
      <c r="K253" s="349"/>
      <c r="L253" s="348"/>
      <c r="M253" s="353"/>
      <c r="N253" s="349"/>
      <c r="O253" s="349"/>
      <c r="P253" s="349"/>
      <c r="Q253" s="349"/>
      <c r="R253" s="349"/>
      <c r="S253" s="349"/>
      <c r="T253" s="354"/>
      <c r="U253" s="349"/>
      <c r="V253" s="349"/>
      <c r="W253" s="349"/>
      <c r="X253" s="349"/>
      <c r="Y253" s="349"/>
      <c r="Z253" s="349"/>
      <c r="AA253" s="349"/>
      <c r="AB253" s="349"/>
      <c r="AC253" s="349"/>
      <c r="AD253" s="349"/>
      <c r="AE253" s="349"/>
      <c r="AF253" s="349"/>
      <c r="AG253" s="349"/>
      <c r="AH253" s="349"/>
      <c r="AI253" s="349"/>
      <c r="AJ253" s="349"/>
      <c r="AK253" s="349"/>
      <c r="AL253" s="349"/>
      <c r="AM253" s="349"/>
      <c r="AN253" s="349"/>
      <c r="AO253" s="349"/>
      <c r="AP253" s="349"/>
      <c r="AQ253" s="349"/>
      <c r="AR253" s="349"/>
      <c r="AS253" s="349"/>
      <c r="AT253" s="350" t="s">
        <v>907</v>
      </c>
      <c r="AU253" s="350" t="s">
        <v>84</v>
      </c>
      <c r="AV253" s="349" t="s">
        <v>197</v>
      </c>
      <c r="AW253" s="349" t="s">
        <v>32</v>
      </c>
      <c r="AX253" s="349" t="s">
        <v>82</v>
      </c>
      <c r="AY253" s="350" t="s">
        <v>184</v>
      </c>
      <c r="AZ253" s="349"/>
      <c r="BA253" s="349"/>
      <c r="BB253" s="349"/>
      <c r="BC253" s="349"/>
      <c r="BD253" s="349"/>
      <c r="BE253" s="349"/>
      <c r="BF253" s="349"/>
      <c r="BG253" s="349"/>
      <c r="BH253" s="349"/>
      <c r="BI253" s="349"/>
      <c r="BJ253" s="349"/>
      <c r="BK253" s="349"/>
      <c r="BL253" s="349"/>
      <c r="BM253" s="349"/>
    </row>
    <row r="254" spans="2:65" s="1" customFormat="1" ht="24.15" customHeight="1">
      <c r="B254" s="268"/>
      <c r="C254" s="362" t="s">
        <v>334</v>
      </c>
      <c r="D254" s="362" t="s">
        <v>192</v>
      </c>
      <c r="E254" s="363" t="s">
        <v>1070</v>
      </c>
      <c r="F254" s="364" t="s">
        <v>1071</v>
      </c>
      <c r="G254" s="365" t="s">
        <v>248</v>
      </c>
      <c r="H254" s="366">
        <v>6</v>
      </c>
      <c r="I254" s="144"/>
      <c r="J254" s="367">
        <f t="shared" ref="J254:J259" si="10">ROUND(I254*H254,2)</f>
        <v>0</v>
      </c>
      <c r="K254" s="364" t="s">
        <v>195</v>
      </c>
      <c r="L254" s="368"/>
      <c r="M254" s="146" t="s">
        <v>1</v>
      </c>
      <c r="N254" s="369" t="s">
        <v>40</v>
      </c>
      <c r="O254" s="269"/>
      <c r="P254" s="336">
        <f t="shared" ref="P254:P259" si="11">O254*H254</f>
        <v>0</v>
      </c>
      <c r="Q254" s="336">
        <v>1.95E-2</v>
      </c>
      <c r="R254" s="336">
        <f t="shared" ref="R254:R259" si="12">Q254*H254</f>
        <v>0.11699999999999999</v>
      </c>
      <c r="S254" s="336">
        <v>0</v>
      </c>
      <c r="T254" s="337">
        <f t="shared" ref="T254:T259" si="13">S254*H254</f>
        <v>0</v>
      </c>
      <c r="U254" s="269"/>
      <c r="V254" s="269"/>
      <c r="W254" s="269"/>
      <c r="X254" s="269"/>
      <c r="Y254" s="269"/>
      <c r="Z254" s="269"/>
      <c r="AA254" s="269"/>
      <c r="AB254" s="269"/>
      <c r="AC254" s="269"/>
      <c r="AD254" s="269"/>
      <c r="AE254" s="269"/>
      <c r="AF254" s="269"/>
      <c r="AG254" s="269"/>
      <c r="AH254" s="269"/>
      <c r="AI254" s="269"/>
      <c r="AJ254" s="269"/>
      <c r="AK254" s="269"/>
      <c r="AL254" s="269"/>
      <c r="AM254" s="269"/>
      <c r="AN254" s="269"/>
      <c r="AO254" s="269"/>
      <c r="AP254" s="269"/>
      <c r="AQ254" s="269"/>
      <c r="AR254" s="338" t="s">
        <v>196</v>
      </c>
      <c r="AS254" s="269"/>
      <c r="AT254" s="338" t="s">
        <v>192</v>
      </c>
      <c r="AU254" s="338" t="s">
        <v>84</v>
      </c>
      <c r="AV254" s="269"/>
      <c r="AW254" s="269"/>
      <c r="AX254" s="269"/>
      <c r="AY254" s="259" t="s">
        <v>184</v>
      </c>
      <c r="AZ254" s="269"/>
      <c r="BA254" s="269"/>
      <c r="BB254" s="269"/>
      <c r="BC254" s="269"/>
      <c r="BD254" s="269"/>
      <c r="BE254" s="339">
        <f t="shared" ref="BE254:BE259" si="14">IF(N254="základní",J254,0)</f>
        <v>0</v>
      </c>
      <c r="BF254" s="339">
        <f t="shared" ref="BF254:BF259" si="15">IF(N254="snížená",J254,0)</f>
        <v>0</v>
      </c>
      <c r="BG254" s="339">
        <f t="shared" ref="BG254:BG259" si="16">IF(N254="zákl. přenesená",J254,0)</f>
        <v>0</v>
      </c>
      <c r="BH254" s="339">
        <f t="shared" ref="BH254:BH259" si="17">IF(N254="sníž. přenesená",J254,0)</f>
        <v>0</v>
      </c>
      <c r="BI254" s="339">
        <f t="shared" ref="BI254:BI259" si="18">IF(N254="nulová",J254,0)</f>
        <v>0</v>
      </c>
      <c r="BJ254" s="259" t="s">
        <v>82</v>
      </c>
      <c r="BK254" s="339">
        <f t="shared" ref="BK254:BK259" si="19">ROUND(I254*H254,2)</f>
        <v>0</v>
      </c>
      <c r="BL254" s="259" t="s">
        <v>191</v>
      </c>
      <c r="BM254" s="338" t="s">
        <v>1072</v>
      </c>
    </row>
    <row r="255" spans="2:65" s="1" customFormat="1" ht="24.15" customHeight="1">
      <c r="B255" s="268"/>
      <c r="C255" s="362" t="s">
        <v>267</v>
      </c>
      <c r="D255" s="362" t="s">
        <v>192</v>
      </c>
      <c r="E255" s="363" t="s">
        <v>1073</v>
      </c>
      <c r="F255" s="364" t="s">
        <v>1074</v>
      </c>
      <c r="G255" s="365" t="s">
        <v>248</v>
      </c>
      <c r="H255" s="366">
        <v>10</v>
      </c>
      <c r="I255" s="144"/>
      <c r="J255" s="367">
        <f t="shared" si="10"/>
        <v>0</v>
      </c>
      <c r="K255" s="364" t="s">
        <v>195</v>
      </c>
      <c r="L255" s="368"/>
      <c r="M255" s="146" t="s">
        <v>1</v>
      </c>
      <c r="N255" s="369" t="s">
        <v>40</v>
      </c>
      <c r="O255" s="269"/>
      <c r="P255" s="336">
        <f t="shared" si="11"/>
        <v>0</v>
      </c>
      <c r="Q255" s="336">
        <v>1.6E-2</v>
      </c>
      <c r="R255" s="336">
        <f t="shared" si="12"/>
        <v>0.16</v>
      </c>
      <c r="S255" s="336">
        <v>0</v>
      </c>
      <c r="T255" s="337">
        <f t="shared" si="13"/>
        <v>0</v>
      </c>
      <c r="U255" s="269"/>
      <c r="V255" s="269"/>
      <c r="W255" s="269"/>
      <c r="X255" s="269"/>
      <c r="Y255" s="269"/>
      <c r="Z255" s="269"/>
      <c r="AA255" s="269"/>
      <c r="AB255" s="269"/>
      <c r="AC255" s="269"/>
      <c r="AD255" s="269"/>
      <c r="AE255" s="269"/>
      <c r="AF255" s="269"/>
      <c r="AG255" s="269"/>
      <c r="AH255" s="269"/>
      <c r="AI255" s="269"/>
      <c r="AJ255" s="269"/>
      <c r="AK255" s="269"/>
      <c r="AL255" s="269"/>
      <c r="AM255" s="269"/>
      <c r="AN255" s="269"/>
      <c r="AO255" s="269"/>
      <c r="AP255" s="269"/>
      <c r="AQ255" s="269"/>
      <c r="AR255" s="338" t="s">
        <v>196</v>
      </c>
      <c r="AS255" s="269"/>
      <c r="AT255" s="338" t="s">
        <v>192</v>
      </c>
      <c r="AU255" s="338" t="s">
        <v>84</v>
      </c>
      <c r="AV255" s="269"/>
      <c r="AW255" s="269"/>
      <c r="AX255" s="269"/>
      <c r="AY255" s="259" t="s">
        <v>184</v>
      </c>
      <c r="AZ255" s="269"/>
      <c r="BA255" s="269"/>
      <c r="BB255" s="269"/>
      <c r="BC255" s="269"/>
      <c r="BD255" s="269"/>
      <c r="BE255" s="339">
        <f t="shared" si="14"/>
        <v>0</v>
      </c>
      <c r="BF255" s="339">
        <f t="shared" si="15"/>
        <v>0</v>
      </c>
      <c r="BG255" s="339">
        <f t="shared" si="16"/>
        <v>0</v>
      </c>
      <c r="BH255" s="339">
        <f t="shared" si="17"/>
        <v>0</v>
      </c>
      <c r="BI255" s="339">
        <f t="shared" si="18"/>
        <v>0</v>
      </c>
      <c r="BJ255" s="259" t="s">
        <v>82</v>
      </c>
      <c r="BK255" s="339">
        <f t="shared" si="19"/>
        <v>0</v>
      </c>
      <c r="BL255" s="259" t="s">
        <v>191</v>
      </c>
      <c r="BM255" s="338" t="s">
        <v>1075</v>
      </c>
    </row>
    <row r="256" spans="2:65" s="1" customFormat="1" ht="24.15" customHeight="1">
      <c r="B256" s="268"/>
      <c r="C256" s="362" t="s">
        <v>341</v>
      </c>
      <c r="D256" s="362" t="s">
        <v>192</v>
      </c>
      <c r="E256" s="363" t="s">
        <v>1076</v>
      </c>
      <c r="F256" s="364" t="s">
        <v>1077</v>
      </c>
      <c r="G256" s="365" t="s">
        <v>248</v>
      </c>
      <c r="H256" s="366">
        <v>16</v>
      </c>
      <c r="I256" s="144"/>
      <c r="J256" s="367">
        <f t="shared" si="10"/>
        <v>0</v>
      </c>
      <c r="K256" s="364" t="s">
        <v>195</v>
      </c>
      <c r="L256" s="368"/>
      <c r="M256" s="146" t="s">
        <v>1</v>
      </c>
      <c r="N256" s="369" t="s">
        <v>40</v>
      </c>
      <c r="O256" s="269"/>
      <c r="P256" s="336">
        <f t="shared" si="11"/>
        <v>0</v>
      </c>
      <c r="Q256" s="336">
        <v>2.2000000000000001E-3</v>
      </c>
      <c r="R256" s="336">
        <f t="shared" si="12"/>
        <v>3.5200000000000002E-2</v>
      </c>
      <c r="S256" s="336">
        <v>0</v>
      </c>
      <c r="T256" s="337">
        <f t="shared" si="13"/>
        <v>0</v>
      </c>
      <c r="U256" s="269"/>
      <c r="V256" s="269"/>
      <c r="W256" s="269"/>
      <c r="X256" s="269"/>
      <c r="Y256" s="269"/>
      <c r="Z256" s="269"/>
      <c r="AA256" s="269"/>
      <c r="AB256" s="269"/>
      <c r="AC256" s="269"/>
      <c r="AD256" s="269"/>
      <c r="AE256" s="269"/>
      <c r="AF256" s="269"/>
      <c r="AG256" s="269"/>
      <c r="AH256" s="269"/>
      <c r="AI256" s="269"/>
      <c r="AJ256" s="269"/>
      <c r="AK256" s="269"/>
      <c r="AL256" s="269"/>
      <c r="AM256" s="269"/>
      <c r="AN256" s="269"/>
      <c r="AO256" s="269"/>
      <c r="AP256" s="269"/>
      <c r="AQ256" s="269"/>
      <c r="AR256" s="338" t="s">
        <v>196</v>
      </c>
      <c r="AS256" s="269"/>
      <c r="AT256" s="338" t="s">
        <v>192</v>
      </c>
      <c r="AU256" s="338" t="s">
        <v>84</v>
      </c>
      <c r="AV256" s="269"/>
      <c r="AW256" s="269"/>
      <c r="AX256" s="269"/>
      <c r="AY256" s="259" t="s">
        <v>184</v>
      </c>
      <c r="AZ256" s="269"/>
      <c r="BA256" s="269"/>
      <c r="BB256" s="269"/>
      <c r="BC256" s="269"/>
      <c r="BD256" s="269"/>
      <c r="BE256" s="339">
        <f t="shared" si="14"/>
        <v>0</v>
      </c>
      <c r="BF256" s="339">
        <f t="shared" si="15"/>
        <v>0</v>
      </c>
      <c r="BG256" s="339">
        <f t="shared" si="16"/>
        <v>0</v>
      </c>
      <c r="BH256" s="339">
        <f t="shared" si="17"/>
        <v>0</v>
      </c>
      <c r="BI256" s="339">
        <f t="shared" si="18"/>
        <v>0</v>
      </c>
      <c r="BJ256" s="259" t="s">
        <v>82</v>
      </c>
      <c r="BK256" s="339">
        <f t="shared" si="19"/>
        <v>0</v>
      </c>
      <c r="BL256" s="259" t="s">
        <v>191</v>
      </c>
      <c r="BM256" s="338" t="s">
        <v>1078</v>
      </c>
    </row>
    <row r="257" spans="2:65" s="1" customFormat="1" ht="16.5" customHeight="1">
      <c r="B257" s="268"/>
      <c r="C257" s="362" t="s">
        <v>270</v>
      </c>
      <c r="D257" s="362" t="s">
        <v>192</v>
      </c>
      <c r="E257" s="363" t="s">
        <v>1079</v>
      </c>
      <c r="F257" s="364" t="s">
        <v>1080</v>
      </c>
      <c r="G257" s="365" t="s">
        <v>248</v>
      </c>
      <c r="H257" s="366">
        <v>6</v>
      </c>
      <c r="I257" s="144"/>
      <c r="J257" s="367">
        <f t="shared" si="10"/>
        <v>0</v>
      </c>
      <c r="K257" s="364" t="s">
        <v>1081</v>
      </c>
      <c r="L257" s="368"/>
      <c r="M257" s="146" t="s">
        <v>1</v>
      </c>
      <c r="N257" s="369" t="s">
        <v>40</v>
      </c>
      <c r="O257" s="269"/>
      <c r="P257" s="336">
        <f t="shared" si="11"/>
        <v>0</v>
      </c>
      <c r="Q257" s="336">
        <v>1.4999999999999999E-4</v>
      </c>
      <c r="R257" s="336">
        <f t="shared" si="12"/>
        <v>8.9999999999999998E-4</v>
      </c>
      <c r="S257" s="336">
        <v>0</v>
      </c>
      <c r="T257" s="337">
        <f t="shared" si="13"/>
        <v>0</v>
      </c>
      <c r="U257" s="269"/>
      <c r="V257" s="269"/>
      <c r="W257" s="269"/>
      <c r="X257" s="269"/>
      <c r="Y257" s="269"/>
      <c r="Z257" s="269"/>
      <c r="AA257" s="269"/>
      <c r="AB257" s="269"/>
      <c r="AC257" s="269"/>
      <c r="AD257" s="269"/>
      <c r="AE257" s="269"/>
      <c r="AF257" s="269"/>
      <c r="AG257" s="269"/>
      <c r="AH257" s="269"/>
      <c r="AI257" s="269"/>
      <c r="AJ257" s="269"/>
      <c r="AK257" s="269"/>
      <c r="AL257" s="269"/>
      <c r="AM257" s="269"/>
      <c r="AN257" s="269"/>
      <c r="AO257" s="269"/>
      <c r="AP257" s="269"/>
      <c r="AQ257" s="269"/>
      <c r="AR257" s="338" t="s">
        <v>196</v>
      </c>
      <c r="AS257" s="269"/>
      <c r="AT257" s="338" t="s">
        <v>192</v>
      </c>
      <c r="AU257" s="338" t="s">
        <v>84</v>
      </c>
      <c r="AV257" s="269"/>
      <c r="AW257" s="269"/>
      <c r="AX257" s="269"/>
      <c r="AY257" s="259" t="s">
        <v>184</v>
      </c>
      <c r="AZ257" s="269"/>
      <c r="BA257" s="269"/>
      <c r="BB257" s="269"/>
      <c r="BC257" s="269"/>
      <c r="BD257" s="269"/>
      <c r="BE257" s="339">
        <f t="shared" si="14"/>
        <v>0</v>
      </c>
      <c r="BF257" s="339">
        <f t="shared" si="15"/>
        <v>0</v>
      </c>
      <c r="BG257" s="339">
        <f t="shared" si="16"/>
        <v>0</v>
      </c>
      <c r="BH257" s="339">
        <f t="shared" si="17"/>
        <v>0</v>
      </c>
      <c r="BI257" s="339">
        <f t="shared" si="18"/>
        <v>0</v>
      </c>
      <c r="BJ257" s="259" t="s">
        <v>82</v>
      </c>
      <c r="BK257" s="339">
        <f t="shared" si="19"/>
        <v>0</v>
      </c>
      <c r="BL257" s="259" t="s">
        <v>191</v>
      </c>
      <c r="BM257" s="338" t="s">
        <v>1082</v>
      </c>
    </row>
    <row r="258" spans="2:65" s="1" customFormat="1" ht="16.5" customHeight="1">
      <c r="B258" s="268"/>
      <c r="C258" s="362" t="s">
        <v>348</v>
      </c>
      <c r="D258" s="362" t="s">
        <v>192</v>
      </c>
      <c r="E258" s="363" t="s">
        <v>1083</v>
      </c>
      <c r="F258" s="364" t="s">
        <v>1084</v>
      </c>
      <c r="G258" s="365" t="s">
        <v>248</v>
      </c>
      <c r="H258" s="366">
        <v>10</v>
      </c>
      <c r="I258" s="144"/>
      <c r="J258" s="367">
        <f t="shared" si="10"/>
        <v>0</v>
      </c>
      <c r="K258" s="364" t="s">
        <v>1081</v>
      </c>
      <c r="L258" s="368"/>
      <c r="M258" s="146" t="s">
        <v>1</v>
      </c>
      <c r="N258" s="369" t="s">
        <v>40</v>
      </c>
      <c r="O258" s="269"/>
      <c r="P258" s="336">
        <f t="shared" si="11"/>
        <v>0</v>
      </c>
      <c r="Q258" s="336">
        <v>1.4999999999999999E-4</v>
      </c>
      <c r="R258" s="336">
        <f t="shared" si="12"/>
        <v>1.4999999999999998E-3</v>
      </c>
      <c r="S258" s="336">
        <v>0</v>
      </c>
      <c r="T258" s="337">
        <f t="shared" si="13"/>
        <v>0</v>
      </c>
      <c r="U258" s="269"/>
      <c r="V258" s="269"/>
      <c r="W258" s="269"/>
      <c r="X258" s="269"/>
      <c r="Y258" s="269"/>
      <c r="Z258" s="269"/>
      <c r="AA258" s="269"/>
      <c r="AB258" s="269"/>
      <c r="AC258" s="269"/>
      <c r="AD258" s="269"/>
      <c r="AE258" s="269"/>
      <c r="AF258" s="269"/>
      <c r="AG258" s="269"/>
      <c r="AH258" s="269"/>
      <c r="AI258" s="269"/>
      <c r="AJ258" s="269"/>
      <c r="AK258" s="269"/>
      <c r="AL258" s="269"/>
      <c r="AM258" s="269"/>
      <c r="AN258" s="269"/>
      <c r="AO258" s="269"/>
      <c r="AP258" s="269"/>
      <c r="AQ258" s="269"/>
      <c r="AR258" s="338" t="s">
        <v>196</v>
      </c>
      <c r="AS258" s="269"/>
      <c r="AT258" s="338" t="s">
        <v>192</v>
      </c>
      <c r="AU258" s="338" t="s">
        <v>84</v>
      </c>
      <c r="AV258" s="269"/>
      <c r="AW258" s="269"/>
      <c r="AX258" s="269"/>
      <c r="AY258" s="259" t="s">
        <v>184</v>
      </c>
      <c r="AZ258" s="269"/>
      <c r="BA258" s="269"/>
      <c r="BB258" s="269"/>
      <c r="BC258" s="269"/>
      <c r="BD258" s="269"/>
      <c r="BE258" s="339">
        <f t="shared" si="14"/>
        <v>0</v>
      </c>
      <c r="BF258" s="339">
        <f t="shared" si="15"/>
        <v>0</v>
      </c>
      <c r="BG258" s="339">
        <f t="shared" si="16"/>
        <v>0</v>
      </c>
      <c r="BH258" s="339">
        <f t="shared" si="17"/>
        <v>0</v>
      </c>
      <c r="BI258" s="339">
        <f t="shared" si="18"/>
        <v>0</v>
      </c>
      <c r="BJ258" s="259" t="s">
        <v>82</v>
      </c>
      <c r="BK258" s="339">
        <f t="shared" si="19"/>
        <v>0</v>
      </c>
      <c r="BL258" s="259" t="s">
        <v>191</v>
      </c>
      <c r="BM258" s="338" t="s">
        <v>1085</v>
      </c>
    </row>
    <row r="259" spans="2:65" s="1" customFormat="1" ht="37.9" customHeight="1">
      <c r="B259" s="268"/>
      <c r="C259" s="329" t="s">
        <v>274</v>
      </c>
      <c r="D259" s="329" t="s">
        <v>187</v>
      </c>
      <c r="E259" s="330" t="s">
        <v>1086</v>
      </c>
      <c r="F259" s="331" t="s">
        <v>1087</v>
      </c>
      <c r="G259" s="332" t="s">
        <v>248</v>
      </c>
      <c r="H259" s="333">
        <v>11</v>
      </c>
      <c r="I259" s="137"/>
      <c r="J259" s="334">
        <f t="shared" si="10"/>
        <v>0</v>
      </c>
      <c r="K259" s="331" t="s">
        <v>195</v>
      </c>
      <c r="L259" s="268"/>
      <c r="M259" s="138" t="s">
        <v>1</v>
      </c>
      <c r="N259" s="335" t="s">
        <v>40</v>
      </c>
      <c r="O259" s="269"/>
      <c r="P259" s="336">
        <f t="shared" si="11"/>
        <v>0</v>
      </c>
      <c r="Q259" s="336">
        <v>0</v>
      </c>
      <c r="R259" s="336">
        <f t="shared" si="12"/>
        <v>0</v>
      </c>
      <c r="S259" s="336">
        <v>0</v>
      </c>
      <c r="T259" s="337">
        <f t="shared" si="13"/>
        <v>0</v>
      </c>
      <c r="U259" s="269"/>
      <c r="V259" s="269"/>
      <c r="W259" s="269"/>
      <c r="X259" s="269"/>
      <c r="Y259" s="269"/>
      <c r="Z259" s="269"/>
      <c r="AA259" s="269"/>
      <c r="AB259" s="269"/>
      <c r="AC259" s="269"/>
      <c r="AD259" s="269"/>
      <c r="AE259" s="269"/>
      <c r="AF259" s="269"/>
      <c r="AG259" s="269"/>
      <c r="AH259" s="269"/>
      <c r="AI259" s="269"/>
      <c r="AJ259" s="269"/>
      <c r="AK259" s="269"/>
      <c r="AL259" s="269"/>
      <c r="AM259" s="269"/>
      <c r="AN259" s="269"/>
      <c r="AO259" s="269"/>
      <c r="AP259" s="269"/>
      <c r="AQ259" s="269"/>
      <c r="AR259" s="338" t="s">
        <v>191</v>
      </c>
      <c r="AS259" s="269"/>
      <c r="AT259" s="338" t="s">
        <v>187</v>
      </c>
      <c r="AU259" s="338" t="s">
        <v>84</v>
      </c>
      <c r="AV259" s="269"/>
      <c r="AW259" s="269"/>
      <c r="AX259" s="269"/>
      <c r="AY259" s="259" t="s">
        <v>184</v>
      </c>
      <c r="AZ259" s="269"/>
      <c r="BA259" s="269"/>
      <c r="BB259" s="269"/>
      <c r="BC259" s="269"/>
      <c r="BD259" s="269"/>
      <c r="BE259" s="339">
        <f t="shared" si="14"/>
        <v>0</v>
      </c>
      <c r="BF259" s="339">
        <f t="shared" si="15"/>
        <v>0</v>
      </c>
      <c r="BG259" s="339">
        <f t="shared" si="16"/>
        <v>0</v>
      </c>
      <c r="BH259" s="339">
        <f t="shared" si="17"/>
        <v>0</v>
      </c>
      <c r="BI259" s="339">
        <f t="shared" si="18"/>
        <v>0</v>
      </c>
      <c r="BJ259" s="259" t="s">
        <v>82</v>
      </c>
      <c r="BK259" s="339">
        <f t="shared" si="19"/>
        <v>0</v>
      </c>
      <c r="BL259" s="259" t="s">
        <v>191</v>
      </c>
      <c r="BM259" s="338" t="s">
        <v>1088</v>
      </c>
    </row>
    <row r="260" spans="2:65" s="12" customFormat="1">
      <c r="B260" s="340"/>
      <c r="C260" s="341"/>
      <c r="D260" s="342" t="s">
        <v>907</v>
      </c>
      <c r="E260" s="343" t="s">
        <v>1</v>
      </c>
      <c r="F260" s="344" t="s">
        <v>1089</v>
      </c>
      <c r="G260" s="341"/>
      <c r="H260" s="345">
        <v>11</v>
      </c>
      <c r="I260" s="341"/>
      <c r="J260" s="341"/>
      <c r="K260" s="341"/>
      <c r="L260" s="340"/>
      <c r="M260" s="346"/>
      <c r="N260" s="341"/>
      <c r="O260" s="341"/>
      <c r="P260" s="341"/>
      <c r="Q260" s="341"/>
      <c r="R260" s="341"/>
      <c r="S260" s="341"/>
      <c r="T260" s="347"/>
      <c r="U260" s="341"/>
      <c r="V260" s="341"/>
      <c r="W260" s="341"/>
      <c r="X260" s="341"/>
      <c r="Y260" s="341"/>
      <c r="Z260" s="341"/>
      <c r="AA260" s="341"/>
      <c r="AB260" s="341"/>
      <c r="AC260" s="341"/>
      <c r="AD260" s="341"/>
      <c r="AE260" s="341"/>
      <c r="AF260" s="341"/>
      <c r="AG260" s="341"/>
      <c r="AH260" s="341"/>
      <c r="AI260" s="341"/>
      <c r="AJ260" s="341"/>
      <c r="AK260" s="341"/>
      <c r="AL260" s="341"/>
      <c r="AM260" s="341"/>
      <c r="AN260" s="341"/>
      <c r="AO260" s="341"/>
      <c r="AP260" s="341"/>
      <c r="AQ260" s="341"/>
      <c r="AR260" s="341"/>
      <c r="AS260" s="341"/>
      <c r="AT260" s="343" t="s">
        <v>907</v>
      </c>
      <c r="AU260" s="343" t="s">
        <v>84</v>
      </c>
      <c r="AV260" s="341" t="s">
        <v>84</v>
      </c>
      <c r="AW260" s="341" t="s">
        <v>32</v>
      </c>
      <c r="AX260" s="341" t="s">
        <v>82</v>
      </c>
      <c r="AY260" s="343" t="s">
        <v>184</v>
      </c>
      <c r="AZ260" s="341"/>
      <c r="BA260" s="341"/>
      <c r="BB260" s="341"/>
      <c r="BC260" s="341"/>
      <c r="BD260" s="341"/>
      <c r="BE260" s="341"/>
      <c r="BF260" s="341"/>
      <c r="BG260" s="341"/>
      <c r="BH260" s="341"/>
      <c r="BI260" s="341"/>
      <c r="BJ260" s="341"/>
      <c r="BK260" s="341"/>
      <c r="BL260" s="341"/>
      <c r="BM260" s="341"/>
    </row>
    <row r="261" spans="2:65" s="1" customFormat="1" ht="24.15" customHeight="1">
      <c r="B261" s="268"/>
      <c r="C261" s="362" t="s">
        <v>358</v>
      </c>
      <c r="D261" s="362" t="s">
        <v>192</v>
      </c>
      <c r="E261" s="363" t="s">
        <v>1070</v>
      </c>
      <c r="F261" s="364" t="s">
        <v>1071</v>
      </c>
      <c r="G261" s="365" t="s">
        <v>248</v>
      </c>
      <c r="H261" s="366">
        <v>11</v>
      </c>
      <c r="I261" s="144"/>
      <c r="J261" s="367">
        <f>ROUND(I261*H261,2)</f>
        <v>0</v>
      </c>
      <c r="K261" s="364" t="s">
        <v>195</v>
      </c>
      <c r="L261" s="368"/>
      <c r="M261" s="146" t="s">
        <v>1</v>
      </c>
      <c r="N261" s="369" t="s">
        <v>40</v>
      </c>
      <c r="O261" s="269"/>
      <c r="P261" s="336">
        <f>O261*H261</f>
        <v>0</v>
      </c>
      <c r="Q261" s="336">
        <v>1.95E-2</v>
      </c>
      <c r="R261" s="336">
        <f>Q261*H261</f>
        <v>0.2145</v>
      </c>
      <c r="S261" s="336">
        <v>0</v>
      </c>
      <c r="T261" s="337">
        <f>S261*H261</f>
        <v>0</v>
      </c>
      <c r="U261" s="269"/>
      <c r="V261" s="269"/>
      <c r="W261" s="269"/>
      <c r="X261" s="269"/>
      <c r="Y261" s="269"/>
      <c r="Z261" s="269"/>
      <c r="AA261" s="269"/>
      <c r="AB261" s="269"/>
      <c r="AC261" s="269"/>
      <c r="AD261" s="269"/>
      <c r="AE261" s="269"/>
      <c r="AF261" s="269"/>
      <c r="AG261" s="269"/>
      <c r="AH261" s="269"/>
      <c r="AI261" s="269"/>
      <c r="AJ261" s="269"/>
      <c r="AK261" s="269"/>
      <c r="AL261" s="269"/>
      <c r="AM261" s="269"/>
      <c r="AN261" s="269"/>
      <c r="AO261" s="269"/>
      <c r="AP261" s="269"/>
      <c r="AQ261" s="269"/>
      <c r="AR261" s="338" t="s">
        <v>196</v>
      </c>
      <c r="AS261" s="269"/>
      <c r="AT261" s="338" t="s">
        <v>192</v>
      </c>
      <c r="AU261" s="338" t="s">
        <v>84</v>
      </c>
      <c r="AV261" s="269"/>
      <c r="AW261" s="269"/>
      <c r="AX261" s="269"/>
      <c r="AY261" s="259" t="s">
        <v>184</v>
      </c>
      <c r="AZ261" s="269"/>
      <c r="BA261" s="269"/>
      <c r="BB261" s="269"/>
      <c r="BC261" s="269"/>
      <c r="BD261" s="269"/>
      <c r="BE261" s="339">
        <f>IF(N261="základní",J261,0)</f>
        <v>0</v>
      </c>
      <c r="BF261" s="339">
        <f>IF(N261="snížená",J261,0)</f>
        <v>0</v>
      </c>
      <c r="BG261" s="339">
        <f>IF(N261="zákl. přenesená",J261,0)</f>
        <v>0</v>
      </c>
      <c r="BH261" s="339">
        <f>IF(N261="sníž. přenesená",J261,0)</f>
        <v>0</v>
      </c>
      <c r="BI261" s="339">
        <f>IF(N261="nulová",J261,0)</f>
        <v>0</v>
      </c>
      <c r="BJ261" s="259" t="s">
        <v>82</v>
      </c>
      <c r="BK261" s="339">
        <f>ROUND(I261*H261,2)</f>
        <v>0</v>
      </c>
      <c r="BL261" s="259" t="s">
        <v>191</v>
      </c>
      <c r="BM261" s="338" t="s">
        <v>1090</v>
      </c>
    </row>
    <row r="262" spans="2:65" s="1" customFormat="1" ht="16.5" customHeight="1">
      <c r="B262" s="268"/>
      <c r="C262" s="362" t="s">
        <v>277</v>
      </c>
      <c r="D262" s="362" t="s">
        <v>192</v>
      </c>
      <c r="E262" s="363" t="s">
        <v>1091</v>
      </c>
      <c r="F262" s="364" t="s">
        <v>1092</v>
      </c>
      <c r="G262" s="365" t="s">
        <v>248</v>
      </c>
      <c r="H262" s="366">
        <v>11</v>
      </c>
      <c r="I262" s="144"/>
      <c r="J262" s="367">
        <f>ROUND(I262*H262,2)</f>
        <v>0</v>
      </c>
      <c r="K262" s="364" t="s">
        <v>195</v>
      </c>
      <c r="L262" s="368"/>
      <c r="M262" s="146" t="s">
        <v>1</v>
      </c>
      <c r="N262" s="369" t="s">
        <v>40</v>
      </c>
      <c r="O262" s="269"/>
      <c r="P262" s="336">
        <f>O262*H262</f>
        <v>0</v>
      </c>
      <c r="Q262" s="336">
        <v>2.2000000000000001E-3</v>
      </c>
      <c r="R262" s="336">
        <f>Q262*H262</f>
        <v>2.4200000000000003E-2</v>
      </c>
      <c r="S262" s="336">
        <v>0</v>
      </c>
      <c r="T262" s="337">
        <f>S262*H262</f>
        <v>0</v>
      </c>
      <c r="U262" s="269"/>
      <c r="V262" s="269"/>
      <c r="W262" s="269"/>
      <c r="X262" s="269"/>
      <c r="Y262" s="269"/>
      <c r="Z262" s="269"/>
      <c r="AA262" s="269"/>
      <c r="AB262" s="269"/>
      <c r="AC262" s="269"/>
      <c r="AD262" s="269"/>
      <c r="AE262" s="269"/>
      <c r="AF262" s="269"/>
      <c r="AG262" s="269"/>
      <c r="AH262" s="269"/>
      <c r="AI262" s="269"/>
      <c r="AJ262" s="269"/>
      <c r="AK262" s="269"/>
      <c r="AL262" s="269"/>
      <c r="AM262" s="269"/>
      <c r="AN262" s="269"/>
      <c r="AO262" s="269"/>
      <c r="AP262" s="269"/>
      <c r="AQ262" s="269"/>
      <c r="AR262" s="338" t="s">
        <v>196</v>
      </c>
      <c r="AS262" s="269"/>
      <c r="AT262" s="338" t="s">
        <v>192</v>
      </c>
      <c r="AU262" s="338" t="s">
        <v>84</v>
      </c>
      <c r="AV262" s="269"/>
      <c r="AW262" s="269"/>
      <c r="AX262" s="269"/>
      <c r="AY262" s="259" t="s">
        <v>184</v>
      </c>
      <c r="AZ262" s="269"/>
      <c r="BA262" s="269"/>
      <c r="BB262" s="269"/>
      <c r="BC262" s="269"/>
      <c r="BD262" s="269"/>
      <c r="BE262" s="339">
        <f>IF(N262="základní",J262,0)</f>
        <v>0</v>
      </c>
      <c r="BF262" s="339">
        <f>IF(N262="snížená",J262,0)</f>
        <v>0</v>
      </c>
      <c r="BG262" s="339">
        <f>IF(N262="zákl. přenesená",J262,0)</f>
        <v>0</v>
      </c>
      <c r="BH262" s="339">
        <f>IF(N262="sníž. přenesená",J262,0)</f>
        <v>0</v>
      </c>
      <c r="BI262" s="339">
        <f>IF(N262="nulová",J262,0)</f>
        <v>0</v>
      </c>
      <c r="BJ262" s="259" t="s">
        <v>82</v>
      </c>
      <c r="BK262" s="339">
        <f>ROUND(I262*H262,2)</f>
        <v>0</v>
      </c>
      <c r="BL262" s="259" t="s">
        <v>191</v>
      </c>
      <c r="BM262" s="338" t="s">
        <v>1093</v>
      </c>
    </row>
    <row r="263" spans="2:65" s="1" customFormat="1" ht="24.15" customHeight="1">
      <c r="B263" s="268"/>
      <c r="C263" s="329" t="s">
        <v>365</v>
      </c>
      <c r="D263" s="329" t="s">
        <v>187</v>
      </c>
      <c r="E263" s="330" t="s">
        <v>1094</v>
      </c>
      <c r="F263" s="331" t="s">
        <v>1095</v>
      </c>
      <c r="G263" s="332" t="s">
        <v>248</v>
      </c>
      <c r="H263" s="333">
        <v>11</v>
      </c>
      <c r="I263" s="137"/>
      <c r="J263" s="334">
        <f>ROUND(I263*H263,2)</f>
        <v>0</v>
      </c>
      <c r="K263" s="331" t="s">
        <v>195</v>
      </c>
      <c r="L263" s="268"/>
      <c r="M263" s="138" t="s">
        <v>1</v>
      </c>
      <c r="N263" s="335" t="s">
        <v>40</v>
      </c>
      <c r="O263" s="269"/>
      <c r="P263" s="336">
        <f>O263*H263</f>
        <v>0</v>
      </c>
      <c r="Q263" s="336">
        <v>0</v>
      </c>
      <c r="R263" s="336">
        <f>Q263*H263</f>
        <v>0</v>
      </c>
      <c r="S263" s="336">
        <v>0</v>
      </c>
      <c r="T263" s="337">
        <f>S263*H263</f>
        <v>0</v>
      </c>
      <c r="U263" s="269"/>
      <c r="V263" s="269"/>
      <c r="W263" s="269"/>
      <c r="X263" s="269"/>
      <c r="Y263" s="269"/>
      <c r="Z263" s="269"/>
      <c r="AA263" s="269"/>
      <c r="AB263" s="269"/>
      <c r="AC263" s="269"/>
      <c r="AD263" s="269"/>
      <c r="AE263" s="269"/>
      <c r="AF263" s="269"/>
      <c r="AG263" s="269"/>
      <c r="AH263" s="269"/>
      <c r="AI263" s="269"/>
      <c r="AJ263" s="269"/>
      <c r="AK263" s="269"/>
      <c r="AL263" s="269"/>
      <c r="AM263" s="269"/>
      <c r="AN263" s="269"/>
      <c r="AO263" s="269"/>
      <c r="AP263" s="269"/>
      <c r="AQ263" s="269"/>
      <c r="AR263" s="338" t="s">
        <v>191</v>
      </c>
      <c r="AS263" s="269"/>
      <c r="AT263" s="338" t="s">
        <v>187</v>
      </c>
      <c r="AU263" s="338" t="s">
        <v>84</v>
      </c>
      <c r="AV263" s="269"/>
      <c r="AW263" s="269"/>
      <c r="AX263" s="269"/>
      <c r="AY263" s="259" t="s">
        <v>184</v>
      </c>
      <c r="AZ263" s="269"/>
      <c r="BA263" s="269"/>
      <c r="BB263" s="269"/>
      <c r="BC263" s="269"/>
      <c r="BD263" s="269"/>
      <c r="BE263" s="339">
        <f>IF(N263="základní",J263,0)</f>
        <v>0</v>
      </c>
      <c r="BF263" s="339">
        <f>IF(N263="snížená",J263,0)</f>
        <v>0</v>
      </c>
      <c r="BG263" s="339">
        <f>IF(N263="zákl. přenesená",J263,0)</f>
        <v>0</v>
      </c>
      <c r="BH263" s="339">
        <f>IF(N263="sníž. přenesená",J263,0)</f>
        <v>0</v>
      </c>
      <c r="BI263" s="339">
        <f>IF(N263="nulová",J263,0)</f>
        <v>0</v>
      </c>
      <c r="BJ263" s="259" t="s">
        <v>82</v>
      </c>
      <c r="BK263" s="339">
        <f>ROUND(I263*H263,2)</f>
        <v>0</v>
      </c>
      <c r="BL263" s="259" t="s">
        <v>191</v>
      </c>
      <c r="BM263" s="338" t="s">
        <v>1096</v>
      </c>
    </row>
    <row r="264" spans="2:65" s="12" customFormat="1">
      <c r="B264" s="340"/>
      <c r="C264" s="341"/>
      <c r="D264" s="342" t="s">
        <v>907</v>
      </c>
      <c r="E264" s="343" t="s">
        <v>1</v>
      </c>
      <c r="F264" s="344" t="s">
        <v>1097</v>
      </c>
      <c r="G264" s="341"/>
      <c r="H264" s="345">
        <v>11</v>
      </c>
      <c r="I264" s="341"/>
      <c r="J264" s="341"/>
      <c r="K264" s="341"/>
      <c r="L264" s="340"/>
      <c r="M264" s="346"/>
      <c r="N264" s="341"/>
      <c r="O264" s="341"/>
      <c r="P264" s="341"/>
      <c r="Q264" s="341"/>
      <c r="R264" s="341"/>
      <c r="S264" s="341"/>
      <c r="T264" s="347"/>
      <c r="U264" s="341"/>
      <c r="V264" s="341"/>
      <c r="W264" s="341"/>
      <c r="X264" s="341"/>
      <c r="Y264" s="341"/>
      <c r="Z264" s="341"/>
      <c r="AA264" s="341"/>
      <c r="AB264" s="341"/>
      <c r="AC264" s="341"/>
      <c r="AD264" s="341"/>
      <c r="AE264" s="341"/>
      <c r="AF264" s="341"/>
      <c r="AG264" s="341"/>
      <c r="AH264" s="341"/>
      <c r="AI264" s="341"/>
      <c r="AJ264" s="341"/>
      <c r="AK264" s="341"/>
      <c r="AL264" s="341"/>
      <c r="AM264" s="341"/>
      <c r="AN264" s="341"/>
      <c r="AO264" s="341"/>
      <c r="AP264" s="341"/>
      <c r="AQ264" s="341"/>
      <c r="AR264" s="341"/>
      <c r="AS264" s="341"/>
      <c r="AT264" s="343" t="s">
        <v>907</v>
      </c>
      <c r="AU264" s="343" t="s">
        <v>84</v>
      </c>
      <c r="AV264" s="341" t="s">
        <v>84</v>
      </c>
      <c r="AW264" s="341" t="s">
        <v>32</v>
      </c>
      <c r="AX264" s="341" t="s">
        <v>82</v>
      </c>
      <c r="AY264" s="343" t="s">
        <v>184</v>
      </c>
      <c r="AZ264" s="341"/>
      <c r="BA264" s="341"/>
      <c r="BB264" s="341"/>
      <c r="BC264" s="341"/>
      <c r="BD264" s="341"/>
      <c r="BE264" s="341"/>
      <c r="BF264" s="341"/>
      <c r="BG264" s="341"/>
      <c r="BH264" s="341"/>
      <c r="BI264" s="341"/>
      <c r="BJ264" s="341"/>
      <c r="BK264" s="341"/>
      <c r="BL264" s="341"/>
      <c r="BM264" s="341"/>
    </row>
    <row r="265" spans="2:65" s="1" customFormat="1" ht="16.5" customHeight="1">
      <c r="B265" s="268"/>
      <c r="C265" s="362" t="s">
        <v>281</v>
      </c>
      <c r="D265" s="362" t="s">
        <v>192</v>
      </c>
      <c r="E265" s="363" t="s">
        <v>1098</v>
      </c>
      <c r="F265" s="364" t="s">
        <v>1099</v>
      </c>
      <c r="G265" s="365" t="s">
        <v>248</v>
      </c>
      <c r="H265" s="366">
        <v>11</v>
      </c>
      <c r="I265" s="144"/>
      <c r="J265" s="367">
        <f>ROUND(I265*H265,2)</f>
        <v>0</v>
      </c>
      <c r="K265" s="364" t="s">
        <v>195</v>
      </c>
      <c r="L265" s="368"/>
      <c r="M265" s="146" t="s">
        <v>1</v>
      </c>
      <c r="N265" s="369" t="s">
        <v>40</v>
      </c>
      <c r="O265" s="269"/>
      <c r="P265" s="336">
        <f>O265*H265</f>
        <v>0</v>
      </c>
      <c r="Q265" s="336">
        <v>2.3999999999999998E-3</v>
      </c>
      <c r="R265" s="336">
        <f>Q265*H265</f>
        <v>2.6399999999999996E-2</v>
      </c>
      <c r="S265" s="336">
        <v>0</v>
      </c>
      <c r="T265" s="337">
        <f>S265*H265</f>
        <v>0</v>
      </c>
      <c r="U265" s="269"/>
      <c r="V265" s="269"/>
      <c r="W265" s="269"/>
      <c r="X265" s="269"/>
      <c r="Y265" s="269"/>
      <c r="Z265" s="269"/>
      <c r="AA265" s="269"/>
      <c r="AB265" s="269"/>
      <c r="AC265" s="269"/>
      <c r="AD265" s="269"/>
      <c r="AE265" s="269"/>
      <c r="AF265" s="269"/>
      <c r="AG265" s="269"/>
      <c r="AH265" s="269"/>
      <c r="AI265" s="269"/>
      <c r="AJ265" s="269"/>
      <c r="AK265" s="269"/>
      <c r="AL265" s="269"/>
      <c r="AM265" s="269"/>
      <c r="AN265" s="269"/>
      <c r="AO265" s="269"/>
      <c r="AP265" s="269"/>
      <c r="AQ265" s="269"/>
      <c r="AR265" s="338" t="s">
        <v>196</v>
      </c>
      <c r="AS265" s="269"/>
      <c r="AT265" s="338" t="s">
        <v>192</v>
      </c>
      <c r="AU265" s="338" t="s">
        <v>84</v>
      </c>
      <c r="AV265" s="269"/>
      <c r="AW265" s="269"/>
      <c r="AX265" s="269"/>
      <c r="AY265" s="259" t="s">
        <v>184</v>
      </c>
      <c r="AZ265" s="269"/>
      <c r="BA265" s="269"/>
      <c r="BB265" s="269"/>
      <c r="BC265" s="269"/>
      <c r="BD265" s="269"/>
      <c r="BE265" s="339">
        <f>IF(N265="základní",J265,0)</f>
        <v>0</v>
      </c>
      <c r="BF265" s="339">
        <f>IF(N265="snížená",J265,0)</f>
        <v>0</v>
      </c>
      <c r="BG265" s="339">
        <f>IF(N265="zákl. přenesená",J265,0)</f>
        <v>0</v>
      </c>
      <c r="BH265" s="339">
        <f>IF(N265="sníž. přenesená",J265,0)</f>
        <v>0</v>
      </c>
      <c r="BI265" s="339">
        <f>IF(N265="nulová",J265,0)</f>
        <v>0</v>
      </c>
      <c r="BJ265" s="259" t="s">
        <v>82</v>
      </c>
      <c r="BK265" s="339">
        <f>ROUND(I265*H265,2)</f>
        <v>0</v>
      </c>
      <c r="BL265" s="259" t="s">
        <v>191</v>
      </c>
      <c r="BM265" s="338" t="s">
        <v>1100</v>
      </c>
    </row>
    <row r="266" spans="2:65" s="1" customFormat="1" ht="24.15" customHeight="1">
      <c r="B266" s="268"/>
      <c r="C266" s="329" t="s">
        <v>372</v>
      </c>
      <c r="D266" s="329" t="s">
        <v>187</v>
      </c>
      <c r="E266" s="330" t="s">
        <v>1101</v>
      </c>
      <c r="F266" s="331" t="s">
        <v>1102</v>
      </c>
      <c r="G266" s="332" t="s">
        <v>470</v>
      </c>
      <c r="H266" s="333">
        <v>14.183999999999999</v>
      </c>
      <c r="I266" s="137"/>
      <c r="J266" s="334">
        <f>ROUND(I266*H266,2)</f>
        <v>0</v>
      </c>
      <c r="K266" s="331" t="s">
        <v>195</v>
      </c>
      <c r="L266" s="268"/>
      <c r="M266" s="138" t="s">
        <v>1</v>
      </c>
      <c r="N266" s="335" t="s">
        <v>40</v>
      </c>
      <c r="O266" s="269"/>
      <c r="P266" s="336">
        <f>O266*H266</f>
        <v>0</v>
      </c>
      <c r="Q266" s="336">
        <v>0</v>
      </c>
      <c r="R266" s="336">
        <f>Q266*H266</f>
        <v>0</v>
      </c>
      <c r="S266" s="336">
        <v>7.62E-3</v>
      </c>
      <c r="T266" s="337">
        <f>S266*H266</f>
        <v>0.10808208</v>
      </c>
      <c r="U266" s="269"/>
      <c r="V266" s="269"/>
      <c r="W266" s="269"/>
      <c r="X266" s="269"/>
      <c r="Y266" s="269"/>
      <c r="Z266" s="269"/>
      <c r="AA266" s="269"/>
      <c r="AB266" s="269"/>
      <c r="AC266" s="269"/>
      <c r="AD266" s="269"/>
      <c r="AE266" s="269"/>
      <c r="AF266" s="269"/>
      <c r="AG266" s="269"/>
      <c r="AH266" s="269"/>
      <c r="AI266" s="269"/>
      <c r="AJ266" s="269"/>
      <c r="AK266" s="269"/>
      <c r="AL266" s="269"/>
      <c r="AM266" s="269"/>
      <c r="AN266" s="269"/>
      <c r="AO266" s="269"/>
      <c r="AP266" s="269"/>
      <c r="AQ266" s="269"/>
      <c r="AR266" s="338" t="s">
        <v>191</v>
      </c>
      <c r="AS266" s="269"/>
      <c r="AT266" s="338" t="s">
        <v>187</v>
      </c>
      <c r="AU266" s="338" t="s">
        <v>84</v>
      </c>
      <c r="AV266" s="269"/>
      <c r="AW266" s="269"/>
      <c r="AX266" s="269"/>
      <c r="AY266" s="259" t="s">
        <v>184</v>
      </c>
      <c r="AZ266" s="269"/>
      <c r="BA266" s="269"/>
      <c r="BB266" s="269"/>
      <c r="BC266" s="269"/>
      <c r="BD266" s="269"/>
      <c r="BE266" s="339">
        <f>IF(N266="základní",J266,0)</f>
        <v>0</v>
      </c>
      <c r="BF266" s="339">
        <f>IF(N266="snížená",J266,0)</f>
        <v>0</v>
      </c>
      <c r="BG266" s="339">
        <f>IF(N266="zákl. přenesená",J266,0)</f>
        <v>0</v>
      </c>
      <c r="BH266" s="339">
        <f>IF(N266="sníž. přenesená",J266,0)</f>
        <v>0</v>
      </c>
      <c r="BI266" s="339">
        <f>IF(N266="nulová",J266,0)</f>
        <v>0</v>
      </c>
      <c r="BJ266" s="259" t="s">
        <v>82</v>
      </c>
      <c r="BK266" s="339">
        <f>ROUND(I266*H266,2)</f>
        <v>0</v>
      </c>
      <c r="BL266" s="259" t="s">
        <v>191</v>
      </c>
      <c r="BM266" s="338" t="s">
        <v>1103</v>
      </c>
    </row>
    <row r="267" spans="2:65" s="12" customFormat="1">
      <c r="B267" s="340"/>
      <c r="C267" s="341"/>
      <c r="D267" s="342" t="s">
        <v>907</v>
      </c>
      <c r="E267" s="343" t="s">
        <v>1</v>
      </c>
      <c r="F267" s="344" t="s">
        <v>1104</v>
      </c>
      <c r="G267" s="341"/>
      <c r="H267" s="345">
        <v>4.7279999999999998</v>
      </c>
      <c r="I267" s="341"/>
      <c r="J267" s="341"/>
      <c r="K267" s="341"/>
      <c r="L267" s="340"/>
      <c r="M267" s="346"/>
      <c r="N267" s="341"/>
      <c r="O267" s="341"/>
      <c r="P267" s="341"/>
      <c r="Q267" s="341"/>
      <c r="R267" s="341"/>
      <c r="S267" s="341"/>
      <c r="T267" s="347"/>
      <c r="U267" s="341"/>
      <c r="V267" s="341"/>
      <c r="W267" s="341"/>
      <c r="X267" s="341"/>
      <c r="Y267" s="341"/>
      <c r="Z267" s="341"/>
      <c r="AA267" s="341"/>
      <c r="AB267" s="341"/>
      <c r="AC267" s="341"/>
      <c r="AD267" s="341"/>
      <c r="AE267" s="341"/>
      <c r="AF267" s="341"/>
      <c r="AG267" s="341"/>
      <c r="AH267" s="341"/>
      <c r="AI267" s="341"/>
      <c r="AJ267" s="341"/>
      <c r="AK267" s="341"/>
      <c r="AL267" s="341"/>
      <c r="AM267" s="341"/>
      <c r="AN267" s="341"/>
      <c r="AO267" s="341"/>
      <c r="AP267" s="341"/>
      <c r="AQ267" s="341"/>
      <c r="AR267" s="341"/>
      <c r="AS267" s="341"/>
      <c r="AT267" s="343" t="s">
        <v>907</v>
      </c>
      <c r="AU267" s="343" t="s">
        <v>84</v>
      </c>
      <c r="AV267" s="341" t="s">
        <v>84</v>
      </c>
      <c r="AW267" s="341" t="s">
        <v>32</v>
      </c>
      <c r="AX267" s="341" t="s">
        <v>75</v>
      </c>
      <c r="AY267" s="343" t="s">
        <v>184</v>
      </c>
      <c r="AZ267" s="341"/>
      <c r="BA267" s="341"/>
      <c r="BB267" s="341"/>
      <c r="BC267" s="341"/>
      <c r="BD267" s="341"/>
      <c r="BE267" s="341"/>
      <c r="BF267" s="341"/>
      <c r="BG267" s="341"/>
      <c r="BH267" s="341"/>
      <c r="BI267" s="341"/>
      <c r="BJ267" s="341"/>
      <c r="BK267" s="341"/>
      <c r="BL267" s="341"/>
      <c r="BM267" s="341"/>
    </row>
    <row r="268" spans="2:65" s="12" customFormat="1">
      <c r="B268" s="340"/>
      <c r="C268" s="341"/>
      <c r="D268" s="342" t="s">
        <v>907</v>
      </c>
      <c r="E268" s="343" t="s">
        <v>1</v>
      </c>
      <c r="F268" s="344" t="s">
        <v>1105</v>
      </c>
      <c r="G268" s="341"/>
      <c r="H268" s="345">
        <v>4.7279999999999998</v>
      </c>
      <c r="I268" s="341"/>
      <c r="J268" s="341"/>
      <c r="K268" s="341"/>
      <c r="L268" s="340"/>
      <c r="M268" s="346"/>
      <c r="N268" s="341"/>
      <c r="O268" s="341"/>
      <c r="P268" s="341"/>
      <c r="Q268" s="341"/>
      <c r="R268" s="341"/>
      <c r="S268" s="341"/>
      <c r="T268" s="347"/>
      <c r="U268" s="341"/>
      <c r="V268" s="341"/>
      <c r="W268" s="341"/>
      <c r="X268" s="341"/>
      <c r="Y268" s="341"/>
      <c r="Z268" s="341"/>
      <c r="AA268" s="341"/>
      <c r="AB268" s="341"/>
      <c r="AC268" s="341"/>
      <c r="AD268" s="341"/>
      <c r="AE268" s="341"/>
      <c r="AF268" s="341"/>
      <c r="AG268" s="341"/>
      <c r="AH268" s="341"/>
      <c r="AI268" s="341"/>
      <c r="AJ268" s="341"/>
      <c r="AK268" s="341"/>
      <c r="AL268" s="341"/>
      <c r="AM268" s="341"/>
      <c r="AN268" s="341"/>
      <c r="AO268" s="341"/>
      <c r="AP268" s="341"/>
      <c r="AQ268" s="341"/>
      <c r="AR268" s="341"/>
      <c r="AS268" s="341"/>
      <c r="AT268" s="343" t="s">
        <v>907</v>
      </c>
      <c r="AU268" s="343" t="s">
        <v>84</v>
      </c>
      <c r="AV268" s="341" t="s">
        <v>84</v>
      </c>
      <c r="AW268" s="341" t="s">
        <v>32</v>
      </c>
      <c r="AX268" s="341" t="s">
        <v>75</v>
      </c>
      <c r="AY268" s="343" t="s">
        <v>184</v>
      </c>
      <c r="AZ268" s="341"/>
      <c r="BA268" s="341"/>
      <c r="BB268" s="341"/>
      <c r="BC268" s="341"/>
      <c r="BD268" s="341"/>
      <c r="BE268" s="341"/>
      <c r="BF268" s="341"/>
      <c r="BG268" s="341"/>
      <c r="BH268" s="341"/>
      <c r="BI268" s="341"/>
      <c r="BJ268" s="341"/>
      <c r="BK268" s="341"/>
      <c r="BL268" s="341"/>
      <c r="BM268" s="341"/>
    </row>
    <row r="269" spans="2:65" s="12" customFormat="1">
      <c r="B269" s="340"/>
      <c r="C269" s="341"/>
      <c r="D269" s="342" t="s">
        <v>907</v>
      </c>
      <c r="E269" s="343" t="s">
        <v>1</v>
      </c>
      <c r="F269" s="344" t="s">
        <v>1106</v>
      </c>
      <c r="G269" s="341"/>
      <c r="H269" s="345">
        <v>4.7279999999999998</v>
      </c>
      <c r="I269" s="341"/>
      <c r="J269" s="341"/>
      <c r="K269" s="341"/>
      <c r="L269" s="340"/>
      <c r="M269" s="346"/>
      <c r="N269" s="341"/>
      <c r="O269" s="341"/>
      <c r="P269" s="341"/>
      <c r="Q269" s="341"/>
      <c r="R269" s="341"/>
      <c r="S269" s="341"/>
      <c r="T269" s="347"/>
      <c r="U269" s="341"/>
      <c r="V269" s="341"/>
      <c r="W269" s="341"/>
      <c r="X269" s="341"/>
      <c r="Y269" s="341"/>
      <c r="Z269" s="341"/>
      <c r="AA269" s="341"/>
      <c r="AB269" s="341"/>
      <c r="AC269" s="341"/>
      <c r="AD269" s="341"/>
      <c r="AE269" s="341"/>
      <c r="AF269" s="341"/>
      <c r="AG269" s="341"/>
      <c r="AH269" s="341"/>
      <c r="AI269" s="341"/>
      <c r="AJ269" s="341"/>
      <c r="AK269" s="341"/>
      <c r="AL269" s="341"/>
      <c r="AM269" s="341"/>
      <c r="AN269" s="341"/>
      <c r="AO269" s="341"/>
      <c r="AP269" s="341"/>
      <c r="AQ269" s="341"/>
      <c r="AR269" s="341"/>
      <c r="AS269" s="341"/>
      <c r="AT269" s="343" t="s">
        <v>907</v>
      </c>
      <c r="AU269" s="343" t="s">
        <v>84</v>
      </c>
      <c r="AV269" s="341" t="s">
        <v>84</v>
      </c>
      <c r="AW269" s="341" t="s">
        <v>32</v>
      </c>
      <c r="AX269" s="341" t="s">
        <v>75</v>
      </c>
      <c r="AY269" s="343" t="s">
        <v>184</v>
      </c>
      <c r="AZ269" s="341"/>
      <c r="BA269" s="341"/>
      <c r="BB269" s="341"/>
      <c r="BC269" s="341"/>
      <c r="BD269" s="341"/>
      <c r="BE269" s="341"/>
      <c r="BF269" s="341"/>
      <c r="BG269" s="341"/>
      <c r="BH269" s="341"/>
      <c r="BI269" s="341"/>
      <c r="BJ269" s="341"/>
      <c r="BK269" s="341"/>
      <c r="BL269" s="341"/>
      <c r="BM269" s="341"/>
    </row>
    <row r="270" spans="2:65" s="13" customFormat="1">
      <c r="B270" s="348"/>
      <c r="C270" s="349"/>
      <c r="D270" s="342" t="s">
        <v>907</v>
      </c>
      <c r="E270" s="350" t="s">
        <v>1</v>
      </c>
      <c r="F270" s="351" t="s">
        <v>921</v>
      </c>
      <c r="G270" s="349"/>
      <c r="H270" s="352">
        <v>14.183999999999999</v>
      </c>
      <c r="I270" s="349"/>
      <c r="J270" s="349"/>
      <c r="K270" s="349"/>
      <c r="L270" s="348"/>
      <c r="M270" s="353"/>
      <c r="N270" s="349"/>
      <c r="O270" s="349"/>
      <c r="P270" s="349"/>
      <c r="Q270" s="349"/>
      <c r="R270" s="349"/>
      <c r="S270" s="349"/>
      <c r="T270" s="354"/>
      <c r="U270" s="349"/>
      <c r="V270" s="349"/>
      <c r="W270" s="349"/>
      <c r="X270" s="349"/>
      <c r="Y270" s="349"/>
      <c r="Z270" s="349"/>
      <c r="AA270" s="349"/>
      <c r="AB270" s="349"/>
      <c r="AC270" s="349"/>
      <c r="AD270" s="349"/>
      <c r="AE270" s="349"/>
      <c r="AF270" s="349"/>
      <c r="AG270" s="349"/>
      <c r="AH270" s="349"/>
      <c r="AI270" s="349"/>
      <c r="AJ270" s="349"/>
      <c r="AK270" s="349"/>
      <c r="AL270" s="349"/>
      <c r="AM270" s="349"/>
      <c r="AN270" s="349"/>
      <c r="AO270" s="349"/>
      <c r="AP270" s="349"/>
      <c r="AQ270" s="349"/>
      <c r="AR270" s="349"/>
      <c r="AS270" s="349"/>
      <c r="AT270" s="350" t="s">
        <v>907</v>
      </c>
      <c r="AU270" s="350" t="s">
        <v>84</v>
      </c>
      <c r="AV270" s="349" t="s">
        <v>197</v>
      </c>
      <c r="AW270" s="349" t="s">
        <v>32</v>
      </c>
      <c r="AX270" s="349" t="s">
        <v>82</v>
      </c>
      <c r="AY270" s="350" t="s">
        <v>184</v>
      </c>
      <c r="AZ270" s="349"/>
      <c r="BA270" s="349"/>
      <c r="BB270" s="349"/>
      <c r="BC270" s="349"/>
      <c r="BD270" s="349"/>
      <c r="BE270" s="349"/>
      <c r="BF270" s="349"/>
      <c r="BG270" s="349"/>
      <c r="BH270" s="349"/>
      <c r="BI270" s="349"/>
      <c r="BJ270" s="349"/>
      <c r="BK270" s="349"/>
      <c r="BL270" s="349"/>
      <c r="BM270" s="349"/>
    </row>
    <row r="271" spans="2:65" s="1" customFormat="1" ht="37.9" customHeight="1">
      <c r="B271" s="268"/>
      <c r="C271" s="329" t="s">
        <v>284</v>
      </c>
      <c r="D271" s="329" t="s">
        <v>187</v>
      </c>
      <c r="E271" s="330" t="s">
        <v>1107</v>
      </c>
      <c r="F271" s="331" t="s">
        <v>1108</v>
      </c>
      <c r="G271" s="332" t="s">
        <v>248</v>
      </c>
      <c r="H271" s="333">
        <v>11</v>
      </c>
      <c r="I271" s="137"/>
      <c r="J271" s="334">
        <f>ROUND(I271*H271,2)</f>
        <v>0</v>
      </c>
      <c r="K271" s="331" t="s">
        <v>195</v>
      </c>
      <c r="L271" s="268"/>
      <c r="M271" s="138" t="s">
        <v>1</v>
      </c>
      <c r="N271" s="335" t="s">
        <v>40</v>
      </c>
      <c r="O271" s="269"/>
      <c r="P271" s="336">
        <f>O271*H271</f>
        <v>0</v>
      </c>
      <c r="Q271" s="336">
        <v>4.8000000000000001E-4</v>
      </c>
      <c r="R271" s="336">
        <f>Q271*H271</f>
        <v>5.28E-3</v>
      </c>
      <c r="S271" s="336">
        <v>0</v>
      </c>
      <c r="T271" s="337">
        <f>S271*H271</f>
        <v>0</v>
      </c>
      <c r="U271" s="269"/>
      <c r="V271" s="269"/>
      <c r="W271" s="269"/>
      <c r="X271" s="269"/>
      <c r="Y271" s="269"/>
      <c r="Z271" s="269"/>
      <c r="AA271" s="269"/>
      <c r="AB271" s="269"/>
      <c r="AC271" s="269"/>
      <c r="AD271" s="269"/>
      <c r="AE271" s="269"/>
      <c r="AF271" s="269"/>
      <c r="AG271" s="269"/>
      <c r="AH271" s="269"/>
      <c r="AI271" s="269"/>
      <c r="AJ271" s="269"/>
      <c r="AK271" s="269"/>
      <c r="AL271" s="269"/>
      <c r="AM271" s="269"/>
      <c r="AN271" s="269"/>
      <c r="AO271" s="269"/>
      <c r="AP271" s="269"/>
      <c r="AQ271" s="269"/>
      <c r="AR271" s="338" t="s">
        <v>191</v>
      </c>
      <c r="AS271" s="269"/>
      <c r="AT271" s="338" t="s">
        <v>187</v>
      </c>
      <c r="AU271" s="338" t="s">
        <v>84</v>
      </c>
      <c r="AV271" s="269"/>
      <c r="AW271" s="269"/>
      <c r="AX271" s="269"/>
      <c r="AY271" s="259" t="s">
        <v>184</v>
      </c>
      <c r="AZ271" s="269"/>
      <c r="BA271" s="269"/>
      <c r="BB271" s="269"/>
      <c r="BC271" s="269"/>
      <c r="BD271" s="269"/>
      <c r="BE271" s="339">
        <f>IF(N271="základní",J271,0)</f>
        <v>0</v>
      </c>
      <c r="BF271" s="339">
        <f>IF(N271="snížená",J271,0)</f>
        <v>0</v>
      </c>
      <c r="BG271" s="339">
        <f>IF(N271="zákl. přenesená",J271,0)</f>
        <v>0</v>
      </c>
      <c r="BH271" s="339">
        <f>IF(N271="sníž. přenesená",J271,0)</f>
        <v>0</v>
      </c>
      <c r="BI271" s="339">
        <f>IF(N271="nulová",J271,0)</f>
        <v>0</v>
      </c>
      <c r="BJ271" s="259" t="s">
        <v>82</v>
      </c>
      <c r="BK271" s="339">
        <f>ROUND(I271*H271,2)</f>
        <v>0</v>
      </c>
      <c r="BL271" s="259" t="s">
        <v>191</v>
      </c>
      <c r="BM271" s="338" t="s">
        <v>1109</v>
      </c>
    </row>
    <row r="272" spans="2:65" s="12" customFormat="1">
      <c r="B272" s="340"/>
      <c r="C272" s="341"/>
      <c r="D272" s="342" t="s">
        <v>907</v>
      </c>
      <c r="E272" s="343" t="s">
        <v>1</v>
      </c>
      <c r="F272" s="344" t="s">
        <v>1110</v>
      </c>
      <c r="G272" s="341"/>
      <c r="H272" s="345">
        <v>11</v>
      </c>
      <c r="I272" s="341"/>
      <c r="J272" s="341"/>
      <c r="K272" s="341"/>
      <c r="L272" s="340"/>
      <c r="M272" s="346"/>
      <c r="N272" s="341"/>
      <c r="O272" s="341"/>
      <c r="P272" s="341"/>
      <c r="Q272" s="341"/>
      <c r="R272" s="341"/>
      <c r="S272" s="341"/>
      <c r="T272" s="347"/>
      <c r="U272" s="341"/>
      <c r="V272" s="341"/>
      <c r="W272" s="341"/>
      <c r="X272" s="341"/>
      <c r="Y272" s="341"/>
      <c r="Z272" s="341"/>
      <c r="AA272" s="341"/>
      <c r="AB272" s="341"/>
      <c r="AC272" s="341"/>
      <c r="AD272" s="341"/>
      <c r="AE272" s="341"/>
      <c r="AF272" s="341"/>
      <c r="AG272" s="341"/>
      <c r="AH272" s="341"/>
      <c r="AI272" s="341"/>
      <c r="AJ272" s="341"/>
      <c r="AK272" s="341"/>
      <c r="AL272" s="341"/>
      <c r="AM272" s="341"/>
      <c r="AN272" s="341"/>
      <c r="AO272" s="341"/>
      <c r="AP272" s="341"/>
      <c r="AQ272" s="341"/>
      <c r="AR272" s="341"/>
      <c r="AS272" s="341"/>
      <c r="AT272" s="343" t="s">
        <v>907</v>
      </c>
      <c r="AU272" s="343" t="s">
        <v>84</v>
      </c>
      <c r="AV272" s="341" t="s">
        <v>84</v>
      </c>
      <c r="AW272" s="341" t="s">
        <v>32</v>
      </c>
      <c r="AX272" s="341" t="s">
        <v>82</v>
      </c>
      <c r="AY272" s="343" t="s">
        <v>184</v>
      </c>
      <c r="AZ272" s="341"/>
      <c r="BA272" s="341"/>
      <c r="BB272" s="341"/>
      <c r="BC272" s="341"/>
      <c r="BD272" s="341"/>
      <c r="BE272" s="341"/>
      <c r="BF272" s="341"/>
      <c r="BG272" s="341"/>
      <c r="BH272" s="341"/>
      <c r="BI272" s="341"/>
      <c r="BJ272" s="341"/>
      <c r="BK272" s="341"/>
      <c r="BL272" s="341"/>
      <c r="BM272" s="341"/>
    </row>
    <row r="273" spans="2:65" s="1" customFormat="1" ht="37.9" customHeight="1">
      <c r="B273" s="268"/>
      <c r="C273" s="362" t="s">
        <v>379</v>
      </c>
      <c r="D273" s="362" t="s">
        <v>192</v>
      </c>
      <c r="E273" s="363" t="s">
        <v>1111</v>
      </c>
      <c r="F273" s="364" t="s">
        <v>1112</v>
      </c>
      <c r="G273" s="365" t="s">
        <v>248</v>
      </c>
      <c r="H273" s="366">
        <v>11</v>
      </c>
      <c r="I273" s="144"/>
      <c r="J273" s="367">
        <f>ROUND(I273*H273,2)</f>
        <v>0</v>
      </c>
      <c r="K273" s="364" t="s">
        <v>195</v>
      </c>
      <c r="L273" s="368"/>
      <c r="M273" s="146" t="s">
        <v>1</v>
      </c>
      <c r="N273" s="369" t="s">
        <v>40</v>
      </c>
      <c r="O273" s="269"/>
      <c r="P273" s="336">
        <f>O273*H273</f>
        <v>0</v>
      </c>
      <c r="Q273" s="336">
        <v>2.5999999999999999E-2</v>
      </c>
      <c r="R273" s="336">
        <f>Q273*H273</f>
        <v>0.28599999999999998</v>
      </c>
      <c r="S273" s="336">
        <v>0</v>
      </c>
      <c r="T273" s="337">
        <f>S273*H273</f>
        <v>0</v>
      </c>
      <c r="U273" s="269"/>
      <c r="V273" s="269"/>
      <c r="W273" s="269"/>
      <c r="X273" s="269"/>
      <c r="Y273" s="269"/>
      <c r="Z273" s="269"/>
      <c r="AA273" s="269"/>
      <c r="AB273" s="269"/>
      <c r="AC273" s="269"/>
      <c r="AD273" s="269"/>
      <c r="AE273" s="269"/>
      <c r="AF273" s="269"/>
      <c r="AG273" s="269"/>
      <c r="AH273" s="269"/>
      <c r="AI273" s="269"/>
      <c r="AJ273" s="269"/>
      <c r="AK273" s="269"/>
      <c r="AL273" s="269"/>
      <c r="AM273" s="269"/>
      <c r="AN273" s="269"/>
      <c r="AO273" s="269"/>
      <c r="AP273" s="269"/>
      <c r="AQ273" s="269"/>
      <c r="AR273" s="338" t="s">
        <v>196</v>
      </c>
      <c r="AS273" s="269"/>
      <c r="AT273" s="338" t="s">
        <v>192</v>
      </c>
      <c r="AU273" s="338" t="s">
        <v>84</v>
      </c>
      <c r="AV273" s="269"/>
      <c r="AW273" s="269"/>
      <c r="AX273" s="269"/>
      <c r="AY273" s="259" t="s">
        <v>184</v>
      </c>
      <c r="AZ273" s="269"/>
      <c r="BA273" s="269"/>
      <c r="BB273" s="269"/>
      <c r="BC273" s="269"/>
      <c r="BD273" s="269"/>
      <c r="BE273" s="339">
        <f>IF(N273="základní",J273,0)</f>
        <v>0</v>
      </c>
      <c r="BF273" s="339">
        <f>IF(N273="snížená",J273,0)</f>
        <v>0</v>
      </c>
      <c r="BG273" s="339">
        <f>IF(N273="zákl. přenesená",J273,0)</f>
        <v>0</v>
      </c>
      <c r="BH273" s="339">
        <f>IF(N273="sníž. přenesená",J273,0)</f>
        <v>0</v>
      </c>
      <c r="BI273" s="339">
        <f>IF(N273="nulová",J273,0)</f>
        <v>0</v>
      </c>
      <c r="BJ273" s="259" t="s">
        <v>82</v>
      </c>
      <c r="BK273" s="339">
        <f>ROUND(I273*H273,2)</f>
        <v>0</v>
      </c>
      <c r="BL273" s="259" t="s">
        <v>191</v>
      </c>
      <c r="BM273" s="338" t="s">
        <v>1113</v>
      </c>
    </row>
    <row r="274" spans="2:65" s="1" customFormat="1" ht="49.25" customHeight="1">
      <c r="B274" s="268"/>
      <c r="C274" s="329" t="s">
        <v>288</v>
      </c>
      <c r="D274" s="329" t="s">
        <v>187</v>
      </c>
      <c r="E274" s="330" t="s">
        <v>1114</v>
      </c>
      <c r="F274" s="331" t="s">
        <v>1115</v>
      </c>
      <c r="G274" s="332" t="s">
        <v>248</v>
      </c>
      <c r="H274" s="333">
        <v>28</v>
      </c>
      <c r="I274" s="137"/>
      <c r="J274" s="334">
        <f>ROUND(I274*H274,2)</f>
        <v>0</v>
      </c>
      <c r="K274" s="331" t="s">
        <v>195</v>
      </c>
      <c r="L274" s="268"/>
      <c r="M274" s="138" t="s">
        <v>1</v>
      </c>
      <c r="N274" s="335" t="s">
        <v>40</v>
      </c>
      <c r="O274" s="269"/>
      <c r="P274" s="336">
        <f>O274*H274</f>
        <v>0</v>
      </c>
      <c r="Q274" s="336">
        <v>0</v>
      </c>
      <c r="R274" s="336">
        <f>Q274*H274</f>
        <v>0</v>
      </c>
      <c r="S274" s="336">
        <v>2.4E-2</v>
      </c>
      <c r="T274" s="337">
        <f>S274*H274</f>
        <v>0.67200000000000004</v>
      </c>
      <c r="U274" s="269"/>
      <c r="V274" s="269"/>
      <c r="W274" s="269"/>
      <c r="X274" s="269"/>
      <c r="Y274" s="269"/>
      <c r="Z274" s="269"/>
      <c r="AA274" s="269"/>
      <c r="AB274" s="269"/>
      <c r="AC274" s="269"/>
      <c r="AD274" s="269"/>
      <c r="AE274" s="269"/>
      <c r="AF274" s="269"/>
      <c r="AG274" s="269"/>
      <c r="AH274" s="269"/>
      <c r="AI274" s="269"/>
      <c r="AJ274" s="269"/>
      <c r="AK274" s="269"/>
      <c r="AL274" s="269"/>
      <c r="AM274" s="269"/>
      <c r="AN274" s="269"/>
      <c r="AO274" s="269"/>
      <c r="AP274" s="269"/>
      <c r="AQ274" s="269"/>
      <c r="AR274" s="338" t="s">
        <v>191</v>
      </c>
      <c r="AS274" s="269"/>
      <c r="AT274" s="338" t="s">
        <v>187</v>
      </c>
      <c r="AU274" s="338" t="s">
        <v>84</v>
      </c>
      <c r="AV274" s="269"/>
      <c r="AW274" s="269"/>
      <c r="AX274" s="269"/>
      <c r="AY274" s="259" t="s">
        <v>184</v>
      </c>
      <c r="AZ274" s="269"/>
      <c r="BA274" s="269"/>
      <c r="BB274" s="269"/>
      <c r="BC274" s="269"/>
      <c r="BD274" s="269"/>
      <c r="BE274" s="339">
        <f>IF(N274="základní",J274,0)</f>
        <v>0</v>
      </c>
      <c r="BF274" s="339">
        <f>IF(N274="snížená",J274,0)</f>
        <v>0</v>
      </c>
      <c r="BG274" s="339">
        <f>IF(N274="zákl. přenesená",J274,0)</f>
        <v>0</v>
      </c>
      <c r="BH274" s="339">
        <f>IF(N274="sníž. přenesená",J274,0)</f>
        <v>0</v>
      </c>
      <c r="BI274" s="339">
        <f>IF(N274="nulová",J274,0)</f>
        <v>0</v>
      </c>
      <c r="BJ274" s="259" t="s">
        <v>82</v>
      </c>
      <c r="BK274" s="339">
        <f>ROUND(I274*H274,2)</f>
        <v>0</v>
      </c>
      <c r="BL274" s="259" t="s">
        <v>191</v>
      </c>
      <c r="BM274" s="338" t="s">
        <v>1116</v>
      </c>
    </row>
    <row r="275" spans="2:65" s="12" customFormat="1">
      <c r="B275" s="340"/>
      <c r="C275" s="341"/>
      <c r="D275" s="342" t="s">
        <v>907</v>
      </c>
      <c r="E275" s="343" t="s">
        <v>1</v>
      </c>
      <c r="F275" s="344" t="s">
        <v>1061</v>
      </c>
      <c r="G275" s="341"/>
      <c r="H275" s="345">
        <v>3</v>
      </c>
      <c r="I275" s="341"/>
      <c r="J275" s="341"/>
      <c r="K275" s="341"/>
      <c r="L275" s="340"/>
      <c r="M275" s="346"/>
      <c r="N275" s="341"/>
      <c r="O275" s="341"/>
      <c r="P275" s="341"/>
      <c r="Q275" s="341"/>
      <c r="R275" s="341"/>
      <c r="S275" s="341"/>
      <c r="T275" s="347"/>
      <c r="U275" s="341"/>
      <c r="V275" s="341"/>
      <c r="W275" s="341"/>
      <c r="X275" s="341"/>
      <c r="Y275" s="341"/>
      <c r="Z275" s="341"/>
      <c r="AA275" s="341"/>
      <c r="AB275" s="341"/>
      <c r="AC275" s="341"/>
      <c r="AD275" s="341"/>
      <c r="AE275" s="341"/>
      <c r="AF275" s="341"/>
      <c r="AG275" s="341"/>
      <c r="AH275" s="341"/>
      <c r="AI275" s="341"/>
      <c r="AJ275" s="341"/>
      <c r="AK275" s="341"/>
      <c r="AL275" s="341"/>
      <c r="AM275" s="341"/>
      <c r="AN275" s="341"/>
      <c r="AO275" s="341"/>
      <c r="AP275" s="341"/>
      <c r="AQ275" s="341"/>
      <c r="AR275" s="341"/>
      <c r="AS275" s="341"/>
      <c r="AT275" s="343" t="s">
        <v>907</v>
      </c>
      <c r="AU275" s="343" t="s">
        <v>84</v>
      </c>
      <c r="AV275" s="341" t="s">
        <v>84</v>
      </c>
      <c r="AW275" s="341" t="s">
        <v>32</v>
      </c>
      <c r="AX275" s="341" t="s">
        <v>75</v>
      </c>
      <c r="AY275" s="343" t="s">
        <v>184</v>
      </c>
      <c r="AZ275" s="341"/>
      <c r="BA275" s="341"/>
      <c r="BB275" s="341"/>
      <c r="BC275" s="341"/>
      <c r="BD275" s="341"/>
      <c r="BE275" s="341"/>
      <c r="BF275" s="341"/>
      <c r="BG275" s="341"/>
      <c r="BH275" s="341"/>
      <c r="BI275" s="341"/>
      <c r="BJ275" s="341"/>
      <c r="BK275" s="341"/>
      <c r="BL275" s="341"/>
      <c r="BM275" s="341"/>
    </row>
    <row r="276" spans="2:65" s="12" customFormat="1">
      <c r="B276" s="340"/>
      <c r="C276" s="341"/>
      <c r="D276" s="342" t="s">
        <v>907</v>
      </c>
      <c r="E276" s="343" t="s">
        <v>1</v>
      </c>
      <c r="F276" s="344" t="s">
        <v>1117</v>
      </c>
      <c r="G276" s="341"/>
      <c r="H276" s="345">
        <v>9</v>
      </c>
      <c r="I276" s="341"/>
      <c r="J276" s="341"/>
      <c r="K276" s="341"/>
      <c r="L276" s="340"/>
      <c r="M276" s="346"/>
      <c r="N276" s="341"/>
      <c r="O276" s="341"/>
      <c r="P276" s="341"/>
      <c r="Q276" s="341"/>
      <c r="R276" s="341"/>
      <c r="S276" s="341"/>
      <c r="T276" s="347"/>
      <c r="U276" s="341"/>
      <c r="V276" s="341"/>
      <c r="W276" s="341"/>
      <c r="X276" s="341"/>
      <c r="Y276" s="341"/>
      <c r="Z276" s="341"/>
      <c r="AA276" s="341"/>
      <c r="AB276" s="341"/>
      <c r="AC276" s="341"/>
      <c r="AD276" s="341"/>
      <c r="AE276" s="341"/>
      <c r="AF276" s="341"/>
      <c r="AG276" s="341"/>
      <c r="AH276" s="341"/>
      <c r="AI276" s="341"/>
      <c r="AJ276" s="341"/>
      <c r="AK276" s="341"/>
      <c r="AL276" s="341"/>
      <c r="AM276" s="341"/>
      <c r="AN276" s="341"/>
      <c r="AO276" s="341"/>
      <c r="AP276" s="341"/>
      <c r="AQ276" s="341"/>
      <c r="AR276" s="341"/>
      <c r="AS276" s="341"/>
      <c r="AT276" s="343" t="s">
        <v>907</v>
      </c>
      <c r="AU276" s="343" t="s">
        <v>84</v>
      </c>
      <c r="AV276" s="341" t="s">
        <v>84</v>
      </c>
      <c r="AW276" s="341" t="s">
        <v>32</v>
      </c>
      <c r="AX276" s="341" t="s">
        <v>75</v>
      </c>
      <c r="AY276" s="343" t="s">
        <v>184</v>
      </c>
      <c r="AZ276" s="341"/>
      <c r="BA276" s="341"/>
      <c r="BB276" s="341"/>
      <c r="BC276" s="341"/>
      <c r="BD276" s="341"/>
      <c r="BE276" s="341"/>
      <c r="BF276" s="341"/>
      <c r="BG276" s="341"/>
      <c r="BH276" s="341"/>
      <c r="BI276" s="341"/>
      <c r="BJ276" s="341"/>
      <c r="BK276" s="341"/>
      <c r="BL276" s="341"/>
      <c r="BM276" s="341"/>
    </row>
    <row r="277" spans="2:65" s="12" customFormat="1">
      <c r="B277" s="340"/>
      <c r="C277" s="341"/>
      <c r="D277" s="342" t="s">
        <v>907</v>
      </c>
      <c r="E277" s="343" t="s">
        <v>1</v>
      </c>
      <c r="F277" s="344" t="s">
        <v>1118</v>
      </c>
      <c r="G277" s="341"/>
      <c r="H277" s="345">
        <v>8</v>
      </c>
      <c r="I277" s="341"/>
      <c r="J277" s="341"/>
      <c r="K277" s="341"/>
      <c r="L277" s="340"/>
      <c r="M277" s="346"/>
      <c r="N277" s="341"/>
      <c r="O277" s="341"/>
      <c r="P277" s="341"/>
      <c r="Q277" s="341"/>
      <c r="R277" s="341"/>
      <c r="S277" s="341"/>
      <c r="T277" s="347"/>
      <c r="U277" s="341"/>
      <c r="V277" s="341"/>
      <c r="W277" s="341"/>
      <c r="X277" s="341"/>
      <c r="Y277" s="341"/>
      <c r="Z277" s="341"/>
      <c r="AA277" s="341"/>
      <c r="AB277" s="341"/>
      <c r="AC277" s="341"/>
      <c r="AD277" s="341"/>
      <c r="AE277" s="341"/>
      <c r="AF277" s="341"/>
      <c r="AG277" s="341"/>
      <c r="AH277" s="341"/>
      <c r="AI277" s="341"/>
      <c r="AJ277" s="341"/>
      <c r="AK277" s="341"/>
      <c r="AL277" s="341"/>
      <c r="AM277" s="341"/>
      <c r="AN277" s="341"/>
      <c r="AO277" s="341"/>
      <c r="AP277" s="341"/>
      <c r="AQ277" s="341"/>
      <c r="AR277" s="341"/>
      <c r="AS277" s="341"/>
      <c r="AT277" s="343" t="s">
        <v>907</v>
      </c>
      <c r="AU277" s="343" t="s">
        <v>84</v>
      </c>
      <c r="AV277" s="341" t="s">
        <v>84</v>
      </c>
      <c r="AW277" s="341" t="s">
        <v>32</v>
      </c>
      <c r="AX277" s="341" t="s">
        <v>75</v>
      </c>
      <c r="AY277" s="343" t="s">
        <v>184</v>
      </c>
      <c r="AZ277" s="341"/>
      <c r="BA277" s="341"/>
      <c r="BB277" s="341"/>
      <c r="BC277" s="341"/>
      <c r="BD277" s="341"/>
      <c r="BE277" s="341"/>
      <c r="BF277" s="341"/>
      <c r="BG277" s="341"/>
      <c r="BH277" s="341"/>
      <c r="BI277" s="341"/>
      <c r="BJ277" s="341"/>
      <c r="BK277" s="341"/>
      <c r="BL277" s="341"/>
      <c r="BM277" s="341"/>
    </row>
    <row r="278" spans="2:65" s="12" customFormat="1">
      <c r="B278" s="340"/>
      <c r="C278" s="341"/>
      <c r="D278" s="342" t="s">
        <v>907</v>
      </c>
      <c r="E278" s="343" t="s">
        <v>1</v>
      </c>
      <c r="F278" s="344" t="s">
        <v>1119</v>
      </c>
      <c r="G278" s="341"/>
      <c r="H278" s="345">
        <v>8</v>
      </c>
      <c r="I278" s="341"/>
      <c r="J278" s="341"/>
      <c r="K278" s="341"/>
      <c r="L278" s="340"/>
      <c r="M278" s="346"/>
      <c r="N278" s="341"/>
      <c r="O278" s="341"/>
      <c r="P278" s="341"/>
      <c r="Q278" s="341"/>
      <c r="R278" s="341"/>
      <c r="S278" s="341"/>
      <c r="T278" s="347"/>
      <c r="U278" s="341"/>
      <c r="V278" s="341"/>
      <c r="W278" s="341"/>
      <c r="X278" s="341"/>
      <c r="Y278" s="341"/>
      <c r="Z278" s="341"/>
      <c r="AA278" s="341"/>
      <c r="AB278" s="341"/>
      <c r="AC278" s="341"/>
      <c r="AD278" s="341"/>
      <c r="AE278" s="341"/>
      <c r="AF278" s="341"/>
      <c r="AG278" s="341"/>
      <c r="AH278" s="341"/>
      <c r="AI278" s="341"/>
      <c r="AJ278" s="341"/>
      <c r="AK278" s="341"/>
      <c r="AL278" s="341"/>
      <c r="AM278" s="341"/>
      <c r="AN278" s="341"/>
      <c r="AO278" s="341"/>
      <c r="AP278" s="341"/>
      <c r="AQ278" s="341"/>
      <c r="AR278" s="341"/>
      <c r="AS278" s="341"/>
      <c r="AT278" s="343" t="s">
        <v>907</v>
      </c>
      <c r="AU278" s="343" t="s">
        <v>84</v>
      </c>
      <c r="AV278" s="341" t="s">
        <v>84</v>
      </c>
      <c r="AW278" s="341" t="s">
        <v>32</v>
      </c>
      <c r="AX278" s="341" t="s">
        <v>75</v>
      </c>
      <c r="AY278" s="343" t="s">
        <v>184</v>
      </c>
      <c r="AZ278" s="341"/>
      <c r="BA278" s="341"/>
      <c r="BB278" s="341"/>
      <c r="BC278" s="341"/>
      <c r="BD278" s="341"/>
      <c r="BE278" s="341"/>
      <c r="BF278" s="341"/>
      <c r="BG278" s="341"/>
      <c r="BH278" s="341"/>
      <c r="BI278" s="341"/>
      <c r="BJ278" s="341"/>
      <c r="BK278" s="341"/>
      <c r="BL278" s="341"/>
      <c r="BM278" s="341"/>
    </row>
    <row r="279" spans="2:65" s="13" customFormat="1">
      <c r="B279" s="348"/>
      <c r="C279" s="349"/>
      <c r="D279" s="342" t="s">
        <v>907</v>
      </c>
      <c r="E279" s="350" t="s">
        <v>1</v>
      </c>
      <c r="F279" s="351" t="s">
        <v>1120</v>
      </c>
      <c r="G279" s="349"/>
      <c r="H279" s="352">
        <v>28</v>
      </c>
      <c r="I279" s="349"/>
      <c r="J279" s="349"/>
      <c r="K279" s="349"/>
      <c r="L279" s="348"/>
      <c r="M279" s="353"/>
      <c r="N279" s="349"/>
      <c r="O279" s="349"/>
      <c r="P279" s="349"/>
      <c r="Q279" s="349"/>
      <c r="R279" s="349"/>
      <c r="S279" s="349"/>
      <c r="T279" s="354"/>
      <c r="U279" s="349"/>
      <c r="V279" s="349"/>
      <c r="W279" s="349"/>
      <c r="X279" s="349"/>
      <c r="Y279" s="349"/>
      <c r="Z279" s="349"/>
      <c r="AA279" s="349"/>
      <c r="AB279" s="349"/>
      <c r="AC279" s="349"/>
      <c r="AD279" s="349"/>
      <c r="AE279" s="349"/>
      <c r="AF279" s="349"/>
      <c r="AG279" s="349"/>
      <c r="AH279" s="349"/>
      <c r="AI279" s="349"/>
      <c r="AJ279" s="349"/>
      <c r="AK279" s="349"/>
      <c r="AL279" s="349"/>
      <c r="AM279" s="349"/>
      <c r="AN279" s="349"/>
      <c r="AO279" s="349"/>
      <c r="AP279" s="349"/>
      <c r="AQ279" s="349"/>
      <c r="AR279" s="349"/>
      <c r="AS279" s="349"/>
      <c r="AT279" s="350" t="s">
        <v>907</v>
      </c>
      <c r="AU279" s="350" t="s">
        <v>84</v>
      </c>
      <c r="AV279" s="349" t="s">
        <v>197</v>
      </c>
      <c r="AW279" s="349" t="s">
        <v>32</v>
      </c>
      <c r="AX279" s="349" t="s">
        <v>82</v>
      </c>
      <c r="AY279" s="350" t="s">
        <v>184</v>
      </c>
      <c r="AZ279" s="349"/>
      <c r="BA279" s="349"/>
      <c r="BB279" s="349"/>
      <c r="BC279" s="349"/>
      <c r="BD279" s="349"/>
      <c r="BE279" s="349"/>
      <c r="BF279" s="349"/>
      <c r="BG279" s="349"/>
      <c r="BH279" s="349"/>
      <c r="BI279" s="349"/>
      <c r="BJ279" s="349"/>
      <c r="BK279" s="349"/>
      <c r="BL279" s="349"/>
      <c r="BM279" s="349"/>
    </row>
    <row r="280" spans="2:65" s="1" customFormat="1" ht="24.15" customHeight="1">
      <c r="B280" s="268"/>
      <c r="C280" s="329" t="s">
        <v>386</v>
      </c>
      <c r="D280" s="329" t="s">
        <v>187</v>
      </c>
      <c r="E280" s="330" t="s">
        <v>1121</v>
      </c>
      <c r="F280" s="331" t="s">
        <v>1122</v>
      </c>
      <c r="G280" s="332" t="s">
        <v>248</v>
      </c>
      <c r="H280" s="333">
        <v>11</v>
      </c>
      <c r="I280" s="137"/>
      <c r="J280" s="334">
        <f>ROUND(I280*H280,2)</f>
        <v>0</v>
      </c>
      <c r="K280" s="331" t="s">
        <v>195</v>
      </c>
      <c r="L280" s="268"/>
      <c r="M280" s="138" t="s">
        <v>1</v>
      </c>
      <c r="N280" s="335" t="s">
        <v>40</v>
      </c>
      <c r="O280" s="269"/>
      <c r="P280" s="336">
        <f>O280*H280</f>
        <v>0</v>
      </c>
      <c r="Q280" s="336">
        <v>0</v>
      </c>
      <c r="R280" s="336">
        <f>Q280*H280</f>
        <v>0</v>
      </c>
      <c r="S280" s="336">
        <v>0</v>
      </c>
      <c r="T280" s="337">
        <f>S280*H280</f>
        <v>0</v>
      </c>
      <c r="U280" s="269"/>
      <c r="V280" s="269"/>
      <c r="W280" s="269"/>
      <c r="X280" s="269"/>
      <c r="Y280" s="269"/>
      <c r="Z280" s="269"/>
      <c r="AA280" s="269"/>
      <c r="AB280" s="269"/>
      <c r="AC280" s="269"/>
      <c r="AD280" s="269"/>
      <c r="AE280" s="269"/>
      <c r="AF280" s="269"/>
      <c r="AG280" s="269"/>
      <c r="AH280" s="269"/>
      <c r="AI280" s="269"/>
      <c r="AJ280" s="269"/>
      <c r="AK280" s="269"/>
      <c r="AL280" s="269"/>
      <c r="AM280" s="269"/>
      <c r="AN280" s="269"/>
      <c r="AO280" s="269"/>
      <c r="AP280" s="269"/>
      <c r="AQ280" s="269"/>
      <c r="AR280" s="338" t="s">
        <v>191</v>
      </c>
      <c r="AS280" s="269"/>
      <c r="AT280" s="338" t="s">
        <v>187</v>
      </c>
      <c r="AU280" s="338" t="s">
        <v>84</v>
      </c>
      <c r="AV280" s="269"/>
      <c r="AW280" s="269"/>
      <c r="AX280" s="269"/>
      <c r="AY280" s="259" t="s">
        <v>184</v>
      </c>
      <c r="AZ280" s="269"/>
      <c r="BA280" s="269"/>
      <c r="BB280" s="269"/>
      <c r="BC280" s="269"/>
      <c r="BD280" s="269"/>
      <c r="BE280" s="339">
        <f>IF(N280="základní",J280,0)</f>
        <v>0</v>
      </c>
      <c r="BF280" s="339">
        <f>IF(N280="snížená",J280,0)</f>
        <v>0</v>
      </c>
      <c r="BG280" s="339">
        <f>IF(N280="zákl. přenesená",J280,0)</f>
        <v>0</v>
      </c>
      <c r="BH280" s="339">
        <f>IF(N280="sníž. přenesená",J280,0)</f>
        <v>0</v>
      </c>
      <c r="BI280" s="339">
        <f>IF(N280="nulová",J280,0)</f>
        <v>0</v>
      </c>
      <c r="BJ280" s="259" t="s">
        <v>82</v>
      </c>
      <c r="BK280" s="339">
        <f>ROUND(I280*H280,2)</f>
        <v>0</v>
      </c>
      <c r="BL280" s="259" t="s">
        <v>191</v>
      </c>
      <c r="BM280" s="338" t="s">
        <v>1123</v>
      </c>
    </row>
    <row r="281" spans="2:65" s="12" customFormat="1">
      <c r="B281" s="340"/>
      <c r="C281" s="341"/>
      <c r="D281" s="342" t="s">
        <v>907</v>
      </c>
      <c r="E281" s="343" t="s">
        <v>1</v>
      </c>
      <c r="F281" s="344" t="s">
        <v>1124</v>
      </c>
      <c r="G281" s="341"/>
      <c r="H281" s="345">
        <v>11</v>
      </c>
      <c r="I281" s="341"/>
      <c r="J281" s="341"/>
      <c r="K281" s="341"/>
      <c r="L281" s="340"/>
      <c r="M281" s="346"/>
      <c r="N281" s="341"/>
      <c r="O281" s="341"/>
      <c r="P281" s="341"/>
      <c r="Q281" s="341"/>
      <c r="R281" s="341"/>
      <c r="S281" s="341"/>
      <c r="T281" s="347"/>
      <c r="U281" s="341"/>
      <c r="V281" s="341"/>
      <c r="W281" s="341"/>
      <c r="X281" s="341"/>
      <c r="Y281" s="341"/>
      <c r="Z281" s="341"/>
      <c r="AA281" s="341"/>
      <c r="AB281" s="341"/>
      <c r="AC281" s="341"/>
      <c r="AD281" s="341"/>
      <c r="AE281" s="341"/>
      <c r="AF281" s="341"/>
      <c r="AG281" s="341"/>
      <c r="AH281" s="341"/>
      <c r="AI281" s="341"/>
      <c r="AJ281" s="341"/>
      <c r="AK281" s="341"/>
      <c r="AL281" s="341"/>
      <c r="AM281" s="341"/>
      <c r="AN281" s="341"/>
      <c r="AO281" s="341"/>
      <c r="AP281" s="341"/>
      <c r="AQ281" s="341"/>
      <c r="AR281" s="341"/>
      <c r="AS281" s="341"/>
      <c r="AT281" s="343" t="s">
        <v>907</v>
      </c>
      <c r="AU281" s="343" t="s">
        <v>84</v>
      </c>
      <c r="AV281" s="341" t="s">
        <v>84</v>
      </c>
      <c r="AW281" s="341" t="s">
        <v>32</v>
      </c>
      <c r="AX281" s="341" t="s">
        <v>82</v>
      </c>
      <c r="AY281" s="343" t="s">
        <v>184</v>
      </c>
      <c r="AZ281" s="341"/>
      <c r="BA281" s="341"/>
      <c r="BB281" s="341"/>
      <c r="BC281" s="341"/>
      <c r="BD281" s="341"/>
      <c r="BE281" s="341"/>
      <c r="BF281" s="341"/>
      <c r="BG281" s="341"/>
      <c r="BH281" s="341"/>
      <c r="BI281" s="341"/>
      <c r="BJ281" s="341"/>
      <c r="BK281" s="341"/>
      <c r="BL281" s="341"/>
      <c r="BM281" s="341"/>
    </row>
    <row r="282" spans="2:65" s="1" customFormat="1" ht="24.15" customHeight="1">
      <c r="B282" s="268"/>
      <c r="C282" s="362" t="s">
        <v>291</v>
      </c>
      <c r="D282" s="362" t="s">
        <v>192</v>
      </c>
      <c r="E282" s="363" t="s">
        <v>1125</v>
      </c>
      <c r="F282" s="364" t="s">
        <v>1126</v>
      </c>
      <c r="G282" s="365" t="s">
        <v>248</v>
      </c>
      <c r="H282" s="366">
        <v>11</v>
      </c>
      <c r="I282" s="144"/>
      <c r="J282" s="367">
        <f>ROUND(I282*H282,2)</f>
        <v>0</v>
      </c>
      <c r="K282" s="364" t="s">
        <v>195</v>
      </c>
      <c r="L282" s="368"/>
      <c r="M282" s="146" t="s">
        <v>1</v>
      </c>
      <c r="N282" s="369" t="s">
        <v>40</v>
      </c>
      <c r="O282" s="269"/>
      <c r="P282" s="336">
        <f>O282*H282</f>
        <v>0</v>
      </c>
      <c r="Q282" s="336">
        <v>1.8500000000000001E-3</v>
      </c>
      <c r="R282" s="336">
        <f>Q282*H282</f>
        <v>2.035E-2</v>
      </c>
      <c r="S282" s="336">
        <v>0</v>
      </c>
      <c r="T282" s="337">
        <f>S282*H282</f>
        <v>0</v>
      </c>
      <c r="U282" s="269"/>
      <c r="V282" s="269"/>
      <c r="W282" s="269"/>
      <c r="X282" s="269"/>
      <c r="Y282" s="269"/>
      <c r="Z282" s="269"/>
      <c r="AA282" s="269"/>
      <c r="AB282" s="269"/>
      <c r="AC282" s="269"/>
      <c r="AD282" s="269"/>
      <c r="AE282" s="269"/>
      <c r="AF282" s="269"/>
      <c r="AG282" s="269"/>
      <c r="AH282" s="269"/>
      <c r="AI282" s="269"/>
      <c r="AJ282" s="269"/>
      <c r="AK282" s="269"/>
      <c r="AL282" s="269"/>
      <c r="AM282" s="269"/>
      <c r="AN282" s="269"/>
      <c r="AO282" s="269"/>
      <c r="AP282" s="269"/>
      <c r="AQ282" s="269"/>
      <c r="AR282" s="338" t="s">
        <v>196</v>
      </c>
      <c r="AS282" s="269"/>
      <c r="AT282" s="338" t="s">
        <v>192</v>
      </c>
      <c r="AU282" s="338" t="s">
        <v>84</v>
      </c>
      <c r="AV282" s="269"/>
      <c r="AW282" s="269"/>
      <c r="AX282" s="269"/>
      <c r="AY282" s="259" t="s">
        <v>184</v>
      </c>
      <c r="AZ282" s="269"/>
      <c r="BA282" s="269"/>
      <c r="BB282" s="269"/>
      <c r="BC282" s="269"/>
      <c r="BD282" s="269"/>
      <c r="BE282" s="339">
        <f>IF(N282="základní",J282,0)</f>
        <v>0</v>
      </c>
      <c r="BF282" s="339">
        <f>IF(N282="snížená",J282,0)</f>
        <v>0</v>
      </c>
      <c r="BG282" s="339">
        <f>IF(N282="zákl. přenesená",J282,0)</f>
        <v>0</v>
      </c>
      <c r="BH282" s="339">
        <f>IF(N282="sníž. přenesená",J282,0)</f>
        <v>0</v>
      </c>
      <c r="BI282" s="339">
        <f>IF(N282="nulová",J282,0)</f>
        <v>0</v>
      </c>
      <c r="BJ282" s="259" t="s">
        <v>82</v>
      </c>
      <c r="BK282" s="339">
        <f>ROUND(I282*H282,2)</f>
        <v>0</v>
      </c>
      <c r="BL282" s="259" t="s">
        <v>191</v>
      </c>
      <c r="BM282" s="338" t="s">
        <v>1127</v>
      </c>
    </row>
    <row r="283" spans="2:65" s="1" customFormat="1" ht="55.55" customHeight="1">
      <c r="B283" s="268"/>
      <c r="C283" s="329" t="s">
        <v>393</v>
      </c>
      <c r="D283" s="329" t="s">
        <v>187</v>
      </c>
      <c r="E283" s="330" t="s">
        <v>1128</v>
      </c>
      <c r="F283" s="331" t="s">
        <v>1129</v>
      </c>
      <c r="G283" s="332" t="s">
        <v>351</v>
      </c>
      <c r="H283" s="333">
        <v>0.89100000000000001</v>
      </c>
      <c r="I283" s="137"/>
      <c r="J283" s="334">
        <f>ROUND(I283*H283,2)</f>
        <v>0</v>
      </c>
      <c r="K283" s="331" t="s">
        <v>195</v>
      </c>
      <c r="L283" s="268"/>
      <c r="M283" s="138" t="s">
        <v>1</v>
      </c>
      <c r="N283" s="335" t="s">
        <v>40</v>
      </c>
      <c r="O283" s="269"/>
      <c r="P283" s="336">
        <f>O283*H283</f>
        <v>0</v>
      </c>
      <c r="Q283" s="336">
        <v>0</v>
      </c>
      <c r="R283" s="336">
        <f>Q283*H283</f>
        <v>0</v>
      </c>
      <c r="S283" s="336">
        <v>0</v>
      </c>
      <c r="T283" s="337">
        <f>S283*H283</f>
        <v>0</v>
      </c>
      <c r="U283" s="269"/>
      <c r="V283" s="269"/>
      <c r="W283" s="269"/>
      <c r="X283" s="269"/>
      <c r="Y283" s="269"/>
      <c r="Z283" s="269"/>
      <c r="AA283" s="269"/>
      <c r="AB283" s="269"/>
      <c r="AC283" s="269"/>
      <c r="AD283" s="269"/>
      <c r="AE283" s="269"/>
      <c r="AF283" s="269"/>
      <c r="AG283" s="269"/>
      <c r="AH283" s="269"/>
      <c r="AI283" s="269"/>
      <c r="AJ283" s="269"/>
      <c r="AK283" s="269"/>
      <c r="AL283" s="269"/>
      <c r="AM283" s="269"/>
      <c r="AN283" s="269"/>
      <c r="AO283" s="269"/>
      <c r="AP283" s="269"/>
      <c r="AQ283" s="269"/>
      <c r="AR283" s="338" t="s">
        <v>191</v>
      </c>
      <c r="AS283" s="269"/>
      <c r="AT283" s="338" t="s">
        <v>187</v>
      </c>
      <c r="AU283" s="338" t="s">
        <v>84</v>
      </c>
      <c r="AV283" s="269"/>
      <c r="AW283" s="269"/>
      <c r="AX283" s="269"/>
      <c r="AY283" s="259" t="s">
        <v>184</v>
      </c>
      <c r="AZ283" s="269"/>
      <c r="BA283" s="269"/>
      <c r="BB283" s="269"/>
      <c r="BC283" s="269"/>
      <c r="BD283" s="269"/>
      <c r="BE283" s="339">
        <f>IF(N283="základní",J283,0)</f>
        <v>0</v>
      </c>
      <c r="BF283" s="339">
        <f>IF(N283="snížená",J283,0)</f>
        <v>0</v>
      </c>
      <c r="BG283" s="339">
        <f>IF(N283="zákl. přenesená",J283,0)</f>
        <v>0</v>
      </c>
      <c r="BH283" s="339">
        <f>IF(N283="sníž. přenesená",J283,0)</f>
        <v>0</v>
      </c>
      <c r="BI283" s="339">
        <f>IF(N283="nulová",J283,0)</f>
        <v>0</v>
      </c>
      <c r="BJ283" s="259" t="s">
        <v>82</v>
      </c>
      <c r="BK283" s="339">
        <f>ROUND(I283*H283,2)</f>
        <v>0</v>
      </c>
      <c r="BL283" s="259" t="s">
        <v>191</v>
      </c>
      <c r="BM283" s="338" t="s">
        <v>1130</v>
      </c>
    </row>
    <row r="284" spans="2:65" s="11" customFormat="1" ht="22.95" customHeight="1">
      <c r="B284" s="317"/>
      <c r="C284" s="318"/>
      <c r="D284" s="319" t="s">
        <v>74</v>
      </c>
      <c r="E284" s="327" t="s">
        <v>486</v>
      </c>
      <c r="F284" s="327" t="s">
        <v>487</v>
      </c>
      <c r="G284" s="318"/>
      <c r="H284" s="318"/>
      <c r="I284" s="318"/>
      <c r="J284" s="328">
        <f>BK284</f>
        <v>0</v>
      </c>
      <c r="K284" s="318"/>
      <c r="L284" s="317"/>
      <c r="M284" s="322"/>
      <c r="N284" s="318"/>
      <c r="O284" s="318"/>
      <c r="P284" s="323">
        <f>SUM(P285:P291)</f>
        <v>0</v>
      </c>
      <c r="Q284" s="318"/>
      <c r="R284" s="323">
        <f>SUM(R285:R291)</f>
        <v>1.2E-2</v>
      </c>
      <c r="S284" s="318"/>
      <c r="T284" s="324">
        <f>SUM(T285:T291)</f>
        <v>0</v>
      </c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  <c r="AJ284" s="318"/>
      <c r="AK284" s="318"/>
      <c r="AL284" s="318"/>
      <c r="AM284" s="318"/>
      <c r="AN284" s="318"/>
      <c r="AO284" s="318"/>
      <c r="AP284" s="318"/>
      <c r="AQ284" s="318"/>
      <c r="AR284" s="319" t="s">
        <v>84</v>
      </c>
      <c r="AS284" s="318"/>
      <c r="AT284" s="325" t="s">
        <v>74</v>
      </c>
      <c r="AU284" s="325" t="s">
        <v>82</v>
      </c>
      <c r="AV284" s="318"/>
      <c r="AW284" s="318"/>
      <c r="AX284" s="318"/>
      <c r="AY284" s="319" t="s">
        <v>184</v>
      </c>
      <c r="AZ284" s="318"/>
      <c r="BA284" s="318"/>
      <c r="BB284" s="318"/>
      <c r="BC284" s="318"/>
      <c r="BD284" s="318"/>
      <c r="BE284" s="318"/>
      <c r="BF284" s="318"/>
      <c r="BG284" s="318"/>
      <c r="BH284" s="318"/>
      <c r="BI284" s="318"/>
      <c r="BJ284" s="318"/>
      <c r="BK284" s="326">
        <f>SUM(BK285:BK291)</f>
        <v>0</v>
      </c>
      <c r="BL284" s="318"/>
      <c r="BM284" s="318"/>
    </row>
    <row r="285" spans="2:65" s="1" customFormat="1" ht="32.950000000000003" customHeight="1">
      <c r="B285" s="268"/>
      <c r="C285" s="329" t="s">
        <v>295</v>
      </c>
      <c r="D285" s="329" t="s">
        <v>187</v>
      </c>
      <c r="E285" s="330" t="s">
        <v>1131</v>
      </c>
      <c r="F285" s="331" t="s">
        <v>1132</v>
      </c>
      <c r="G285" s="332" t="s">
        <v>470</v>
      </c>
      <c r="H285" s="333">
        <v>6.84</v>
      </c>
      <c r="I285" s="137"/>
      <c r="J285" s="334">
        <f>ROUND(I285*H285,2)</f>
        <v>0</v>
      </c>
      <c r="K285" s="331" t="s">
        <v>195</v>
      </c>
      <c r="L285" s="268"/>
      <c r="M285" s="138" t="s">
        <v>1</v>
      </c>
      <c r="N285" s="335" t="s">
        <v>40</v>
      </c>
      <c r="O285" s="269"/>
      <c r="P285" s="336">
        <f>O285*H285</f>
        <v>0</v>
      </c>
      <c r="Q285" s="336">
        <v>0</v>
      </c>
      <c r="R285" s="336">
        <f>Q285*H285</f>
        <v>0</v>
      </c>
      <c r="S285" s="336">
        <v>0</v>
      </c>
      <c r="T285" s="337">
        <f>S285*H285</f>
        <v>0</v>
      </c>
      <c r="U285" s="269"/>
      <c r="V285" s="269"/>
      <c r="W285" s="269"/>
      <c r="X285" s="269"/>
      <c r="Y285" s="269"/>
      <c r="Z285" s="269"/>
      <c r="AA285" s="269"/>
      <c r="AB285" s="269"/>
      <c r="AC285" s="269"/>
      <c r="AD285" s="269"/>
      <c r="AE285" s="269"/>
      <c r="AF285" s="269"/>
      <c r="AG285" s="269"/>
      <c r="AH285" s="269"/>
      <c r="AI285" s="269"/>
      <c r="AJ285" s="269"/>
      <c r="AK285" s="269"/>
      <c r="AL285" s="269"/>
      <c r="AM285" s="269"/>
      <c r="AN285" s="269"/>
      <c r="AO285" s="269"/>
      <c r="AP285" s="269"/>
      <c r="AQ285" s="269"/>
      <c r="AR285" s="338" t="s">
        <v>191</v>
      </c>
      <c r="AS285" s="269"/>
      <c r="AT285" s="338" t="s">
        <v>187</v>
      </c>
      <c r="AU285" s="338" t="s">
        <v>84</v>
      </c>
      <c r="AV285" s="269"/>
      <c r="AW285" s="269"/>
      <c r="AX285" s="269"/>
      <c r="AY285" s="259" t="s">
        <v>184</v>
      </c>
      <c r="AZ285" s="269"/>
      <c r="BA285" s="269"/>
      <c r="BB285" s="269"/>
      <c r="BC285" s="269"/>
      <c r="BD285" s="269"/>
      <c r="BE285" s="339">
        <f>IF(N285="základní",J285,0)</f>
        <v>0</v>
      </c>
      <c r="BF285" s="339">
        <f>IF(N285="snížená",J285,0)</f>
        <v>0</v>
      </c>
      <c r="BG285" s="339">
        <f>IF(N285="zákl. přenesená",J285,0)</f>
        <v>0</v>
      </c>
      <c r="BH285" s="339">
        <f>IF(N285="sníž. přenesená",J285,0)</f>
        <v>0</v>
      </c>
      <c r="BI285" s="339">
        <f>IF(N285="nulová",J285,0)</f>
        <v>0</v>
      </c>
      <c r="BJ285" s="259" t="s">
        <v>82</v>
      </c>
      <c r="BK285" s="339">
        <f>ROUND(I285*H285,2)</f>
        <v>0</v>
      </c>
      <c r="BL285" s="259" t="s">
        <v>191</v>
      </c>
      <c r="BM285" s="338" t="s">
        <v>1133</v>
      </c>
    </row>
    <row r="286" spans="2:65" s="12" customFormat="1">
      <c r="B286" s="340"/>
      <c r="C286" s="341"/>
      <c r="D286" s="342" t="s">
        <v>907</v>
      </c>
      <c r="E286" s="343" t="s">
        <v>1</v>
      </c>
      <c r="F286" s="344" t="s">
        <v>1134</v>
      </c>
      <c r="G286" s="341"/>
      <c r="H286" s="345">
        <v>6.84</v>
      </c>
      <c r="I286" s="341"/>
      <c r="J286" s="341"/>
      <c r="K286" s="341"/>
      <c r="L286" s="340"/>
      <c r="M286" s="346"/>
      <c r="N286" s="341"/>
      <c r="O286" s="341"/>
      <c r="P286" s="341"/>
      <c r="Q286" s="341"/>
      <c r="R286" s="341"/>
      <c r="S286" s="341"/>
      <c r="T286" s="347"/>
      <c r="U286" s="341"/>
      <c r="V286" s="341"/>
      <c r="W286" s="341"/>
      <c r="X286" s="341"/>
      <c r="Y286" s="341"/>
      <c r="Z286" s="341"/>
      <c r="AA286" s="341"/>
      <c r="AB286" s="341"/>
      <c r="AC286" s="341"/>
      <c r="AD286" s="341"/>
      <c r="AE286" s="341"/>
      <c r="AF286" s="341"/>
      <c r="AG286" s="341"/>
      <c r="AH286" s="341"/>
      <c r="AI286" s="341"/>
      <c r="AJ286" s="341"/>
      <c r="AK286" s="341"/>
      <c r="AL286" s="341"/>
      <c r="AM286" s="341"/>
      <c r="AN286" s="341"/>
      <c r="AO286" s="341"/>
      <c r="AP286" s="341"/>
      <c r="AQ286" s="341"/>
      <c r="AR286" s="341"/>
      <c r="AS286" s="341"/>
      <c r="AT286" s="343" t="s">
        <v>907</v>
      </c>
      <c r="AU286" s="343" t="s">
        <v>84</v>
      </c>
      <c r="AV286" s="341" t="s">
        <v>84</v>
      </c>
      <c r="AW286" s="341" t="s">
        <v>32</v>
      </c>
      <c r="AX286" s="341" t="s">
        <v>82</v>
      </c>
      <c r="AY286" s="343" t="s">
        <v>184</v>
      </c>
      <c r="AZ286" s="341"/>
      <c r="BA286" s="341"/>
      <c r="BB286" s="341"/>
      <c r="BC286" s="341"/>
      <c r="BD286" s="341"/>
      <c r="BE286" s="341"/>
      <c r="BF286" s="341"/>
      <c r="BG286" s="341"/>
      <c r="BH286" s="341"/>
      <c r="BI286" s="341"/>
      <c r="BJ286" s="341"/>
      <c r="BK286" s="341"/>
      <c r="BL286" s="341"/>
      <c r="BM286" s="341"/>
    </row>
    <row r="287" spans="2:65" s="1" customFormat="1" ht="32.950000000000003" customHeight="1">
      <c r="B287" s="268"/>
      <c r="C287" s="329" t="s">
        <v>400</v>
      </c>
      <c r="D287" s="329" t="s">
        <v>187</v>
      </c>
      <c r="E287" s="330" t="s">
        <v>1135</v>
      </c>
      <c r="F287" s="331" t="s">
        <v>1136</v>
      </c>
      <c r="G287" s="332" t="s">
        <v>248</v>
      </c>
      <c r="H287" s="333">
        <v>2</v>
      </c>
      <c r="I287" s="137"/>
      <c r="J287" s="334">
        <f>ROUND(I287*H287,2)</f>
        <v>0</v>
      </c>
      <c r="K287" s="331" t="s">
        <v>195</v>
      </c>
      <c r="L287" s="268"/>
      <c r="M287" s="138" t="s">
        <v>1</v>
      </c>
      <c r="N287" s="335" t="s">
        <v>40</v>
      </c>
      <c r="O287" s="269"/>
      <c r="P287" s="336">
        <f>O287*H287</f>
        <v>0</v>
      </c>
      <c r="Q287" s="336">
        <v>0</v>
      </c>
      <c r="R287" s="336">
        <f>Q287*H287</f>
        <v>0</v>
      </c>
      <c r="S287" s="336">
        <v>0</v>
      </c>
      <c r="T287" s="337">
        <f>S287*H287</f>
        <v>0</v>
      </c>
      <c r="U287" s="269"/>
      <c r="V287" s="269"/>
      <c r="W287" s="269"/>
      <c r="X287" s="269"/>
      <c r="Y287" s="269"/>
      <c r="Z287" s="269"/>
      <c r="AA287" s="269"/>
      <c r="AB287" s="269"/>
      <c r="AC287" s="269"/>
      <c r="AD287" s="269"/>
      <c r="AE287" s="269"/>
      <c r="AF287" s="269"/>
      <c r="AG287" s="269"/>
      <c r="AH287" s="269"/>
      <c r="AI287" s="269"/>
      <c r="AJ287" s="269"/>
      <c r="AK287" s="269"/>
      <c r="AL287" s="269"/>
      <c r="AM287" s="269"/>
      <c r="AN287" s="269"/>
      <c r="AO287" s="269"/>
      <c r="AP287" s="269"/>
      <c r="AQ287" s="269"/>
      <c r="AR287" s="338" t="s">
        <v>191</v>
      </c>
      <c r="AS287" s="269"/>
      <c r="AT287" s="338" t="s">
        <v>187</v>
      </c>
      <c r="AU287" s="338" t="s">
        <v>84</v>
      </c>
      <c r="AV287" s="269"/>
      <c r="AW287" s="269"/>
      <c r="AX287" s="269"/>
      <c r="AY287" s="259" t="s">
        <v>184</v>
      </c>
      <c r="AZ287" s="269"/>
      <c r="BA287" s="269"/>
      <c r="BB287" s="269"/>
      <c r="BC287" s="269"/>
      <c r="BD287" s="269"/>
      <c r="BE287" s="339">
        <f>IF(N287="základní",J287,0)</f>
        <v>0</v>
      </c>
      <c r="BF287" s="339">
        <f>IF(N287="snížená",J287,0)</f>
        <v>0</v>
      </c>
      <c r="BG287" s="339">
        <f>IF(N287="zákl. přenesená",J287,0)</f>
        <v>0</v>
      </c>
      <c r="BH287" s="339">
        <f>IF(N287="sníž. přenesená",J287,0)</f>
        <v>0</v>
      </c>
      <c r="BI287" s="339">
        <f>IF(N287="nulová",J287,0)</f>
        <v>0</v>
      </c>
      <c r="BJ287" s="259" t="s">
        <v>82</v>
      </c>
      <c r="BK287" s="339">
        <f>ROUND(I287*H287,2)</f>
        <v>0</v>
      </c>
      <c r="BL287" s="259" t="s">
        <v>191</v>
      </c>
      <c r="BM287" s="338" t="s">
        <v>1137</v>
      </c>
    </row>
    <row r="288" spans="2:65" s="1" customFormat="1" ht="24.15" customHeight="1">
      <c r="B288" s="268"/>
      <c r="C288" s="329" t="s">
        <v>298</v>
      </c>
      <c r="D288" s="329" t="s">
        <v>187</v>
      </c>
      <c r="E288" s="330" t="s">
        <v>1138</v>
      </c>
      <c r="F288" s="331" t="s">
        <v>1139</v>
      </c>
      <c r="G288" s="332" t="s">
        <v>248</v>
      </c>
      <c r="H288" s="333">
        <v>8</v>
      </c>
      <c r="I288" s="137"/>
      <c r="J288" s="334">
        <f>ROUND(I288*H288,2)</f>
        <v>0</v>
      </c>
      <c r="K288" s="331" t="s">
        <v>195</v>
      </c>
      <c r="L288" s="268"/>
      <c r="M288" s="138" t="s">
        <v>1</v>
      </c>
      <c r="N288" s="335" t="s">
        <v>40</v>
      </c>
      <c r="O288" s="269"/>
      <c r="P288" s="336">
        <f>O288*H288</f>
        <v>0</v>
      </c>
      <c r="Q288" s="336">
        <v>0</v>
      </c>
      <c r="R288" s="336">
        <f>Q288*H288</f>
        <v>0</v>
      </c>
      <c r="S288" s="336">
        <v>0</v>
      </c>
      <c r="T288" s="337">
        <f>S288*H288</f>
        <v>0</v>
      </c>
      <c r="U288" s="269"/>
      <c r="V288" s="269"/>
      <c r="W288" s="269"/>
      <c r="X288" s="269"/>
      <c r="Y288" s="269"/>
      <c r="Z288" s="269"/>
      <c r="AA288" s="269"/>
      <c r="AB288" s="269"/>
      <c r="AC288" s="269"/>
      <c r="AD288" s="269"/>
      <c r="AE288" s="269"/>
      <c r="AF288" s="269"/>
      <c r="AG288" s="269"/>
      <c r="AH288" s="269"/>
      <c r="AI288" s="269"/>
      <c r="AJ288" s="269"/>
      <c r="AK288" s="269"/>
      <c r="AL288" s="269"/>
      <c r="AM288" s="269"/>
      <c r="AN288" s="269"/>
      <c r="AO288" s="269"/>
      <c r="AP288" s="269"/>
      <c r="AQ288" s="269"/>
      <c r="AR288" s="338" t="s">
        <v>191</v>
      </c>
      <c r="AS288" s="269"/>
      <c r="AT288" s="338" t="s">
        <v>187</v>
      </c>
      <c r="AU288" s="338" t="s">
        <v>84</v>
      </c>
      <c r="AV288" s="269"/>
      <c r="AW288" s="269"/>
      <c r="AX288" s="269"/>
      <c r="AY288" s="259" t="s">
        <v>184</v>
      </c>
      <c r="AZ288" s="269"/>
      <c r="BA288" s="269"/>
      <c r="BB288" s="269"/>
      <c r="BC288" s="269"/>
      <c r="BD288" s="269"/>
      <c r="BE288" s="339">
        <f>IF(N288="základní",J288,0)</f>
        <v>0</v>
      </c>
      <c r="BF288" s="339">
        <f>IF(N288="snížená",J288,0)</f>
        <v>0</v>
      </c>
      <c r="BG288" s="339">
        <f>IF(N288="zákl. přenesená",J288,0)</f>
        <v>0</v>
      </c>
      <c r="BH288" s="339">
        <f>IF(N288="sníž. přenesená",J288,0)</f>
        <v>0</v>
      </c>
      <c r="BI288" s="339">
        <f>IF(N288="nulová",J288,0)</f>
        <v>0</v>
      </c>
      <c r="BJ288" s="259" t="s">
        <v>82</v>
      </c>
      <c r="BK288" s="339">
        <f>ROUND(I288*H288,2)</f>
        <v>0</v>
      </c>
      <c r="BL288" s="259" t="s">
        <v>191</v>
      </c>
      <c r="BM288" s="338" t="s">
        <v>1140</v>
      </c>
    </row>
    <row r="289" spans="2:65" s="12" customFormat="1">
      <c r="B289" s="340"/>
      <c r="C289" s="341"/>
      <c r="D289" s="342" t="s">
        <v>907</v>
      </c>
      <c r="E289" s="343" t="s">
        <v>1</v>
      </c>
      <c r="F289" s="344" t="s">
        <v>1141</v>
      </c>
      <c r="G289" s="341"/>
      <c r="H289" s="345">
        <v>8</v>
      </c>
      <c r="I289" s="341"/>
      <c r="J289" s="341"/>
      <c r="K289" s="341"/>
      <c r="L289" s="340"/>
      <c r="M289" s="346"/>
      <c r="N289" s="341"/>
      <c r="O289" s="341"/>
      <c r="P289" s="341"/>
      <c r="Q289" s="341"/>
      <c r="R289" s="341"/>
      <c r="S289" s="341"/>
      <c r="T289" s="347"/>
      <c r="U289" s="341"/>
      <c r="V289" s="341"/>
      <c r="W289" s="341"/>
      <c r="X289" s="341"/>
      <c r="Y289" s="341"/>
      <c r="Z289" s="341"/>
      <c r="AA289" s="341"/>
      <c r="AB289" s="341"/>
      <c r="AC289" s="341"/>
      <c r="AD289" s="341"/>
      <c r="AE289" s="341"/>
      <c r="AF289" s="341"/>
      <c r="AG289" s="341"/>
      <c r="AH289" s="341"/>
      <c r="AI289" s="341"/>
      <c r="AJ289" s="341"/>
      <c r="AK289" s="341"/>
      <c r="AL289" s="341"/>
      <c r="AM289" s="341"/>
      <c r="AN289" s="341"/>
      <c r="AO289" s="341"/>
      <c r="AP289" s="341"/>
      <c r="AQ289" s="341"/>
      <c r="AR289" s="341"/>
      <c r="AS289" s="341"/>
      <c r="AT289" s="343" t="s">
        <v>907</v>
      </c>
      <c r="AU289" s="343" t="s">
        <v>84</v>
      </c>
      <c r="AV289" s="341" t="s">
        <v>84</v>
      </c>
      <c r="AW289" s="341" t="s">
        <v>32</v>
      </c>
      <c r="AX289" s="341" t="s">
        <v>82</v>
      </c>
      <c r="AY289" s="343" t="s">
        <v>184</v>
      </c>
      <c r="AZ289" s="341"/>
      <c r="BA289" s="341"/>
      <c r="BB289" s="341"/>
      <c r="BC289" s="341"/>
      <c r="BD289" s="341"/>
      <c r="BE289" s="341"/>
      <c r="BF289" s="341"/>
      <c r="BG289" s="341"/>
      <c r="BH289" s="341"/>
      <c r="BI289" s="341"/>
      <c r="BJ289" s="341"/>
      <c r="BK289" s="341"/>
      <c r="BL289" s="341"/>
      <c r="BM289" s="341"/>
    </row>
    <row r="290" spans="2:65" s="1" customFormat="1" ht="16.5" customHeight="1">
      <c r="B290" s="268"/>
      <c r="C290" s="362" t="s">
        <v>407</v>
      </c>
      <c r="D290" s="362" t="s">
        <v>192</v>
      </c>
      <c r="E290" s="363" t="s">
        <v>1142</v>
      </c>
      <c r="F290" s="364" t="s">
        <v>1143</v>
      </c>
      <c r="G290" s="365" t="s">
        <v>248</v>
      </c>
      <c r="H290" s="366">
        <v>8</v>
      </c>
      <c r="I290" s="144"/>
      <c r="J290" s="367">
        <f>ROUND(I290*H290,2)</f>
        <v>0</v>
      </c>
      <c r="K290" s="364" t="s">
        <v>1</v>
      </c>
      <c r="L290" s="368"/>
      <c r="M290" s="146" t="s">
        <v>1</v>
      </c>
      <c r="N290" s="369" t="s">
        <v>40</v>
      </c>
      <c r="O290" s="269"/>
      <c r="P290" s="336">
        <f>O290*H290</f>
        <v>0</v>
      </c>
      <c r="Q290" s="336">
        <v>1.5E-3</v>
      </c>
      <c r="R290" s="336">
        <f>Q290*H290</f>
        <v>1.2E-2</v>
      </c>
      <c r="S290" s="336">
        <v>0</v>
      </c>
      <c r="T290" s="337">
        <f>S290*H290</f>
        <v>0</v>
      </c>
      <c r="U290" s="269"/>
      <c r="V290" s="269"/>
      <c r="W290" s="269"/>
      <c r="X290" s="269"/>
      <c r="Y290" s="269"/>
      <c r="Z290" s="269"/>
      <c r="AA290" s="269"/>
      <c r="AB290" s="269"/>
      <c r="AC290" s="269"/>
      <c r="AD290" s="269"/>
      <c r="AE290" s="269"/>
      <c r="AF290" s="269"/>
      <c r="AG290" s="269"/>
      <c r="AH290" s="269"/>
      <c r="AI290" s="269"/>
      <c r="AJ290" s="269"/>
      <c r="AK290" s="269"/>
      <c r="AL290" s="269"/>
      <c r="AM290" s="269"/>
      <c r="AN290" s="269"/>
      <c r="AO290" s="269"/>
      <c r="AP290" s="269"/>
      <c r="AQ290" s="269"/>
      <c r="AR290" s="338" t="s">
        <v>196</v>
      </c>
      <c r="AS290" s="269"/>
      <c r="AT290" s="338" t="s">
        <v>192</v>
      </c>
      <c r="AU290" s="338" t="s">
        <v>84</v>
      </c>
      <c r="AV290" s="269"/>
      <c r="AW290" s="269"/>
      <c r="AX290" s="269"/>
      <c r="AY290" s="259" t="s">
        <v>184</v>
      </c>
      <c r="AZ290" s="269"/>
      <c r="BA290" s="269"/>
      <c r="BB290" s="269"/>
      <c r="BC290" s="269"/>
      <c r="BD290" s="269"/>
      <c r="BE290" s="339">
        <f>IF(N290="základní",J290,0)</f>
        <v>0</v>
      </c>
      <c r="BF290" s="339">
        <f>IF(N290="snížená",J290,0)</f>
        <v>0</v>
      </c>
      <c r="BG290" s="339">
        <f>IF(N290="zákl. přenesená",J290,0)</f>
        <v>0</v>
      </c>
      <c r="BH290" s="339">
        <f>IF(N290="sníž. přenesená",J290,0)</f>
        <v>0</v>
      </c>
      <c r="BI290" s="339">
        <f>IF(N290="nulová",J290,0)</f>
        <v>0</v>
      </c>
      <c r="BJ290" s="259" t="s">
        <v>82</v>
      </c>
      <c r="BK290" s="339">
        <f>ROUND(I290*H290,2)</f>
        <v>0</v>
      </c>
      <c r="BL290" s="259" t="s">
        <v>191</v>
      </c>
      <c r="BM290" s="338" t="s">
        <v>1144</v>
      </c>
    </row>
    <row r="291" spans="2:65" s="1" customFormat="1" ht="55.55" customHeight="1">
      <c r="B291" s="268"/>
      <c r="C291" s="329" t="s">
        <v>302</v>
      </c>
      <c r="D291" s="329" t="s">
        <v>187</v>
      </c>
      <c r="E291" s="330" t="s">
        <v>1145</v>
      </c>
      <c r="F291" s="331" t="s">
        <v>1146</v>
      </c>
      <c r="G291" s="332" t="s">
        <v>351</v>
      </c>
      <c r="H291" s="333">
        <v>1.2E-2</v>
      </c>
      <c r="I291" s="137"/>
      <c r="J291" s="334">
        <f>ROUND(I291*H291,2)</f>
        <v>0</v>
      </c>
      <c r="K291" s="331" t="s">
        <v>195</v>
      </c>
      <c r="L291" s="268"/>
      <c r="M291" s="138" t="s">
        <v>1</v>
      </c>
      <c r="N291" s="335" t="s">
        <v>40</v>
      </c>
      <c r="O291" s="269"/>
      <c r="P291" s="336">
        <f>O291*H291</f>
        <v>0</v>
      </c>
      <c r="Q291" s="336">
        <v>0</v>
      </c>
      <c r="R291" s="336">
        <f>Q291*H291</f>
        <v>0</v>
      </c>
      <c r="S291" s="336">
        <v>0</v>
      </c>
      <c r="T291" s="337">
        <f>S291*H291</f>
        <v>0</v>
      </c>
      <c r="U291" s="269"/>
      <c r="V291" s="269"/>
      <c r="W291" s="269"/>
      <c r="X291" s="269"/>
      <c r="Y291" s="269"/>
      <c r="Z291" s="269"/>
      <c r="AA291" s="269"/>
      <c r="AB291" s="269"/>
      <c r="AC291" s="269"/>
      <c r="AD291" s="269"/>
      <c r="AE291" s="269"/>
      <c r="AF291" s="269"/>
      <c r="AG291" s="269"/>
      <c r="AH291" s="269"/>
      <c r="AI291" s="269"/>
      <c r="AJ291" s="269"/>
      <c r="AK291" s="269"/>
      <c r="AL291" s="269"/>
      <c r="AM291" s="269"/>
      <c r="AN291" s="269"/>
      <c r="AO291" s="269"/>
      <c r="AP291" s="269"/>
      <c r="AQ291" s="269"/>
      <c r="AR291" s="338" t="s">
        <v>191</v>
      </c>
      <c r="AS291" s="269"/>
      <c r="AT291" s="338" t="s">
        <v>187</v>
      </c>
      <c r="AU291" s="338" t="s">
        <v>84</v>
      </c>
      <c r="AV291" s="269"/>
      <c r="AW291" s="269"/>
      <c r="AX291" s="269"/>
      <c r="AY291" s="259" t="s">
        <v>184</v>
      </c>
      <c r="AZ291" s="269"/>
      <c r="BA291" s="269"/>
      <c r="BB291" s="269"/>
      <c r="BC291" s="269"/>
      <c r="BD291" s="269"/>
      <c r="BE291" s="339">
        <f>IF(N291="základní",J291,0)</f>
        <v>0</v>
      </c>
      <c r="BF291" s="339">
        <f>IF(N291="snížená",J291,0)</f>
        <v>0</v>
      </c>
      <c r="BG291" s="339">
        <f>IF(N291="zákl. přenesená",J291,0)</f>
        <v>0</v>
      </c>
      <c r="BH291" s="339">
        <f>IF(N291="sníž. přenesená",J291,0)</f>
        <v>0</v>
      </c>
      <c r="BI291" s="339">
        <f>IF(N291="nulová",J291,0)</f>
        <v>0</v>
      </c>
      <c r="BJ291" s="259" t="s">
        <v>82</v>
      </c>
      <c r="BK291" s="339">
        <f>ROUND(I291*H291,2)</f>
        <v>0</v>
      </c>
      <c r="BL291" s="259" t="s">
        <v>191</v>
      </c>
      <c r="BM291" s="338" t="s">
        <v>1147</v>
      </c>
    </row>
    <row r="292" spans="2:65" s="11" customFormat="1" ht="22.95" customHeight="1">
      <c r="B292" s="317"/>
      <c r="C292" s="318"/>
      <c r="D292" s="319" t="s">
        <v>74</v>
      </c>
      <c r="E292" s="327" t="s">
        <v>1148</v>
      </c>
      <c r="F292" s="327" t="s">
        <v>1149</v>
      </c>
      <c r="G292" s="318"/>
      <c r="H292" s="318"/>
      <c r="I292" s="318"/>
      <c r="J292" s="328">
        <f>BK292</f>
        <v>0</v>
      </c>
      <c r="K292" s="318"/>
      <c r="L292" s="317"/>
      <c r="M292" s="322"/>
      <c r="N292" s="318"/>
      <c r="O292" s="318"/>
      <c r="P292" s="323">
        <f>SUM(P293:P329)</f>
        <v>0</v>
      </c>
      <c r="Q292" s="318"/>
      <c r="R292" s="323">
        <f>SUM(R293:R329)</f>
        <v>3.7585391599999998</v>
      </c>
      <c r="S292" s="318"/>
      <c r="T292" s="324">
        <f>SUM(T293:T329)</f>
        <v>3.2127500000000002</v>
      </c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  <c r="AJ292" s="318"/>
      <c r="AK292" s="318"/>
      <c r="AL292" s="318"/>
      <c r="AM292" s="318"/>
      <c r="AN292" s="318"/>
      <c r="AO292" s="318"/>
      <c r="AP292" s="318"/>
      <c r="AQ292" s="318"/>
      <c r="AR292" s="319" t="s">
        <v>84</v>
      </c>
      <c r="AS292" s="318"/>
      <c r="AT292" s="325" t="s">
        <v>74</v>
      </c>
      <c r="AU292" s="325" t="s">
        <v>82</v>
      </c>
      <c r="AV292" s="318"/>
      <c r="AW292" s="318"/>
      <c r="AX292" s="318"/>
      <c r="AY292" s="319" t="s">
        <v>184</v>
      </c>
      <c r="AZ292" s="318"/>
      <c r="BA292" s="318"/>
      <c r="BB292" s="318"/>
      <c r="BC292" s="318"/>
      <c r="BD292" s="318"/>
      <c r="BE292" s="318"/>
      <c r="BF292" s="318"/>
      <c r="BG292" s="318"/>
      <c r="BH292" s="318"/>
      <c r="BI292" s="318"/>
      <c r="BJ292" s="318"/>
      <c r="BK292" s="326">
        <f>SUM(BK293:BK329)</f>
        <v>0</v>
      </c>
      <c r="BL292" s="318"/>
      <c r="BM292" s="318"/>
    </row>
    <row r="293" spans="2:65" s="1" customFormat="1" ht="24.15" customHeight="1">
      <c r="B293" s="268"/>
      <c r="C293" s="329" t="s">
        <v>416</v>
      </c>
      <c r="D293" s="329" t="s">
        <v>187</v>
      </c>
      <c r="E293" s="330" t="s">
        <v>1150</v>
      </c>
      <c r="F293" s="331" t="s">
        <v>1151</v>
      </c>
      <c r="G293" s="332" t="s">
        <v>470</v>
      </c>
      <c r="H293" s="333">
        <v>89.14</v>
      </c>
      <c r="I293" s="137"/>
      <c r="J293" s="334">
        <f>ROUND(I293*H293,2)</f>
        <v>0</v>
      </c>
      <c r="K293" s="331" t="s">
        <v>195</v>
      </c>
      <c r="L293" s="268"/>
      <c r="M293" s="138" t="s">
        <v>1</v>
      </c>
      <c r="N293" s="335" t="s">
        <v>40</v>
      </c>
      <c r="O293" s="269"/>
      <c r="P293" s="336">
        <f>O293*H293</f>
        <v>0</v>
      </c>
      <c r="Q293" s="336">
        <v>0</v>
      </c>
      <c r="R293" s="336">
        <f>Q293*H293</f>
        <v>0</v>
      </c>
      <c r="S293" s="336">
        <v>0</v>
      </c>
      <c r="T293" s="337">
        <f>S293*H293</f>
        <v>0</v>
      </c>
      <c r="U293" s="269"/>
      <c r="V293" s="269"/>
      <c r="W293" s="269"/>
      <c r="X293" s="269"/>
      <c r="Y293" s="269"/>
      <c r="Z293" s="269"/>
      <c r="AA293" s="269"/>
      <c r="AB293" s="269"/>
      <c r="AC293" s="269"/>
      <c r="AD293" s="269"/>
      <c r="AE293" s="269"/>
      <c r="AF293" s="269"/>
      <c r="AG293" s="269"/>
      <c r="AH293" s="269"/>
      <c r="AI293" s="269"/>
      <c r="AJ293" s="269"/>
      <c r="AK293" s="269"/>
      <c r="AL293" s="269"/>
      <c r="AM293" s="269"/>
      <c r="AN293" s="269"/>
      <c r="AO293" s="269"/>
      <c r="AP293" s="269"/>
      <c r="AQ293" s="269"/>
      <c r="AR293" s="338" t="s">
        <v>191</v>
      </c>
      <c r="AS293" s="269"/>
      <c r="AT293" s="338" t="s">
        <v>187</v>
      </c>
      <c r="AU293" s="338" t="s">
        <v>84</v>
      </c>
      <c r="AV293" s="269"/>
      <c r="AW293" s="269"/>
      <c r="AX293" s="269"/>
      <c r="AY293" s="259" t="s">
        <v>184</v>
      </c>
      <c r="AZ293" s="269"/>
      <c r="BA293" s="269"/>
      <c r="BB293" s="269"/>
      <c r="BC293" s="269"/>
      <c r="BD293" s="269"/>
      <c r="BE293" s="339">
        <f>IF(N293="základní",J293,0)</f>
        <v>0</v>
      </c>
      <c r="BF293" s="339">
        <f>IF(N293="snížená",J293,0)</f>
        <v>0</v>
      </c>
      <c r="BG293" s="339">
        <f>IF(N293="zákl. přenesená",J293,0)</f>
        <v>0</v>
      </c>
      <c r="BH293" s="339">
        <f>IF(N293="sníž. přenesená",J293,0)</f>
        <v>0</v>
      </c>
      <c r="BI293" s="339">
        <f>IF(N293="nulová",J293,0)</f>
        <v>0</v>
      </c>
      <c r="BJ293" s="259" t="s">
        <v>82</v>
      </c>
      <c r="BK293" s="339">
        <f>ROUND(I293*H293,2)</f>
        <v>0</v>
      </c>
      <c r="BL293" s="259" t="s">
        <v>191</v>
      </c>
      <c r="BM293" s="338" t="s">
        <v>1152</v>
      </c>
    </row>
    <row r="294" spans="2:65" s="1" customFormat="1" ht="24.15" customHeight="1">
      <c r="B294" s="268"/>
      <c r="C294" s="329" t="s">
        <v>305</v>
      </c>
      <c r="D294" s="329" t="s">
        <v>187</v>
      </c>
      <c r="E294" s="330" t="s">
        <v>1153</v>
      </c>
      <c r="F294" s="331" t="s">
        <v>1154</v>
      </c>
      <c r="G294" s="332" t="s">
        <v>470</v>
      </c>
      <c r="H294" s="333">
        <v>89.14</v>
      </c>
      <c r="I294" s="137"/>
      <c r="J294" s="334">
        <f>ROUND(I294*H294,2)</f>
        <v>0</v>
      </c>
      <c r="K294" s="331" t="s">
        <v>195</v>
      </c>
      <c r="L294" s="268"/>
      <c r="M294" s="138" t="s">
        <v>1</v>
      </c>
      <c r="N294" s="335" t="s">
        <v>40</v>
      </c>
      <c r="O294" s="269"/>
      <c r="P294" s="336">
        <f>O294*H294</f>
        <v>0</v>
      </c>
      <c r="Q294" s="336">
        <v>2.9999999999999997E-4</v>
      </c>
      <c r="R294" s="336">
        <f>Q294*H294</f>
        <v>2.6741999999999998E-2</v>
      </c>
      <c r="S294" s="336">
        <v>0</v>
      </c>
      <c r="T294" s="337">
        <f>S294*H294</f>
        <v>0</v>
      </c>
      <c r="U294" s="269"/>
      <c r="V294" s="269"/>
      <c r="W294" s="269"/>
      <c r="X294" s="269"/>
      <c r="Y294" s="269"/>
      <c r="Z294" s="269"/>
      <c r="AA294" s="269"/>
      <c r="AB294" s="269"/>
      <c r="AC294" s="269"/>
      <c r="AD294" s="269"/>
      <c r="AE294" s="269"/>
      <c r="AF294" s="269"/>
      <c r="AG294" s="269"/>
      <c r="AH294" s="269"/>
      <c r="AI294" s="269"/>
      <c r="AJ294" s="269"/>
      <c r="AK294" s="269"/>
      <c r="AL294" s="269"/>
      <c r="AM294" s="269"/>
      <c r="AN294" s="269"/>
      <c r="AO294" s="269"/>
      <c r="AP294" s="269"/>
      <c r="AQ294" s="269"/>
      <c r="AR294" s="338" t="s">
        <v>191</v>
      </c>
      <c r="AS294" s="269"/>
      <c r="AT294" s="338" t="s">
        <v>187</v>
      </c>
      <c r="AU294" s="338" t="s">
        <v>84</v>
      </c>
      <c r="AV294" s="269"/>
      <c r="AW294" s="269"/>
      <c r="AX294" s="269"/>
      <c r="AY294" s="259" t="s">
        <v>184</v>
      </c>
      <c r="AZ294" s="269"/>
      <c r="BA294" s="269"/>
      <c r="BB294" s="269"/>
      <c r="BC294" s="269"/>
      <c r="BD294" s="269"/>
      <c r="BE294" s="339">
        <f>IF(N294="základní",J294,0)</f>
        <v>0</v>
      </c>
      <c r="BF294" s="339">
        <f>IF(N294="snížená",J294,0)</f>
        <v>0</v>
      </c>
      <c r="BG294" s="339">
        <f>IF(N294="zákl. přenesená",J294,0)</f>
        <v>0</v>
      </c>
      <c r="BH294" s="339">
        <f>IF(N294="sníž. přenesená",J294,0)</f>
        <v>0</v>
      </c>
      <c r="BI294" s="339">
        <f>IF(N294="nulová",J294,0)</f>
        <v>0</v>
      </c>
      <c r="BJ294" s="259" t="s">
        <v>82</v>
      </c>
      <c r="BK294" s="339">
        <f>ROUND(I294*H294,2)</f>
        <v>0</v>
      </c>
      <c r="BL294" s="259" t="s">
        <v>191</v>
      </c>
      <c r="BM294" s="338" t="s">
        <v>1155</v>
      </c>
    </row>
    <row r="295" spans="2:65" s="1" customFormat="1" ht="37.9" customHeight="1">
      <c r="B295" s="268"/>
      <c r="C295" s="329" t="s">
        <v>423</v>
      </c>
      <c r="D295" s="329" t="s">
        <v>187</v>
      </c>
      <c r="E295" s="330" t="s">
        <v>1156</v>
      </c>
      <c r="F295" s="331" t="s">
        <v>1157</v>
      </c>
      <c r="G295" s="332" t="s">
        <v>470</v>
      </c>
      <c r="H295" s="333">
        <v>89.14</v>
      </c>
      <c r="I295" s="137"/>
      <c r="J295" s="334">
        <f>ROUND(I295*H295,2)</f>
        <v>0</v>
      </c>
      <c r="K295" s="331" t="s">
        <v>195</v>
      </c>
      <c r="L295" s="268"/>
      <c r="M295" s="138" t="s">
        <v>1</v>
      </c>
      <c r="N295" s="335" t="s">
        <v>40</v>
      </c>
      <c r="O295" s="269"/>
      <c r="P295" s="336">
        <f>O295*H295</f>
        <v>0</v>
      </c>
      <c r="Q295" s="336">
        <v>4.4999999999999997E-3</v>
      </c>
      <c r="R295" s="336">
        <f>Q295*H295</f>
        <v>0.40112999999999999</v>
      </c>
      <c r="S295" s="336">
        <v>0</v>
      </c>
      <c r="T295" s="337">
        <f>S295*H295</f>
        <v>0</v>
      </c>
      <c r="U295" s="269"/>
      <c r="V295" s="269"/>
      <c r="W295" s="269"/>
      <c r="X295" s="269"/>
      <c r="Y295" s="269"/>
      <c r="Z295" s="269"/>
      <c r="AA295" s="269"/>
      <c r="AB295" s="269"/>
      <c r="AC295" s="269"/>
      <c r="AD295" s="269"/>
      <c r="AE295" s="269"/>
      <c r="AF295" s="269"/>
      <c r="AG295" s="269"/>
      <c r="AH295" s="269"/>
      <c r="AI295" s="269"/>
      <c r="AJ295" s="269"/>
      <c r="AK295" s="269"/>
      <c r="AL295" s="269"/>
      <c r="AM295" s="269"/>
      <c r="AN295" s="269"/>
      <c r="AO295" s="269"/>
      <c r="AP295" s="269"/>
      <c r="AQ295" s="269"/>
      <c r="AR295" s="338" t="s">
        <v>191</v>
      </c>
      <c r="AS295" s="269"/>
      <c r="AT295" s="338" t="s">
        <v>187</v>
      </c>
      <c r="AU295" s="338" t="s">
        <v>84</v>
      </c>
      <c r="AV295" s="269"/>
      <c r="AW295" s="269"/>
      <c r="AX295" s="269"/>
      <c r="AY295" s="259" t="s">
        <v>184</v>
      </c>
      <c r="AZ295" s="269"/>
      <c r="BA295" s="269"/>
      <c r="BB295" s="269"/>
      <c r="BC295" s="269"/>
      <c r="BD295" s="269"/>
      <c r="BE295" s="339">
        <f>IF(N295="základní",J295,0)</f>
        <v>0</v>
      </c>
      <c r="BF295" s="339">
        <f>IF(N295="snížená",J295,0)</f>
        <v>0</v>
      </c>
      <c r="BG295" s="339">
        <f>IF(N295="zákl. přenesená",J295,0)</f>
        <v>0</v>
      </c>
      <c r="BH295" s="339">
        <f>IF(N295="sníž. přenesená",J295,0)</f>
        <v>0</v>
      </c>
      <c r="BI295" s="339">
        <f>IF(N295="nulová",J295,0)</f>
        <v>0</v>
      </c>
      <c r="BJ295" s="259" t="s">
        <v>82</v>
      </c>
      <c r="BK295" s="339">
        <f>ROUND(I295*H295,2)</f>
        <v>0</v>
      </c>
      <c r="BL295" s="259" t="s">
        <v>191</v>
      </c>
      <c r="BM295" s="338" t="s">
        <v>1158</v>
      </c>
    </row>
    <row r="296" spans="2:65" s="1" customFormat="1" ht="24.15" customHeight="1">
      <c r="B296" s="268"/>
      <c r="C296" s="329" t="s">
        <v>309</v>
      </c>
      <c r="D296" s="329" t="s">
        <v>187</v>
      </c>
      <c r="E296" s="330" t="s">
        <v>1159</v>
      </c>
      <c r="F296" s="331" t="s">
        <v>1160</v>
      </c>
      <c r="G296" s="332" t="s">
        <v>190</v>
      </c>
      <c r="H296" s="333">
        <v>25.12</v>
      </c>
      <c r="I296" s="137"/>
      <c r="J296" s="334">
        <f>ROUND(I296*H296,2)</f>
        <v>0</v>
      </c>
      <c r="K296" s="331" t="s">
        <v>195</v>
      </c>
      <c r="L296" s="268"/>
      <c r="M296" s="138" t="s">
        <v>1</v>
      </c>
      <c r="N296" s="335" t="s">
        <v>40</v>
      </c>
      <c r="O296" s="269"/>
      <c r="P296" s="336">
        <f>O296*H296</f>
        <v>0</v>
      </c>
      <c r="Q296" s="336">
        <v>0</v>
      </c>
      <c r="R296" s="336">
        <f>Q296*H296</f>
        <v>0</v>
      </c>
      <c r="S296" s="336">
        <v>3.2499999999999999E-3</v>
      </c>
      <c r="T296" s="337">
        <f>S296*H296</f>
        <v>8.1640000000000004E-2</v>
      </c>
      <c r="U296" s="269"/>
      <c r="V296" s="269"/>
      <c r="W296" s="269"/>
      <c r="X296" s="269"/>
      <c r="Y296" s="269"/>
      <c r="Z296" s="269"/>
      <c r="AA296" s="269"/>
      <c r="AB296" s="269"/>
      <c r="AC296" s="269"/>
      <c r="AD296" s="269"/>
      <c r="AE296" s="269"/>
      <c r="AF296" s="269"/>
      <c r="AG296" s="269"/>
      <c r="AH296" s="269"/>
      <c r="AI296" s="269"/>
      <c r="AJ296" s="269"/>
      <c r="AK296" s="269"/>
      <c r="AL296" s="269"/>
      <c r="AM296" s="269"/>
      <c r="AN296" s="269"/>
      <c r="AO296" s="269"/>
      <c r="AP296" s="269"/>
      <c r="AQ296" s="269"/>
      <c r="AR296" s="338" t="s">
        <v>191</v>
      </c>
      <c r="AS296" s="269"/>
      <c r="AT296" s="338" t="s">
        <v>187</v>
      </c>
      <c r="AU296" s="338" t="s">
        <v>84</v>
      </c>
      <c r="AV296" s="269"/>
      <c r="AW296" s="269"/>
      <c r="AX296" s="269"/>
      <c r="AY296" s="259" t="s">
        <v>184</v>
      </c>
      <c r="AZ296" s="269"/>
      <c r="BA296" s="269"/>
      <c r="BB296" s="269"/>
      <c r="BC296" s="269"/>
      <c r="BD296" s="269"/>
      <c r="BE296" s="339">
        <f>IF(N296="základní",J296,0)</f>
        <v>0</v>
      </c>
      <c r="BF296" s="339">
        <f>IF(N296="snížená",J296,0)</f>
        <v>0</v>
      </c>
      <c r="BG296" s="339">
        <f>IF(N296="zákl. přenesená",J296,0)</f>
        <v>0</v>
      </c>
      <c r="BH296" s="339">
        <f>IF(N296="sníž. přenesená",J296,0)</f>
        <v>0</v>
      </c>
      <c r="BI296" s="339">
        <f>IF(N296="nulová",J296,0)</f>
        <v>0</v>
      </c>
      <c r="BJ296" s="259" t="s">
        <v>82</v>
      </c>
      <c r="BK296" s="339">
        <f>ROUND(I296*H296,2)</f>
        <v>0</v>
      </c>
      <c r="BL296" s="259" t="s">
        <v>191</v>
      </c>
      <c r="BM296" s="338" t="s">
        <v>1161</v>
      </c>
    </row>
    <row r="297" spans="2:65" s="12" customFormat="1">
      <c r="B297" s="340"/>
      <c r="C297" s="341"/>
      <c r="D297" s="342" t="s">
        <v>907</v>
      </c>
      <c r="E297" s="343" t="s">
        <v>1</v>
      </c>
      <c r="F297" s="344" t="s">
        <v>1162</v>
      </c>
      <c r="G297" s="341"/>
      <c r="H297" s="345">
        <v>14.78</v>
      </c>
      <c r="I297" s="341"/>
      <c r="J297" s="341"/>
      <c r="K297" s="341"/>
      <c r="L297" s="340"/>
      <c r="M297" s="346"/>
      <c r="N297" s="341"/>
      <c r="O297" s="341"/>
      <c r="P297" s="341"/>
      <c r="Q297" s="341"/>
      <c r="R297" s="341"/>
      <c r="S297" s="341"/>
      <c r="T297" s="347"/>
      <c r="U297" s="341"/>
      <c r="V297" s="341"/>
      <c r="W297" s="341"/>
      <c r="X297" s="341"/>
      <c r="Y297" s="341"/>
      <c r="Z297" s="341"/>
      <c r="AA297" s="341"/>
      <c r="AB297" s="341"/>
      <c r="AC297" s="341"/>
      <c r="AD297" s="341"/>
      <c r="AE297" s="341"/>
      <c r="AF297" s="341"/>
      <c r="AG297" s="341"/>
      <c r="AH297" s="341"/>
      <c r="AI297" s="341"/>
      <c r="AJ297" s="341"/>
      <c r="AK297" s="341"/>
      <c r="AL297" s="341"/>
      <c r="AM297" s="341"/>
      <c r="AN297" s="341"/>
      <c r="AO297" s="341"/>
      <c r="AP297" s="341"/>
      <c r="AQ297" s="341"/>
      <c r="AR297" s="341"/>
      <c r="AS297" s="341"/>
      <c r="AT297" s="343" t="s">
        <v>907</v>
      </c>
      <c r="AU297" s="343" t="s">
        <v>84</v>
      </c>
      <c r="AV297" s="341" t="s">
        <v>84</v>
      </c>
      <c r="AW297" s="341" t="s">
        <v>32</v>
      </c>
      <c r="AX297" s="341" t="s">
        <v>75</v>
      </c>
      <c r="AY297" s="343" t="s">
        <v>184</v>
      </c>
      <c r="AZ297" s="341"/>
      <c r="BA297" s="341"/>
      <c r="BB297" s="341"/>
      <c r="BC297" s="341"/>
      <c r="BD297" s="341"/>
      <c r="BE297" s="341"/>
      <c r="BF297" s="341"/>
      <c r="BG297" s="341"/>
      <c r="BH297" s="341"/>
      <c r="BI297" s="341"/>
      <c r="BJ297" s="341"/>
      <c r="BK297" s="341"/>
      <c r="BL297" s="341"/>
      <c r="BM297" s="341"/>
    </row>
    <row r="298" spans="2:65" s="12" customFormat="1">
      <c r="B298" s="340"/>
      <c r="C298" s="341"/>
      <c r="D298" s="342" t="s">
        <v>907</v>
      </c>
      <c r="E298" s="343" t="s">
        <v>1</v>
      </c>
      <c r="F298" s="344" t="s">
        <v>1163</v>
      </c>
      <c r="G298" s="341"/>
      <c r="H298" s="345">
        <v>5.18</v>
      </c>
      <c r="I298" s="341"/>
      <c r="J298" s="341"/>
      <c r="K298" s="341"/>
      <c r="L298" s="340"/>
      <c r="M298" s="346"/>
      <c r="N298" s="341"/>
      <c r="O298" s="341"/>
      <c r="P298" s="341"/>
      <c r="Q298" s="341"/>
      <c r="R298" s="341"/>
      <c r="S298" s="341"/>
      <c r="T298" s="347"/>
      <c r="U298" s="341"/>
      <c r="V298" s="341"/>
      <c r="W298" s="341"/>
      <c r="X298" s="341"/>
      <c r="Y298" s="341"/>
      <c r="Z298" s="341"/>
      <c r="AA298" s="341"/>
      <c r="AB298" s="341"/>
      <c r="AC298" s="341"/>
      <c r="AD298" s="341"/>
      <c r="AE298" s="341"/>
      <c r="AF298" s="341"/>
      <c r="AG298" s="341"/>
      <c r="AH298" s="341"/>
      <c r="AI298" s="341"/>
      <c r="AJ298" s="341"/>
      <c r="AK298" s="341"/>
      <c r="AL298" s="341"/>
      <c r="AM298" s="341"/>
      <c r="AN298" s="341"/>
      <c r="AO298" s="341"/>
      <c r="AP298" s="341"/>
      <c r="AQ298" s="341"/>
      <c r="AR298" s="341"/>
      <c r="AS298" s="341"/>
      <c r="AT298" s="343" t="s">
        <v>907</v>
      </c>
      <c r="AU298" s="343" t="s">
        <v>84</v>
      </c>
      <c r="AV298" s="341" t="s">
        <v>84</v>
      </c>
      <c r="AW298" s="341" t="s">
        <v>32</v>
      </c>
      <c r="AX298" s="341" t="s">
        <v>75</v>
      </c>
      <c r="AY298" s="343" t="s">
        <v>184</v>
      </c>
      <c r="AZ298" s="341"/>
      <c r="BA298" s="341"/>
      <c r="BB298" s="341"/>
      <c r="BC298" s="341"/>
      <c r="BD298" s="341"/>
      <c r="BE298" s="341"/>
      <c r="BF298" s="341"/>
      <c r="BG298" s="341"/>
      <c r="BH298" s="341"/>
      <c r="BI298" s="341"/>
      <c r="BJ298" s="341"/>
      <c r="BK298" s="341"/>
      <c r="BL298" s="341"/>
      <c r="BM298" s="341"/>
    </row>
    <row r="299" spans="2:65" s="12" customFormat="1">
      <c r="B299" s="340"/>
      <c r="C299" s="341"/>
      <c r="D299" s="342" t="s">
        <v>907</v>
      </c>
      <c r="E299" s="343" t="s">
        <v>1</v>
      </c>
      <c r="F299" s="344" t="s">
        <v>1164</v>
      </c>
      <c r="G299" s="341"/>
      <c r="H299" s="345">
        <v>5.16</v>
      </c>
      <c r="I299" s="341"/>
      <c r="J299" s="341"/>
      <c r="K299" s="341"/>
      <c r="L299" s="340"/>
      <c r="M299" s="346"/>
      <c r="N299" s="341"/>
      <c r="O299" s="341"/>
      <c r="P299" s="341"/>
      <c r="Q299" s="341"/>
      <c r="R299" s="341"/>
      <c r="S299" s="341"/>
      <c r="T299" s="347"/>
      <c r="U299" s="341"/>
      <c r="V299" s="341"/>
      <c r="W299" s="341"/>
      <c r="X299" s="341"/>
      <c r="Y299" s="341"/>
      <c r="Z299" s="341"/>
      <c r="AA299" s="341"/>
      <c r="AB299" s="341"/>
      <c r="AC299" s="341"/>
      <c r="AD299" s="341"/>
      <c r="AE299" s="341"/>
      <c r="AF299" s="341"/>
      <c r="AG299" s="341"/>
      <c r="AH299" s="341"/>
      <c r="AI299" s="341"/>
      <c r="AJ299" s="341"/>
      <c r="AK299" s="341"/>
      <c r="AL299" s="341"/>
      <c r="AM299" s="341"/>
      <c r="AN299" s="341"/>
      <c r="AO299" s="341"/>
      <c r="AP299" s="341"/>
      <c r="AQ299" s="341"/>
      <c r="AR299" s="341"/>
      <c r="AS299" s="341"/>
      <c r="AT299" s="343" t="s">
        <v>907</v>
      </c>
      <c r="AU299" s="343" t="s">
        <v>84</v>
      </c>
      <c r="AV299" s="341" t="s">
        <v>84</v>
      </c>
      <c r="AW299" s="341" t="s">
        <v>32</v>
      </c>
      <c r="AX299" s="341" t="s">
        <v>75</v>
      </c>
      <c r="AY299" s="343" t="s">
        <v>184</v>
      </c>
      <c r="AZ299" s="341"/>
      <c r="BA299" s="341"/>
      <c r="BB299" s="341"/>
      <c r="BC299" s="341"/>
      <c r="BD299" s="341"/>
      <c r="BE299" s="341"/>
      <c r="BF299" s="341"/>
      <c r="BG299" s="341"/>
      <c r="BH299" s="341"/>
      <c r="BI299" s="341"/>
      <c r="BJ299" s="341"/>
      <c r="BK299" s="341"/>
      <c r="BL299" s="341"/>
      <c r="BM299" s="341"/>
    </row>
    <row r="300" spans="2:65" s="13" customFormat="1">
      <c r="B300" s="348"/>
      <c r="C300" s="349"/>
      <c r="D300" s="342" t="s">
        <v>907</v>
      </c>
      <c r="E300" s="350" t="s">
        <v>1</v>
      </c>
      <c r="F300" s="351" t="s">
        <v>921</v>
      </c>
      <c r="G300" s="349"/>
      <c r="H300" s="352">
        <v>25.12</v>
      </c>
      <c r="I300" s="349"/>
      <c r="J300" s="349"/>
      <c r="K300" s="349"/>
      <c r="L300" s="348"/>
      <c r="M300" s="353"/>
      <c r="N300" s="349"/>
      <c r="O300" s="349"/>
      <c r="P300" s="349"/>
      <c r="Q300" s="349"/>
      <c r="R300" s="349"/>
      <c r="S300" s="349"/>
      <c r="T300" s="354"/>
      <c r="U300" s="349"/>
      <c r="V300" s="349"/>
      <c r="W300" s="349"/>
      <c r="X300" s="349"/>
      <c r="Y300" s="349"/>
      <c r="Z300" s="349"/>
      <c r="AA300" s="349"/>
      <c r="AB300" s="349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  <c r="AN300" s="349"/>
      <c r="AO300" s="349"/>
      <c r="AP300" s="349"/>
      <c r="AQ300" s="349"/>
      <c r="AR300" s="349"/>
      <c r="AS300" s="349"/>
      <c r="AT300" s="350" t="s">
        <v>907</v>
      </c>
      <c r="AU300" s="350" t="s">
        <v>84</v>
      </c>
      <c r="AV300" s="349" t="s">
        <v>197</v>
      </c>
      <c r="AW300" s="349" t="s">
        <v>32</v>
      </c>
      <c r="AX300" s="349" t="s">
        <v>82</v>
      </c>
      <c r="AY300" s="350" t="s">
        <v>184</v>
      </c>
      <c r="AZ300" s="349"/>
      <c r="BA300" s="349"/>
      <c r="BB300" s="349"/>
      <c r="BC300" s="349"/>
      <c r="BD300" s="349"/>
      <c r="BE300" s="349"/>
      <c r="BF300" s="349"/>
      <c r="BG300" s="349"/>
      <c r="BH300" s="349"/>
      <c r="BI300" s="349"/>
      <c r="BJ300" s="349"/>
      <c r="BK300" s="349"/>
      <c r="BL300" s="349"/>
      <c r="BM300" s="349"/>
    </row>
    <row r="301" spans="2:65" s="1" customFormat="1" ht="32.950000000000003" customHeight="1">
      <c r="B301" s="268"/>
      <c r="C301" s="329" t="s">
        <v>430</v>
      </c>
      <c r="D301" s="329" t="s">
        <v>187</v>
      </c>
      <c r="E301" s="330" t="s">
        <v>1165</v>
      </c>
      <c r="F301" s="331" t="s">
        <v>1166</v>
      </c>
      <c r="G301" s="332" t="s">
        <v>190</v>
      </c>
      <c r="H301" s="333">
        <v>32.67</v>
      </c>
      <c r="I301" s="137"/>
      <c r="J301" s="334">
        <f>ROUND(I301*H301,2)</f>
        <v>0</v>
      </c>
      <c r="K301" s="331" t="s">
        <v>195</v>
      </c>
      <c r="L301" s="268"/>
      <c r="M301" s="138" t="s">
        <v>1</v>
      </c>
      <c r="N301" s="335" t="s">
        <v>40</v>
      </c>
      <c r="O301" s="269"/>
      <c r="P301" s="336">
        <f>O301*H301</f>
        <v>0</v>
      </c>
      <c r="Q301" s="336">
        <v>4.2999999999999999E-4</v>
      </c>
      <c r="R301" s="336">
        <f>Q301*H301</f>
        <v>1.4048100000000001E-2</v>
      </c>
      <c r="S301" s="336">
        <v>0</v>
      </c>
      <c r="T301" s="337">
        <f>S301*H301</f>
        <v>0</v>
      </c>
      <c r="U301" s="269"/>
      <c r="V301" s="269"/>
      <c r="W301" s="269"/>
      <c r="X301" s="269"/>
      <c r="Y301" s="269"/>
      <c r="Z301" s="269"/>
      <c r="AA301" s="269"/>
      <c r="AB301" s="269"/>
      <c r="AC301" s="269"/>
      <c r="AD301" s="269"/>
      <c r="AE301" s="269"/>
      <c r="AF301" s="269"/>
      <c r="AG301" s="269"/>
      <c r="AH301" s="269"/>
      <c r="AI301" s="269"/>
      <c r="AJ301" s="269"/>
      <c r="AK301" s="269"/>
      <c r="AL301" s="269"/>
      <c r="AM301" s="269"/>
      <c r="AN301" s="269"/>
      <c r="AO301" s="269"/>
      <c r="AP301" s="269"/>
      <c r="AQ301" s="269"/>
      <c r="AR301" s="338" t="s">
        <v>191</v>
      </c>
      <c r="AS301" s="269"/>
      <c r="AT301" s="338" t="s">
        <v>187</v>
      </c>
      <c r="AU301" s="338" t="s">
        <v>84</v>
      </c>
      <c r="AV301" s="269"/>
      <c r="AW301" s="269"/>
      <c r="AX301" s="269"/>
      <c r="AY301" s="259" t="s">
        <v>184</v>
      </c>
      <c r="AZ301" s="269"/>
      <c r="BA301" s="269"/>
      <c r="BB301" s="269"/>
      <c r="BC301" s="269"/>
      <c r="BD301" s="269"/>
      <c r="BE301" s="339">
        <f>IF(N301="základní",J301,0)</f>
        <v>0</v>
      </c>
      <c r="BF301" s="339">
        <f>IF(N301="snížená",J301,0)</f>
        <v>0</v>
      </c>
      <c r="BG301" s="339">
        <f>IF(N301="zákl. přenesená",J301,0)</f>
        <v>0</v>
      </c>
      <c r="BH301" s="339">
        <f>IF(N301="sníž. přenesená",J301,0)</f>
        <v>0</v>
      </c>
      <c r="BI301" s="339">
        <f>IF(N301="nulová",J301,0)</f>
        <v>0</v>
      </c>
      <c r="BJ301" s="259" t="s">
        <v>82</v>
      </c>
      <c r="BK301" s="339">
        <f>ROUND(I301*H301,2)</f>
        <v>0</v>
      </c>
      <c r="BL301" s="259" t="s">
        <v>191</v>
      </c>
      <c r="BM301" s="338" t="s">
        <v>1167</v>
      </c>
    </row>
    <row r="302" spans="2:65" s="12" customFormat="1">
      <c r="B302" s="340"/>
      <c r="C302" s="341"/>
      <c r="D302" s="342" t="s">
        <v>907</v>
      </c>
      <c r="E302" s="343" t="s">
        <v>1</v>
      </c>
      <c r="F302" s="344" t="s">
        <v>1168</v>
      </c>
      <c r="G302" s="341"/>
      <c r="H302" s="345">
        <v>25.14</v>
      </c>
      <c r="I302" s="341"/>
      <c r="J302" s="341"/>
      <c r="K302" s="341"/>
      <c r="L302" s="340"/>
      <c r="M302" s="346"/>
      <c r="N302" s="341"/>
      <c r="O302" s="341"/>
      <c r="P302" s="341"/>
      <c r="Q302" s="341"/>
      <c r="R302" s="341"/>
      <c r="S302" s="341"/>
      <c r="T302" s="347"/>
      <c r="U302" s="341"/>
      <c r="V302" s="341"/>
      <c r="W302" s="341"/>
      <c r="X302" s="341"/>
      <c r="Y302" s="341"/>
      <c r="Z302" s="341"/>
      <c r="AA302" s="341"/>
      <c r="AB302" s="341"/>
      <c r="AC302" s="341"/>
      <c r="AD302" s="341"/>
      <c r="AE302" s="341"/>
      <c r="AF302" s="341"/>
      <c r="AG302" s="341"/>
      <c r="AH302" s="341"/>
      <c r="AI302" s="341"/>
      <c r="AJ302" s="341"/>
      <c r="AK302" s="341"/>
      <c r="AL302" s="341"/>
      <c r="AM302" s="341"/>
      <c r="AN302" s="341"/>
      <c r="AO302" s="341"/>
      <c r="AP302" s="341"/>
      <c r="AQ302" s="341"/>
      <c r="AR302" s="341"/>
      <c r="AS302" s="341"/>
      <c r="AT302" s="343" t="s">
        <v>907</v>
      </c>
      <c r="AU302" s="343" t="s">
        <v>84</v>
      </c>
      <c r="AV302" s="341" t="s">
        <v>84</v>
      </c>
      <c r="AW302" s="341" t="s">
        <v>32</v>
      </c>
      <c r="AX302" s="341" t="s">
        <v>75</v>
      </c>
      <c r="AY302" s="343" t="s">
        <v>184</v>
      </c>
      <c r="AZ302" s="341"/>
      <c r="BA302" s="341"/>
      <c r="BB302" s="341"/>
      <c r="BC302" s="341"/>
      <c r="BD302" s="341"/>
      <c r="BE302" s="341"/>
      <c r="BF302" s="341"/>
      <c r="BG302" s="341"/>
      <c r="BH302" s="341"/>
      <c r="BI302" s="341"/>
      <c r="BJ302" s="341"/>
      <c r="BK302" s="341"/>
      <c r="BL302" s="341"/>
      <c r="BM302" s="341"/>
    </row>
    <row r="303" spans="2:65" s="12" customFormat="1">
      <c r="B303" s="340"/>
      <c r="C303" s="341"/>
      <c r="D303" s="342" t="s">
        <v>907</v>
      </c>
      <c r="E303" s="343" t="s">
        <v>1</v>
      </c>
      <c r="F303" s="344" t="s">
        <v>1169</v>
      </c>
      <c r="G303" s="341"/>
      <c r="H303" s="345">
        <v>3.77</v>
      </c>
      <c r="I303" s="341"/>
      <c r="J303" s="341"/>
      <c r="K303" s="341"/>
      <c r="L303" s="340"/>
      <c r="M303" s="346"/>
      <c r="N303" s="341"/>
      <c r="O303" s="341"/>
      <c r="P303" s="341"/>
      <c r="Q303" s="341"/>
      <c r="R303" s="341"/>
      <c r="S303" s="341"/>
      <c r="T303" s="347"/>
      <c r="U303" s="341"/>
      <c r="V303" s="341"/>
      <c r="W303" s="341"/>
      <c r="X303" s="341"/>
      <c r="Y303" s="341"/>
      <c r="Z303" s="341"/>
      <c r="AA303" s="341"/>
      <c r="AB303" s="341"/>
      <c r="AC303" s="341"/>
      <c r="AD303" s="341"/>
      <c r="AE303" s="341"/>
      <c r="AF303" s="341"/>
      <c r="AG303" s="341"/>
      <c r="AH303" s="341"/>
      <c r="AI303" s="341"/>
      <c r="AJ303" s="341"/>
      <c r="AK303" s="341"/>
      <c r="AL303" s="341"/>
      <c r="AM303" s="341"/>
      <c r="AN303" s="341"/>
      <c r="AO303" s="341"/>
      <c r="AP303" s="341"/>
      <c r="AQ303" s="341"/>
      <c r="AR303" s="341"/>
      <c r="AS303" s="341"/>
      <c r="AT303" s="343" t="s">
        <v>907</v>
      </c>
      <c r="AU303" s="343" t="s">
        <v>84</v>
      </c>
      <c r="AV303" s="341" t="s">
        <v>84</v>
      </c>
      <c r="AW303" s="341" t="s">
        <v>32</v>
      </c>
      <c r="AX303" s="341" t="s">
        <v>75</v>
      </c>
      <c r="AY303" s="343" t="s">
        <v>184</v>
      </c>
      <c r="AZ303" s="341"/>
      <c r="BA303" s="341"/>
      <c r="BB303" s="341"/>
      <c r="BC303" s="341"/>
      <c r="BD303" s="341"/>
      <c r="BE303" s="341"/>
      <c r="BF303" s="341"/>
      <c r="BG303" s="341"/>
      <c r="BH303" s="341"/>
      <c r="BI303" s="341"/>
      <c r="BJ303" s="341"/>
      <c r="BK303" s="341"/>
      <c r="BL303" s="341"/>
      <c r="BM303" s="341"/>
    </row>
    <row r="304" spans="2:65" s="12" customFormat="1">
      <c r="B304" s="340"/>
      <c r="C304" s="341"/>
      <c r="D304" s="342" t="s">
        <v>907</v>
      </c>
      <c r="E304" s="343" t="s">
        <v>1</v>
      </c>
      <c r="F304" s="344" t="s">
        <v>1170</v>
      </c>
      <c r="G304" s="341"/>
      <c r="H304" s="345">
        <v>3.76</v>
      </c>
      <c r="I304" s="341"/>
      <c r="J304" s="341"/>
      <c r="K304" s="341"/>
      <c r="L304" s="340"/>
      <c r="M304" s="346"/>
      <c r="N304" s="341"/>
      <c r="O304" s="341"/>
      <c r="P304" s="341"/>
      <c r="Q304" s="341"/>
      <c r="R304" s="341"/>
      <c r="S304" s="341"/>
      <c r="T304" s="347"/>
      <c r="U304" s="341"/>
      <c r="V304" s="341"/>
      <c r="W304" s="341"/>
      <c r="X304" s="341"/>
      <c r="Y304" s="341"/>
      <c r="Z304" s="341"/>
      <c r="AA304" s="341"/>
      <c r="AB304" s="341"/>
      <c r="AC304" s="341"/>
      <c r="AD304" s="341"/>
      <c r="AE304" s="341"/>
      <c r="AF304" s="341"/>
      <c r="AG304" s="341"/>
      <c r="AH304" s="341"/>
      <c r="AI304" s="341"/>
      <c r="AJ304" s="341"/>
      <c r="AK304" s="341"/>
      <c r="AL304" s="341"/>
      <c r="AM304" s="341"/>
      <c r="AN304" s="341"/>
      <c r="AO304" s="341"/>
      <c r="AP304" s="341"/>
      <c r="AQ304" s="341"/>
      <c r="AR304" s="341"/>
      <c r="AS304" s="341"/>
      <c r="AT304" s="343" t="s">
        <v>907</v>
      </c>
      <c r="AU304" s="343" t="s">
        <v>84</v>
      </c>
      <c r="AV304" s="341" t="s">
        <v>84</v>
      </c>
      <c r="AW304" s="341" t="s">
        <v>32</v>
      </c>
      <c r="AX304" s="341" t="s">
        <v>75</v>
      </c>
      <c r="AY304" s="343" t="s">
        <v>184</v>
      </c>
      <c r="AZ304" s="341"/>
      <c r="BA304" s="341"/>
      <c r="BB304" s="341"/>
      <c r="BC304" s="341"/>
      <c r="BD304" s="341"/>
      <c r="BE304" s="341"/>
      <c r="BF304" s="341"/>
      <c r="BG304" s="341"/>
      <c r="BH304" s="341"/>
      <c r="BI304" s="341"/>
      <c r="BJ304" s="341"/>
      <c r="BK304" s="341"/>
      <c r="BL304" s="341"/>
      <c r="BM304" s="341"/>
    </row>
    <row r="305" spans="2:65" s="13" customFormat="1">
      <c r="B305" s="348"/>
      <c r="C305" s="349"/>
      <c r="D305" s="342" t="s">
        <v>907</v>
      </c>
      <c r="E305" s="350" t="s">
        <v>1</v>
      </c>
      <c r="F305" s="351" t="s">
        <v>921</v>
      </c>
      <c r="G305" s="349"/>
      <c r="H305" s="352">
        <v>32.67</v>
      </c>
      <c r="I305" s="349"/>
      <c r="J305" s="349"/>
      <c r="K305" s="349"/>
      <c r="L305" s="348"/>
      <c r="M305" s="353"/>
      <c r="N305" s="349"/>
      <c r="O305" s="349"/>
      <c r="P305" s="349"/>
      <c r="Q305" s="349"/>
      <c r="R305" s="349"/>
      <c r="S305" s="349"/>
      <c r="T305" s="354"/>
      <c r="U305" s="349"/>
      <c r="V305" s="349"/>
      <c r="W305" s="349"/>
      <c r="X305" s="349"/>
      <c r="Y305" s="349"/>
      <c r="Z305" s="349"/>
      <c r="AA305" s="349"/>
      <c r="AB305" s="349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  <c r="AN305" s="349"/>
      <c r="AO305" s="349"/>
      <c r="AP305" s="349"/>
      <c r="AQ305" s="349"/>
      <c r="AR305" s="349"/>
      <c r="AS305" s="349"/>
      <c r="AT305" s="350" t="s">
        <v>907</v>
      </c>
      <c r="AU305" s="350" t="s">
        <v>84</v>
      </c>
      <c r="AV305" s="349" t="s">
        <v>197</v>
      </c>
      <c r="AW305" s="349" t="s">
        <v>32</v>
      </c>
      <c r="AX305" s="349" t="s">
        <v>82</v>
      </c>
      <c r="AY305" s="350" t="s">
        <v>184</v>
      </c>
      <c r="AZ305" s="349"/>
      <c r="BA305" s="349"/>
      <c r="BB305" s="349"/>
      <c r="BC305" s="349"/>
      <c r="BD305" s="349"/>
      <c r="BE305" s="349"/>
      <c r="BF305" s="349"/>
      <c r="BG305" s="349"/>
      <c r="BH305" s="349"/>
      <c r="BI305" s="349"/>
      <c r="BJ305" s="349"/>
      <c r="BK305" s="349"/>
      <c r="BL305" s="349"/>
      <c r="BM305" s="349"/>
    </row>
    <row r="306" spans="2:65" s="1" customFormat="1" ht="24.15" customHeight="1">
      <c r="B306" s="268"/>
      <c r="C306" s="362" t="s">
        <v>312</v>
      </c>
      <c r="D306" s="362" t="s">
        <v>192</v>
      </c>
      <c r="E306" s="363" t="s">
        <v>1171</v>
      </c>
      <c r="F306" s="364" t="s">
        <v>1172</v>
      </c>
      <c r="G306" s="365" t="s">
        <v>190</v>
      </c>
      <c r="H306" s="366">
        <v>35.936999999999998</v>
      </c>
      <c r="I306" s="144"/>
      <c r="J306" s="367">
        <f>ROUND(I306*H306,2)</f>
        <v>0</v>
      </c>
      <c r="K306" s="364" t="s">
        <v>195</v>
      </c>
      <c r="L306" s="368"/>
      <c r="M306" s="146" t="s">
        <v>1</v>
      </c>
      <c r="N306" s="369" t="s">
        <v>40</v>
      </c>
      <c r="O306" s="269"/>
      <c r="P306" s="336">
        <f>O306*H306</f>
        <v>0</v>
      </c>
      <c r="Q306" s="336">
        <v>1.98E-3</v>
      </c>
      <c r="R306" s="336">
        <f>Q306*H306</f>
        <v>7.1155259999999998E-2</v>
      </c>
      <c r="S306" s="336">
        <v>0</v>
      </c>
      <c r="T306" s="337">
        <f>S306*H306</f>
        <v>0</v>
      </c>
      <c r="U306" s="269"/>
      <c r="V306" s="269"/>
      <c r="W306" s="269"/>
      <c r="X306" s="269"/>
      <c r="Y306" s="269"/>
      <c r="Z306" s="269"/>
      <c r="AA306" s="269"/>
      <c r="AB306" s="269"/>
      <c r="AC306" s="269"/>
      <c r="AD306" s="269"/>
      <c r="AE306" s="269"/>
      <c r="AF306" s="269"/>
      <c r="AG306" s="269"/>
      <c r="AH306" s="269"/>
      <c r="AI306" s="269"/>
      <c r="AJ306" s="269"/>
      <c r="AK306" s="269"/>
      <c r="AL306" s="269"/>
      <c r="AM306" s="269"/>
      <c r="AN306" s="269"/>
      <c r="AO306" s="269"/>
      <c r="AP306" s="269"/>
      <c r="AQ306" s="269"/>
      <c r="AR306" s="338" t="s">
        <v>196</v>
      </c>
      <c r="AS306" s="269"/>
      <c r="AT306" s="338" t="s">
        <v>192</v>
      </c>
      <c r="AU306" s="338" t="s">
        <v>84</v>
      </c>
      <c r="AV306" s="269"/>
      <c r="AW306" s="269"/>
      <c r="AX306" s="269"/>
      <c r="AY306" s="259" t="s">
        <v>184</v>
      </c>
      <c r="AZ306" s="269"/>
      <c r="BA306" s="269"/>
      <c r="BB306" s="269"/>
      <c r="BC306" s="269"/>
      <c r="BD306" s="269"/>
      <c r="BE306" s="339">
        <f>IF(N306="základní",J306,0)</f>
        <v>0</v>
      </c>
      <c r="BF306" s="339">
        <f>IF(N306="snížená",J306,0)</f>
        <v>0</v>
      </c>
      <c r="BG306" s="339">
        <f>IF(N306="zákl. přenesená",J306,0)</f>
        <v>0</v>
      </c>
      <c r="BH306" s="339">
        <f>IF(N306="sníž. přenesená",J306,0)</f>
        <v>0</v>
      </c>
      <c r="BI306" s="339">
        <f>IF(N306="nulová",J306,0)</f>
        <v>0</v>
      </c>
      <c r="BJ306" s="259" t="s">
        <v>82</v>
      </c>
      <c r="BK306" s="339">
        <f>ROUND(I306*H306,2)</f>
        <v>0</v>
      </c>
      <c r="BL306" s="259" t="s">
        <v>191</v>
      </c>
      <c r="BM306" s="338" t="s">
        <v>1173</v>
      </c>
    </row>
    <row r="307" spans="2:65" s="12" customFormat="1">
      <c r="B307" s="340"/>
      <c r="C307" s="341"/>
      <c r="D307" s="342" t="s">
        <v>907</v>
      </c>
      <c r="E307" s="341"/>
      <c r="F307" s="344" t="s">
        <v>1174</v>
      </c>
      <c r="G307" s="341"/>
      <c r="H307" s="345">
        <v>35.936999999999998</v>
      </c>
      <c r="I307" s="341"/>
      <c r="J307" s="341"/>
      <c r="K307" s="341"/>
      <c r="L307" s="340"/>
      <c r="M307" s="346"/>
      <c r="N307" s="341"/>
      <c r="O307" s="341"/>
      <c r="P307" s="341"/>
      <c r="Q307" s="341"/>
      <c r="R307" s="341"/>
      <c r="S307" s="341"/>
      <c r="T307" s="347"/>
      <c r="U307" s="341"/>
      <c r="V307" s="341"/>
      <c r="W307" s="341"/>
      <c r="X307" s="341"/>
      <c r="Y307" s="341"/>
      <c r="Z307" s="341"/>
      <c r="AA307" s="341"/>
      <c r="AB307" s="341"/>
      <c r="AC307" s="341"/>
      <c r="AD307" s="341"/>
      <c r="AE307" s="341"/>
      <c r="AF307" s="341"/>
      <c r="AG307" s="341"/>
      <c r="AH307" s="341"/>
      <c r="AI307" s="341"/>
      <c r="AJ307" s="341"/>
      <c r="AK307" s="341"/>
      <c r="AL307" s="341"/>
      <c r="AM307" s="341"/>
      <c r="AN307" s="341"/>
      <c r="AO307" s="341"/>
      <c r="AP307" s="341"/>
      <c r="AQ307" s="341"/>
      <c r="AR307" s="341"/>
      <c r="AS307" s="341"/>
      <c r="AT307" s="343" t="s">
        <v>907</v>
      </c>
      <c r="AU307" s="343" t="s">
        <v>84</v>
      </c>
      <c r="AV307" s="341" t="s">
        <v>84</v>
      </c>
      <c r="AW307" s="341" t="s">
        <v>3</v>
      </c>
      <c r="AX307" s="341" t="s">
        <v>82</v>
      </c>
      <c r="AY307" s="343" t="s">
        <v>184</v>
      </c>
      <c r="AZ307" s="341"/>
      <c r="BA307" s="341"/>
      <c r="BB307" s="341"/>
      <c r="BC307" s="341"/>
      <c r="BD307" s="341"/>
      <c r="BE307" s="341"/>
      <c r="BF307" s="341"/>
      <c r="BG307" s="341"/>
      <c r="BH307" s="341"/>
      <c r="BI307" s="341"/>
      <c r="BJ307" s="341"/>
      <c r="BK307" s="341"/>
      <c r="BL307" s="341"/>
      <c r="BM307" s="341"/>
    </row>
    <row r="308" spans="2:65" s="1" customFormat="1" ht="16.5" customHeight="1">
      <c r="B308" s="268"/>
      <c r="C308" s="329" t="s">
        <v>437</v>
      </c>
      <c r="D308" s="329" t="s">
        <v>187</v>
      </c>
      <c r="E308" s="330" t="s">
        <v>1175</v>
      </c>
      <c r="F308" s="331" t="s">
        <v>1176</v>
      </c>
      <c r="G308" s="332" t="s">
        <v>470</v>
      </c>
      <c r="H308" s="333">
        <v>88.7</v>
      </c>
      <c r="I308" s="137"/>
      <c r="J308" s="334">
        <f>ROUND(I308*H308,2)</f>
        <v>0</v>
      </c>
      <c r="K308" s="331" t="s">
        <v>195</v>
      </c>
      <c r="L308" s="268"/>
      <c r="M308" s="138" t="s">
        <v>1</v>
      </c>
      <c r="N308" s="335" t="s">
        <v>40</v>
      </c>
      <c r="O308" s="269"/>
      <c r="P308" s="336">
        <f>O308*H308</f>
        <v>0</v>
      </c>
      <c r="Q308" s="336">
        <v>0</v>
      </c>
      <c r="R308" s="336">
        <f>Q308*H308</f>
        <v>0</v>
      </c>
      <c r="S308" s="336">
        <v>3.5299999999999998E-2</v>
      </c>
      <c r="T308" s="337">
        <f>S308*H308</f>
        <v>3.1311100000000001</v>
      </c>
      <c r="U308" s="269"/>
      <c r="V308" s="269"/>
      <c r="W308" s="269"/>
      <c r="X308" s="269"/>
      <c r="Y308" s="269"/>
      <c r="Z308" s="269"/>
      <c r="AA308" s="269"/>
      <c r="AB308" s="269"/>
      <c r="AC308" s="269"/>
      <c r="AD308" s="269"/>
      <c r="AE308" s="269"/>
      <c r="AF308" s="269"/>
      <c r="AG308" s="269"/>
      <c r="AH308" s="269"/>
      <c r="AI308" s="269"/>
      <c r="AJ308" s="269"/>
      <c r="AK308" s="269"/>
      <c r="AL308" s="269"/>
      <c r="AM308" s="269"/>
      <c r="AN308" s="269"/>
      <c r="AO308" s="269"/>
      <c r="AP308" s="269"/>
      <c r="AQ308" s="269"/>
      <c r="AR308" s="338" t="s">
        <v>191</v>
      </c>
      <c r="AS308" s="269"/>
      <c r="AT308" s="338" t="s">
        <v>187</v>
      </c>
      <c r="AU308" s="338" t="s">
        <v>84</v>
      </c>
      <c r="AV308" s="269"/>
      <c r="AW308" s="269"/>
      <c r="AX308" s="269"/>
      <c r="AY308" s="259" t="s">
        <v>184</v>
      </c>
      <c r="AZ308" s="269"/>
      <c r="BA308" s="269"/>
      <c r="BB308" s="269"/>
      <c r="BC308" s="269"/>
      <c r="BD308" s="269"/>
      <c r="BE308" s="339">
        <f>IF(N308="základní",J308,0)</f>
        <v>0</v>
      </c>
      <c r="BF308" s="339">
        <f>IF(N308="snížená",J308,0)</f>
        <v>0</v>
      </c>
      <c r="BG308" s="339">
        <f>IF(N308="zákl. přenesená",J308,0)</f>
        <v>0</v>
      </c>
      <c r="BH308" s="339">
        <f>IF(N308="sníž. přenesená",J308,0)</f>
        <v>0</v>
      </c>
      <c r="BI308" s="339">
        <f>IF(N308="nulová",J308,0)</f>
        <v>0</v>
      </c>
      <c r="BJ308" s="259" t="s">
        <v>82</v>
      </c>
      <c r="BK308" s="339">
        <f>ROUND(I308*H308,2)</f>
        <v>0</v>
      </c>
      <c r="BL308" s="259" t="s">
        <v>191</v>
      </c>
      <c r="BM308" s="338" t="s">
        <v>1177</v>
      </c>
    </row>
    <row r="309" spans="2:65" s="12" customFormat="1">
      <c r="B309" s="340"/>
      <c r="C309" s="341"/>
      <c r="D309" s="342" t="s">
        <v>907</v>
      </c>
      <c r="E309" s="343" t="s">
        <v>1</v>
      </c>
      <c r="F309" s="344" t="s">
        <v>1178</v>
      </c>
      <c r="G309" s="341"/>
      <c r="H309" s="345">
        <v>20.48</v>
      </c>
      <c r="I309" s="341"/>
      <c r="J309" s="341"/>
      <c r="K309" s="341"/>
      <c r="L309" s="340"/>
      <c r="M309" s="346"/>
      <c r="N309" s="341"/>
      <c r="O309" s="341"/>
      <c r="P309" s="341"/>
      <c r="Q309" s="341"/>
      <c r="R309" s="341"/>
      <c r="S309" s="341"/>
      <c r="T309" s="347"/>
      <c r="U309" s="341"/>
      <c r="V309" s="341"/>
      <c r="W309" s="341"/>
      <c r="X309" s="341"/>
      <c r="Y309" s="341"/>
      <c r="Z309" s="341"/>
      <c r="AA309" s="341"/>
      <c r="AB309" s="341"/>
      <c r="AC309" s="341"/>
      <c r="AD309" s="341"/>
      <c r="AE309" s="341"/>
      <c r="AF309" s="341"/>
      <c r="AG309" s="341"/>
      <c r="AH309" s="341"/>
      <c r="AI309" s="341"/>
      <c r="AJ309" s="341"/>
      <c r="AK309" s="341"/>
      <c r="AL309" s="341"/>
      <c r="AM309" s="341"/>
      <c r="AN309" s="341"/>
      <c r="AO309" s="341"/>
      <c r="AP309" s="341"/>
      <c r="AQ309" s="341"/>
      <c r="AR309" s="341"/>
      <c r="AS309" s="341"/>
      <c r="AT309" s="343" t="s">
        <v>907</v>
      </c>
      <c r="AU309" s="343" t="s">
        <v>84</v>
      </c>
      <c r="AV309" s="341" t="s">
        <v>84</v>
      </c>
      <c r="AW309" s="341" t="s">
        <v>32</v>
      </c>
      <c r="AX309" s="341" t="s">
        <v>75</v>
      </c>
      <c r="AY309" s="343" t="s">
        <v>184</v>
      </c>
      <c r="AZ309" s="341"/>
      <c r="BA309" s="341"/>
      <c r="BB309" s="341"/>
      <c r="BC309" s="341"/>
      <c r="BD309" s="341"/>
      <c r="BE309" s="341"/>
      <c r="BF309" s="341"/>
      <c r="BG309" s="341"/>
      <c r="BH309" s="341"/>
      <c r="BI309" s="341"/>
      <c r="BJ309" s="341"/>
      <c r="BK309" s="341"/>
      <c r="BL309" s="341"/>
      <c r="BM309" s="341"/>
    </row>
    <row r="310" spans="2:65" s="12" customFormat="1">
      <c r="B310" s="340"/>
      <c r="C310" s="341"/>
      <c r="D310" s="342" t="s">
        <v>907</v>
      </c>
      <c r="E310" s="343" t="s">
        <v>1</v>
      </c>
      <c r="F310" s="344" t="s">
        <v>1179</v>
      </c>
      <c r="G310" s="341"/>
      <c r="H310" s="345">
        <v>30.73</v>
      </c>
      <c r="I310" s="341"/>
      <c r="J310" s="341"/>
      <c r="K310" s="341"/>
      <c r="L310" s="340"/>
      <c r="M310" s="346"/>
      <c r="N310" s="341"/>
      <c r="O310" s="341"/>
      <c r="P310" s="341"/>
      <c r="Q310" s="341"/>
      <c r="R310" s="341"/>
      <c r="S310" s="341"/>
      <c r="T310" s="347"/>
      <c r="U310" s="341"/>
      <c r="V310" s="341"/>
      <c r="W310" s="341"/>
      <c r="X310" s="341"/>
      <c r="Y310" s="341"/>
      <c r="Z310" s="341"/>
      <c r="AA310" s="341"/>
      <c r="AB310" s="341"/>
      <c r="AC310" s="341"/>
      <c r="AD310" s="341"/>
      <c r="AE310" s="341"/>
      <c r="AF310" s="341"/>
      <c r="AG310" s="341"/>
      <c r="AH310" s="341"/>
      <c r="AI310" s="341"/>
      <c r="AJ310" s="341"/>
      <c r="AK310" s="341"/>
      <c r="AL310" s="341"/>
      <c r="AM310" s="341"/>
      <c r="AN310" s="341"/>
      <c r="AO310" s="341"/>
      <c r="AP310" s="341"/>
      <c r="AQ310" s="341"/>
      <c r="AR310" s="341"/>
      <c r="AS310" s="341"/>
      <c r="AT310" s="343" t="s">
        <v>907</v>
      </c>
      <c r="AU310" s="343" t="s">
        <v>84</v>
      </c>
      <c r="AV310" s="341" t="s">
        <v>84</v>
      </c>
      <c r="AW310" s="341" t="s">
        <v>32</v>
      </c>
      <c r="AX310" s="341" t="s">
        <v>75</v>
      </c>
      <c r="AY310" s="343" t="s">
        <v>184</v>
      </c>
      <c r="AZ310" s="341"/>
      <c r="BA310" s="341"/>
      <c r="BB310" s="341"/>
      <c r="BC310" s="341"/>
      <c r="BD310" s="341"/>
      <c r="BE310" s="341"/>
      <c r="BF310" s="341"/>
      <c r="BG310" s="341"/>
      <c r="BH310" s="341"/>
      <c r="BI310" s="341"/>
      <c r="BJ310" s="341"/>
      <c r="BK310" s="341"/>
      <c r="BL310" s="341"/>
      <c r="BM310" s="341"/>
    </row>
    <row r="311" spans="2:65" s="12" customFormat="1">
      <c r="B311" s="340"/>
      <c r="C311" s="341"/>
      <c r="D311" s="342" t="s">
        <v>907</v>
      </c>
      <c r="E311" s="343" t="s">
        <v>1</v>
      </c>
      <c r="F311" s="344" t="s">
        <v>1180</v>
      </c>
      <c r="G311" s="341"/>
      <c r="H311" s="345">
        <v>18.739999999999998</v>
      </c>
      <c r="I311" s="341"/>
      <c r="J311" s="341"/>
      <c r="K311" s="341"/>
      <c r="L311" s="340"/>
      <c r="M311" s="346"/>
      <c r="N311" s="341"/>
      <c r="O311" s="341"/>
      <c r="P311" s="341"/>
      <c r="Q311" s="341"/>
      <c r="R311" s="341"/>
      <c r="S311" s="341"/>
      <c r="T311" s="347"/>
      <c r="U311" s="341"/>
      <c r="V311" s="341"/>
      <c r="W311" s="341"/>
      <c r="X311" s="341"/>
      <c r="Y311" s="341"/>
      <c r="Z311" s="341"/>
      <c r="AA311" s="341"/>
      <c r="AB311" s="341"/>
      <c r="AC311" s="341"/>
      <c r="AD311" s="341"/>
      <c r="AE311" s="341"/>
      <c r="AF311" s="341"/>
      <c r="AG311" s="341"/>
      <c r="AH311" s="341"/>
      <c r="AI311" s="341"/>
      <c r="AJ311" s="341"/>
      <c r="AK311" s="341"/>
      <c r="AL311" s="341"/>
      <c r="AM311" s="341"/>
      <c r="AN311" s="341"/>
      <c r="AO311" s="341"/>
      <c r="AP311" s="341"/>
      <c r="AQ311" s="341"/>
      <c r="AR311" s="341"/>
      <c r="AS311" s="341"/>
      <c r="AT311" s="343" t="s">
        <v>907</v>
      </c>
      <c r="AU311" s="343" t="s">
        <v>84</v>
      </c>
      <c r="AV311" s="341" t="s">
        <v>84</v>
      </c>
      <c r="AW311" s="341" t="s">
        <v>32</v>
      </c>
      <c r="AX311" s="341" t="s">
        <v>75</v>
      </c>
      <c r="AY311" s="343" t="s">
        <v>184</v>
      </c>
      <c r="AZ311" s="341"/>
      <c r="BA311" s="341"/>
      <c r="BB311" s="341"/>
      <c r="BC311" s="341"/>
      <c r="BD311" s="341"/>
      <c r="BE311" s="341"/>
      <c r="BF311" s="341"/>
      <c r="BG311" s="341"/>
      <c r="BH311" s="341"/>
      <c r="BI311" s="341"/>
      <c r="BJ311" s="341"/>
      <c r="BK311" s="341"/>
      <c r="BL311" s="341"/>
      <c r="BM311" s="341"/>
    </row>
    <row r="312" spans="2:65" s="12" customFormat="1">
      <c r="B312" s="340"/>
      <c r="C312" s="341"/>
      <c r="D312" s="342" t="s">
        <v>907</v>
      </c>
      <c r="E312" s="343" t="s">
        <v>1</v>
      </c>
      <c r="F312" s="344" t="s">
        <v>1181</v>
      </c>
      <c r="G312" s="341"/>
      <c r="H312" s="345">
        <v>18.75</v>
      </c>
      <c r="I312" s="341"/>
      <c r="J312" s="341"/>
      <c r="K312" s="341"/>
      <c r="L312" s="340"/>
      <c r="M312" s="346"/>
      <c r="N312" s="341"/>
      <c r="O312" s="341"/>
      <c r="P312" s="341"/>
      <c r="Q312" s="341"/>
      <c r="R312" s="341"/>
      <c r="S312" s="341"/>
      <c r="T312" s="347"/>
      <c r="U312" s="341"/>
      <c r="V312" s="341"/>
      <c r="W312" s="341"/>
      <c r="X312" s="341"/>
      <c r="Y312" s="341"/>
      <c r="Z312" s="341"/>
      <c r="AA312" s="341"/>
      <c r="AB312" s="341"/>
      <c r="AC312" s="341"/>
      <c r="AD312" s="341"/>
      <c r="AE312" s="341"/>
      <c r="AF312" s="341"/>
      <c r="AG312" s="341"/>
      <c r="AH312" s="341"/>
      <c r="AI312" s="341"/>
      <c r="AJ312" s="341"/>
      <c r="AK312" s="341"/>
      <c r="AL312" s="341"/>
      <c r="AM312" s="341"/>
      <c r="AN312" s="341"/>
      <c r="AO312" s="341"/>
      <c r="AP312" s="341"/>
      <c r="AQ312" s="341"/>
      <c r="AR312" s="341"/>
      <c r="AS312" s="341"/>
      <c r="AT312" s="343" t="s">
        <v>907</v>
      </c>
      <c r="AU312" s="343" t="s">
        <v>84</v>
      </c>
      <c r="AV312" s="341" t="s">
        <v>84</v>
      </c>
      <c r="AW312" s="341" t="s">
        <v>32</v>
      </c>
      <c r="AX312" s="341" t="s">
        <v>75</v>
      </c>
      <c r="AY312" s="343" t="s">
        <v>184</v>
      </c>
      <c r="AZ312" s="341"/>
      <c r="BA312" s="341"/>
      <c r="BB312" s="341"/>
      <c r="BC312" s="341"/>
      <c r="BD312" s="341"/>
      <c r="BE312" s="341"/>
      <c r="BF312" s="341"/>
      <c r="BG312" s="341"/>
      <c r="BH312" s="341"/>
      <c r="BI312" s="341"/>
      <c r="BJ312" s="341"/>
      <c r="BK312" s="341"/>
      <c r="BL312" s="341"/>
      <c r="BM312" s="341"/>
    </row>
    <row r="313" spans="2:65" s="13" customFormat="1">
      <c r="B313" s="348"/>
      <c r="C313" s="349"/>
      <c r="D313" s="342" t="s">
        <v>907</v>
      </c>
      <c r="E313" s="350" t="s">
        <v>1</v>
      </c>
      <c r="F313" s="351" t="s">
        <v>921</v>
      </c>
      <c r="G313" s="349"/>
      <c r="H313" s="352">
        <v>88.7</v>
      </c>
      <c r="I313" s="349"/>
      <c r="J313" s="349"/>
      <c r="K313" s="349"/>
      <c r="L313" s="348"/>
      <c r="M313" s="353"/>
      <c r="N313" s="349"/>
      <c r="O313" s="349"/>
      <c r="P313" s="349"/>
      <c r="Q313" s="349"/>
      <c r="R313" s="349"/>
      <c r="S313" s="349"/>
      <c r="T313" s="354"/>
      <c r="U313" s="349"/>
      <c r="V313" s="349"/>
      <c r="W313" s="349"/>
      <c r="X313" s="349"/>
      <c r="Y313" s="349"/>
      <c r="Z313" s="349"/>
      <c r="AA313" s="349"/>
      <c r="AB313" s="349"/>
      <c r="AC313" s="349"/>
      <c r="AD313" s="349"/>
      <c r="AE313" s="349"/>
      <c r="AF313" s="349"/>
      <c r="AG313" s="349"/>
      <c r="AH313" s="349"/>
      <c r="AI313" s="349"/>
      <c r="AJ313" s="349"/>
      <c r="AK313" s="349"/>
      <c r="AL313" s="349"/>
      <c r="AM313" s="349"/>
      <c r="AN313" s="349"/>
      <c r="AO313" s="349"/>
      <c r="AP313" s="349"/>
      <c r="AQ313" s="349"/>
      <c r="AR313" s="349"/>
      <c r="AS313" s="349"/>
      <c r="AT313" s="350" t="s">
        <v>907</v>
      </c>
      <c r="AU313" s="350" t="s">
        <v>84</v>
      </c>
      <c r="AV313" s="349" t="s">
        <v>197</v>
      </c>
      <c r="AW313" s="349" t="s">
        <v>32</v>
      </c>
      <c r="AX313" s="349" t="s">
        <v>82</v>
      </c>
      <c r="AY313" s="350" t="s">
        <v>184</v>
      </c>
      <c r="AZ313" s="349"/>
      <c r="BA313" s="349"/>
      <c r="BB313" s="349"/>
      <c r="BC313" s="349"/>
      <c r="BD313" s="349"/>
      <c r="BE313" s="349"/>
      <c r="BF313" s="349"/>
      <c r="BG313" s="349"/>
      <c r="BH313" s="349"/>
      <c r="BI313" s="349"/>
      <c r="BJ313" s="349"/>
      <c r="BK313" s="349"/>
      <c r="BL313" s="349"/>
      <c r="BM313" s="349"/>
    </row>
    <row r="314" spans="2:65" s="1" customFormat="1" ht="44.35" customHeight="1">
      <c r="B314" s="268"/>
      <c r="C314" s="329" t="s">
        <v>316</v>
      </c>
      <c r="D314" s="329" t="s">
        <v>187</v>
      </c>
      <c r="E314" s="330" t="s">
        <v>1182</v>
      </c>
      <c r="F314" s="331" t="s">
        <v>1183</v>
      </c>
      <c r="G314" s="332" t="s">
        <v>470</v>
      </c>
      <c r="H314" s="333">
        <v>89.14</v>
      </c>
      <c r="I314" s="137"/>
      <c r="J314" s="334">
        <f>ROUND(I314*H314,2)</f>
        <v>0</v>
      </c>
      <c r="K314" s="331" t="s">
        <v>195</v>
      </c>
      <c r="L314" s="268"/>
      <c r="M314" s="138" t="s">
        <v>1</v>
      </c>
      <c r="N314" s="335" t="s">
        <v>40</v>
      </c>
      <c r="O314" s="269"/>
      <c r="P314" s="336">
        <f>O314*H314</f>
        <v>0</v>
      </c>
      <c r="Q314" s="336">
        <v>9.0299999999999998E-3</v>
      </c>
      <c r="R314" s="336">
        <f>Q314*H314</f>
        <v>0.80493420000000004</v>
      </c>
      <c r="S314" s="336">
        <v>0</v>
      </c>
      <c r="T314" s="337">
        <f>S314*H314</f>
        <v>0</v>
      </c>
      <c r="U314" s="269"/>
      <c r="V314" s="269"/>
      <c r="W314" s="269"/>
      <c r="X314" s="269"/>
      <c r="Y314" s="269"/>
      <c r="Z314" s="269"/>
      <c r="AA314" s="269"/>
      <c r="AB314" s="269"/>
      <c r="AC314" s="269"/>
      <c r="AD314" s="269"/>
      <c r="AE314" s="269"/>
      <c r="AF314" s="269"/>
      <c r="AG314" s="269"/>
      <c r="AH314" s="269"/>
      <c r="AI314" s="269"/>
      <c r="AJ314" s="269"/>
      <c r="AK314" s="269"/>
      <c r="AL314" s="269"/>
      <c r="AM314" s="269"/>
      <c r="AN314" s="269"/>
      <c r="AO314" s="269"/>
      <c r="AP314" s="269"/>
      <c r="AQ314" s="269"/>
      <c r="AR314" s="338" t="s">
        <v>191</v>
      </c>
      <c r="AS314" s="269"/>
      <c r="AT314" s="338" t="s">
        <v>187</v>
      </c>
      <c r="AU314" s="338" t="s">
        <v>84</v>
      </c>
      <c r="AV314" s="269"/>
      <c r="AW314" s="269"/>
      <c r="AX314" s="269"/>
      <c r="AY314" s="259" t="s">
        <v>184</v>
      </c>
      <c r="AZ314" s="269"/>
      <c r="BA314" s="269"/>
      <c r="BB314" s="269"/>
      <c r="BC314" s="269"/>
      <c r="BD314" s="269"/>
      <c r="BE314" s="339">
        <f>IF(N314="základní",J314,0)</f>
        <v>0</v>
      </c>
      <c r="BF314" s="339">
        <f>IF(N314="snížená",J314,0)</f>
        <v>0</v>
      </c>
      <c r="BG314" s="339">
        <f>IF(N314="zákl. přenesená",J314,0)</f>
        <v>0</v>
      </c>
      <c r="BH314" s="339">
        <f>IF(N314="sníž. přenesená",J314,0)</f>
        <v>0</v>
      </c>
      <c r="BI314" s="339">
        <f>IF(N314="nulová",J314,0)</f>
        <v>0</v>
      </c>
      <c r="BJ314" s="259" t="s">
        <v>82</v>
      </c>
      <c r="BK314" s="339">
        <f>ROUND(I314*H314,2)</f>
        <v>0</v>
      </c>
      <c r="BL314" s="259" t="s">
        <v>191</v>
      </c>
      <c r="BM314" s="338" t="s">
        <v>1184</v>
      </c>
    </row>
    <row r="315" spans="2:65" s="12" customFormat="1">
      <c r="B315" s="340"/>
      <c r="C315" s="341"/>
      <c r="D315" s="342" t="s">
        <v>907</v>
      </c>
      <c r="E315" s="343" t="s">
        <v>1</v>
      </c>
      <c r="F315" s="344" t="s">
        <v>917</v>
      </c>
      <c r="G315" s="341"/>
      <c r="H315" s="345">
        <v>20.92</v>
      </c>
      <c r="I315" s="341"/>
      <c r="J315" s="341"/>
      <c r="K315" s="341"/>
      <c r="L315" s="340"/>
      <c r="M315" s="346"/>
      <c r="N315" s="341"/>
      <c r="O315" s="341"/>
      <c r="P315" s="341"/>
      <c r="Q315" s="341"/>
      <c r="R315" s="341"/>
      <c r="S315" s="341"/>
      <c r="T315" s="347"/>
      <c r="U315" s="341"/>
      <c r="V315" s="341"/>
      <c r="W315" s="341"/>
      <c r="X315" s="341"/>
      <c r="Y315" s="341"/>
      <c r="Z315" s="341"/>
      <c r="AA315" s="341"/>
      <c r="AB315" s="341"/>
      <c r="AC315" s="341"/>
      <c r="AD315" s="341"/>
      <c r="AE315" s="341"/>
      <c r="AF315" s="341"/>
      <c r="AG315" s="341"/>
      <c r="AH315" s="341"/>
      <c r="AI315" s="341"/>
      <c r="AJ315" s="341"/>
      <c r="AK315" s="341"/>
      <c r="AL315" s="341"/>
      <c r="AM315" s="341"/>
      <c r="AN315" s="341"/>
      <c r="AO315" s="341"/>
      <c r="AP315" s="341"/>
      <c r="AQ315" s="341"/>
      <c r="AR315" s="341"/>
      <c r="AS315" s="341"/>
      <c r="AT315" s="343" t="s">
        <v>907</v>
      </c>
      <c r="AU315" s="343" t="s">
        <v>84</v>
      </c>
      <c r="AV315" s="341" t="s">
        <v>84</v>
      </c>
      <c r="AW315" s="341" t="s">
        <v>32</v>
      </c>
      <c r="AX315" s="341" t="s">
        <v>75</v>
      </c>
      <c r="AY315" s="343" t="s">
        <v>184</v>
      </c>
      <c r="AZ315" s="341"/>
      <c r="BA315" s="341"/>
      <c r="BB315" s="341"/>
      <c r="BC315" s="341"/>
      <c r="BD315" s="341"/>
      <c r="BE315" s="341"/>
      <c r="BF315" s="341"/>
      <c r="BG315" s="341"/>
      <c r="BH315" s="341"/>
      <c r="BI315" s="341"/>
      <c r="BJ315" s="341"/>
      <c r="BK315" s="341"/>
      <c r="BL315" s="341"/>
      <c r="BM315" s="341"/>
    </row>
    <row r="316" spans="2:65" s="12" customFormat="1">
      <c r="B316" s="340"/>
      <c r="C316" s="341"/>
      <c r="D316" s="342" t="s">
        <v>907</v>
      </c>
      <c r="E316" s="343" t="s">
        <v>1</v>
      </c>
      <c r="F316" s="344" t="s">
        <v>1179</v>
      </c>
      <c r="G316" s="341"/>
      <c r="H316" s="345">
        <v>30.73</v>
      </c>
      <c r="I316" s="341"/>
      <c r="J316" s="341"/>
      <c r="K316" s="341"/>
      <c r="L316" s="340"/>
      <c r="M316" s="346"/>
      <c r="N316" s="341"/>
      <c r="O316" s="341"/>
      <c r="P316" s="341"/>
      <c r="Q316" s="341"/>
      <c r="R316" s="341"/>
      <c r="S316" s="341"/>
      <c r="T316" s="347"/>
      <c r="U316" s="341"/>
      <c r="V316" s="341"/>
      <c r="W316" s="341"/>
      <c r="X316" s="341"/>
      <c r="Y316" s="341"/>
      <c r="Z316" s="341"/>
      <c r="AA316" s="341"/>
      <c r="AB316" s="341"/>
      <c r="AC316" s="341"/>
      <c r="AD316" s="341"/>
      <c r="AE316" s="341"/>
      <c r="AF316" s="341"/>
      <c r="AG316" s="341"/>
      <c r="AH316" s="341"/>
      <c r="AI316" s="341"/>
      <c r="AJ316" s="341"/>
      <c r="AK316" s="341"/>
      <c r="AL316" s="341"/>
      <c r="AM316" s="341"/>
      <c r="AN316" s="341"/>
      <c r="AO316" s="341"/>
      <c r="AP316" s="341"/>
      <c r="AQ316" s="341"/>
      <c r="AR316" s="341"/>
      <c r="AS316" s="341"/>
      <c r="AT316" s="343" t="s">
        <v>907</v>
      </c>
      <c r="AU316" s="343" t="s">
        <v>84</v>
      </c>
      <c r="AV316" s="341" t="s">
        <v>84</v>
      </c>
      <c r="AW316" s="341" t="s">
        <v>32</v>
      </c>
      <c r="AX316" s="341" t="s">
        <v>75</v>
      </c>
      <c r="AY316" s="343" t="s">
        <v>184</v>
      </c>
      <c r="AZ316" s="341"/>
      <c r="BA316" s="341"/>
      <c r="BB316" s="341"/>
      <c r="BC316" s="341"/>
      <c r="BD316" s="341"/>
      <c r="BE316" s="341"/>
      <c r="BF316" s="341"/>
      <c r="BG316" s="341"/>
      <c r="BH316" s="341"/>
      <c r="BI316" s="341"/>
      <c r="BJ316" s="341"/>
      <c r="BK316" s="341"/>
      <c r="BL316" s="341"/>
      <c r="BM316" s="341"/>
    </row>
    <row r="317" spans="2:65" s="12" customFormat="1">
      <c r="B317" s="340"/>
      <c r="C317" s="341"/>
      <c r="D317" s="342" t="s">
        <v>907</v>
      </c>
      <c r="E317" s="343" t="s">
        <v>1</v>
      </c>
      <c r="F317" s="344" t="s">
        <v>1180</v>
      </c>
      <c r="G317" s="341"/>
      <c r="H317" s="345">
        <v>18.739999999999998</v>
      </c>
      <c r="I317" s="341"/>
      <c r="J317" s="341"/>
      <c r="K317" s="341"/>
      <c r="L317" s="340"/>
      <c r="M317" s="346"/>
      <c r="N317" s="341"/>
      <c r="O317" s="341"/>
      <c r="P317" s="341"/>
      <c r="Q317" s="341"/>
      <c r="R317" s="341"/>
      <c r="S317" s="341"/>
      <c r="T317" s="347"/>
      <c r="U317" s="341"/>
      <c r="V317" s="341"/>
      <c r="W317" s="341"/>
      <c r="X317" s="341"/>
      <c r="Y317" s="341"/>
      <c r="Z317" s="341"/>
      <c r="AA317" s="341"/>
      <c r="AB317" s="341"/>
      <c r="AC317" s="341"/>
      <c r="AD317" s="341"/>
      <c r="AE317" s="341"/>
      <c r="AF317" s="341"/>
      <c r="AG317" s="341"/>
      <c r="AH317" s="341"/>
      <c r="AI317" s="341"/>
      <c r="AJ317" s="341"/>
      <c r="AK317" s="341"/>
      <c r="AL317" s="341"/>
      <c r="AM317" s="341"/>
      <c r="AN317" s="341"/>
      <c r="AO317" s="341"/>
      <c r="AP317" s="341"/>
      <c r="AQ317" s="341"/>
      <c r="AR317" s="341"/>
      <c r="AS317" s="341"/>
      <c r="AT317" s="343" t="s">
        <v>907</v>
      </c>
      <c r="AU317" s="343" t="s">
        <v>84</v>
      </c>
      <c r="AV317" s="341" t="s">
        <v>84</v>
      </c>
      <c r="AW317" s="341" t="s">
        <v>32</v>
      </c>
      <c r="AX317" s="341" t="s">
        <v>75</v>
      </c>
      <c r="AY317" s="343" t="s">
        <v>184</v>
      </c>
      <c r="AZ317" s="341"/>
      <c r="BA317" s="341"/>
      <c r="BB317" s="341"/>
      <c r="BC317" s="341"/>
      <c r="BD317" s="341"/>
      <c r="BE317" s="341"/>
      <c r="BF317" s="341"/>
      <c r="BG317" s="341"/>
      <c r="BH317" s="341"/>
      <c r="BI317" s="341"/>
      <c r="BJ317" s="341"/>
      <c r="BK317" s="341"/>
      <c r="BL317" s="341"/>
      <c r="BM317" s="341"/>
    </row>
    <row r="318" spans="2:65" s="12" customFormat="1">
      <c r="B318" s="340"/>
      <c r="C318" s="341"/>
      <c r="D318" s="342" t="s">
        <v>907</v>
      </c>
      <c r="E318" s="343" t="s">
        <v>1</v>
      </c>
      <c r="F318" s="344" t="s">
        <v>1181</v>
      </c>
      <c r="G318" s="341"/>
      <c r="H318" s="345">
        <v>18.75</v>
      </c>
      <c r="I318" s="341"/>
      <c r="J318" s="341"/>
      <c r="K318" s="341"/>
      <c r="L318" s="340"/>
      <c r="M318" s="346"/>
      <c r="N318" s="341"/>
      <c r="O318" s="341"/>
      <c r="P318" s="341"/>
      <c r="Q318" s="341"/>
      <c r="R318" s="341"/>
      <c r="S318" s="341"/>
      <c r="T318" s="347"/>
      <c r="U318" s="341"/>
      <c r="V318" s="341"/>
      <c r="W318" s="341"/>
      <c r="X318" s="341"/>
      <c r="Y318" s="341"/>
      <c r="Z318" s="341"/>
      <c r="AA318" s="341"/>
      <c r="AB318" s="341"/>
      <c r="AC318" s="341"/>
      <c r="AD318" s="341"/>
      <c r="AE318" s="341"/>
      <c r="AF318" s="341"/>
      <c r="AG318" s="341"/>
      <c r="AH318" s="341"/>
      <c r="AI318" s="341"/>
      <c r="AJ318" s="341"/>
      <c r="AK318" s="341"/>
      <c r="AL318" s="341"/>
      <c r="AM318" s="341"/>
      <c r="AN318" s="341"/>
      <c r="AO318" s="341"/>
      <c r="AP318" s="341"/>
      <c r="AQ318" s="341"/>
      <c r="AR318" s="341"/>
      <c r="AS318" s="341"/>
      <c r="AT318" s="343" t="s">
        <v>907</v>
      </c>
      <c r="AU318" s="343" t="s">
        <v>84</v>
      </c>
      <c r="AV318" s="341" t="s">
        <v>84</v>
      </c>
      <c r="AW318" s="341" t="s">
        <v>32</v>
      </c>
      <c r="AX318" s="341" t="s">
        <v>75</v>
      </c>
      <c r="AY318" s="343" t="s">
        <v>184</v>
      </c>
      <c r="AZ318" s="341"/>
      <c r="BA318" s="341"/>
      <c r="BB318" s="341"/>
      <c r="BC318" s="341"/>
      <c r="BD318" s="341"/>
      <c r="BE318" s="341"/>
      <c r="BF318" s="341"/>
      <c r="BG318" s="341"/>
      <c r="BH318" s="341"/>
      <c r="BI318" s="341"/>
      <c r="BJ318" s="341"/>
      <c r="BK318" s="341"/>
      <c r="BL318" s="341"/>
      <c r="BM318" s="341"/>
    </row>
    <row r="319" spans="2:65" s="13" customFormat="1">
      <c r="B319" s="348"/>
      <c r="C319" s="349"/>
      <c r="D319" s="342" t="s">
        <v>907</v>
      </c>
      <c r="E319" s="350" t="s">
        <v>1</v>
      </c>
      <c r="F319" s="351" t="s">
        <v>921</v>
      </c>
      <c r="G319" s="349"/>
      <c r="H319" s="352">
        <v>89.14</v>
      </c>
      <c r="I319" s="349"/>
      <c r="J319" s="349"/>
      <c r="K319" s="349"/>
      <c r="L319" s="348"/>
      <c r="M319" s="353"/>
      <c r="N319" s="349"/>
      <c r="O319" s="349"/>
      <c r="P319" s="349"/>
      <c r="Q319" s="349"/>
      <c r="R319" s="349"/>
      <c r="S319" s="349"/>
      <c r="T319" s="354"/>
      <c r="U319" s="349"/>
      <c r="V319" s="349"/>
      <c r="W319" s="349"/>
      <c r="X319" s="349"/>
      <c r="Y319" s="349"/>
      <c r="Z319" s="349"/>
      <c r="AA319" s="349"/>
      <c r="AB319" s="349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  <c r="AN319" s="349"/>
      <c r="AO319" s="349"/>
      <c r="AP319" s="349"/>
      <c r="AQ319" s="349"/>
      <c r="AR319" s="349"/>
      <c r="AS319" s="349"/>
      <c r="AT319" s="350" t="s">
        <v>907</v>
      </c>
      <c r="AU319" s="350" t="s">
        <v>84</v>
      </c>
      <c r="AV319" s="349" t="s">
        <v>197</v>
      </c>
      <c r="AW319" s="349" t="s">
        <v>32</v>
      </c>
      <c r="AX319" s="349" t="s">
        <v>82</v>
      </c>
      <c r="AY319" s="350" t="s">
        <v>184</v>
      </c>
      <c r="AZ319" s="349"/>
      <c r="BA319" s="349"/>
      <c r="BB319" s="349"/>
      <c r="BC319" s="349"/>
      <c r="BD319" s="349"/>
      <c r="BE319" s="349"/>
      <c r="BF319" s="349"/>
      <c r="BG319" s="349"/>
      <c r="BH319" s="349"/>
      <c r="BI319" s="349"/>
      <c r="BJ319" s="349"/>
      <c r="BK319" s="349"/>
      <c r="BL319" s="349"/>
      <c r="BM319" s="349"/>
    </row>
    <row r="320" spans="2:65" s="1" customFormat="1" ht="32.950000000000003" customHeight="1">
      <c r="B320" s="268"/>
      <c r="C320" s="362" t="s">
        <v>444</v>
      </c>
      <c r="D320" s="362" t="s">
        <v>192</v>
      </c>
      <c r="E320" s="363" t="s">
        <v>1185</v>
      </c>
      <c r="F320" s="364" t="s">
        <v>1186</v>
      </c>
      <c r="G320" s="365" t="s">
        <v>470</v>
      </c>
      <c r="H320" s="366">
        <v>102.511</v>
      </c>
      <c r="I320" s="144"/>
      <c r="J320" s="367">
        <f>ROUND(I320*H320,2)</f>
        <v>0</v>
      </c>
      <c r="K320" s="364" t="s">
        <v>195</v>
      </c>
      <c r="L320" s="368"/>
      <c r="M320" s="146" t="s">
        <v>1</v>
      </c>
      <c r="N320" s="369" t="s">
        <v>40</v>
      </c>
      <c r="O320" s="269"/>
      <c r="P320" s="336">
        <f>O320*H320</f>
        <v>0</v>
      </c>
      <c r="Q320" s="336">
        <v>2.1999999999999999E-2</v>
      </c>
      <c r="R320" s="336">
        <f>Q320*H320</f>
        <v>2.255242</v>
      </c>
      <c r="S320" s="336">
        <v>0</v>
      </c>
      <c r="T320" s="337">
        <f>S320*H320</f>
        <v>0</v>
      </c>
      <c r="U320" s="269"/>
      <c r="V320" s="269"/>
      <c r="W320" s="269"/>
      <c r="X320" s="269"/>
      <c r="Y320" s="269"/>
      <c r="Z320" s="269"/>
      <c r="AA320" s="269"/>
      <c r="AB320" s="269"/>
      <c r="AC320" s="269"/>
      <c r="AD320" s="269"/>
      <c r="AE320" s="269"/>
      <c r="AF320" s="269"/>
      <c r="AG320" s="269"/>
      <c r="AH320" s="269"/>
      <c r="AI320" s="269"/>
      <c r="AJ320" s="269"/>
      <c r="AK320" s="269"/>
      <c r="AL320" s="269"/>
      <c r="AM320" s="269"/>
      <c r="AN320" s="269"/>
      <c r="AO320" s="269"/>
      <c r="AP320" s="269"/>
      <c r="AQ320" s="269"/>
      <c r="AR320" s="338" t="s">
        <v>196</v>
      </c>
      <c r="AS320" s="269"/>
      <c r="AT320" s="338" t="s">
        <v>192</v>
      </c>
      <c r="AU320" s="338" t="s">
        <v>84</v>
      </c>
      <c r="AV320" s="269"/>
      <c r="AW320" s="269"/>
      <c r="AX320" s="269"/>
      <c r="AY320" s="259" t="s">
        <v>184</v>
      </c>
      <c r="AZ320" s="269"/>
      <c r="BA320" s="269"/>
      <c r="BB320" s="269"/>
      <c r="BC320" s="269"/>
      <c r="BD320" s="269"/>
      <c r="BE320" s="339">
        <f>IF(N320="základní",J320,0)</f>
        <v>0</v>
      </c>
      <c r="BF320" s="339">
        <f>IF(N320="snížená",J320,0)</f>
        <v>0</v>
      </c>
      <c r="BG320" s="339">
        <f>IF(N320="zákl. přenesená",J320,0)</f>
        <v>0</v>
      </c>
      <c r="BH320" s="339">
        <f>IF(N320="sníž. přenesená",J320,0)</f>
        <v>0</v>
      </c>
      <c r="BI320" s="339">
        <f>IF(N320="nulová",J320,0)</f>
        <v>0</v>
      </c>
      <c r="BJ320" s="259" t="s">
        <v>82</v>
      </c>
      <c r="BK320" s="339">
        <f>ROUND(I320*H320,2)</f>
        <v>0</v>
      </c>
      <c r="BL320" s="259" t="s">
        <v>191</v>
      </c>
      <c r="BM320" s="338" t="s">
        <v>1187</v>
      </c>
    </row>
    <row r="321" spans="2:65" s="12" customFormat="1">
      <c r="B321" s="340"/>
      <c r="C321" s="341"/>
      <c r="D321" s="342" t="s">
        <v>907</v>
      </c>
      <c r="E321" s="341"/>
      <c r="F321" s="344" t="s">
        <v>1188</v>
      </c>
      <c r="G321" s="341"/>
      <c r="H321" s="345">
        <v>102.511</v>
      </c>
      <c r="I321" s="341"/>
      <c r="J321" s="341"/>
      <c r="K321" s="341"/>
      <c r="L321" s="340"/>
      <c r="M321" s="346"/>
      <c r="N321" s="341"/>
      <c r="O321" s="341"/>
      <c r="P321" s="341"/>
      <c r="Q321" s="341"/>
      <c r="R321" s="341"/>
      <c r="S321" s="341"/>
      <c r="T321" s="347"/>
      <c r="U321" s="341"/>
      <c r="V321" s="341"/>
      <c r="W321" s="341"/>
      <c r="X321" s="341"/>
      <c r="Y321" s="341"/>
      <c r="Z321" s="341"/>
      <c r="AA321" s="341"/>
      <c r="AB321" s="341"/>
      <c r="AC321" s="341"/>
      <c r="AD321" s="341"/>
      <c r="AE321" s="341"/>
      <c r="AF321" s="341"/>
      <c r="AG321" s="341"/>
      <c r="AH321" s="341"/>
      <c r="AI321" s="341"/>
      <c r="AJ321" s="341"/>
      <c r="AK321" s="341"/>
      <c r="AL321" s="341"/>
      <c r="AM321" s="341"/>
      <c r="AN321" s="341"/>
      <c r="AO321" s="341"/>
      <c r="AP321" s="341"/>
      <c r="AQ321" s="341"/>
      <c r="AR321" s="341"/>
      <c r="AS321" s="341"/>
      <c r="AT321" s="343" t="s">
        <v>907</v>
      </c>
      <c r="AU321" s="343" t="s">
        <v>84</v>
      </c>
      <c r="AV321" s="341" t="s">
        <v>84</v>
      </c>
      <c r="AW321" s="341" t="s">
        <v>3</v>
      </c>
      <c r="AX321" s="341" t="s">
        <v>82</v>
      </c>
      <c r="AY321" s="343" t="s">
        <v>184</v>
      </c>
      <c r="AZ321" s="341"/>
      <c r="BA321" s="341"/>
      <c r="BB321" s="341"/>
      <c r="BC321" s="341"/>
      <c r="BD321" s="341"/>
      <c r="BE321" s="341"/>
      <c r="BF321" s="341"/>
      <c r="BG321" s="341"/>
      <c r="BH321" s="341"/>
      <c r="BI321" s="341"/>
      <c r="BJ321" s="341"/>
      <c r="BK321" s="341"/>
      <c r="BL321" s="341"/>
      <c r="BM321" s="341"/>
    </row>
    <row r="322" spans="2:65" s="1" customFormat="1" ht="24.15" customHeight="1">
      <c r="B322" s="268"/>
      <c r="C322" s="329" t="s">
        <v>319</v>
      </c>
      <c r="D322" s="329" t="s">
        <v>187</v>
      </c>
      <c r="E322" s="330" t="s">
        <v>1189</v>
      </c>
      <c r="F322" s="331" t="s">
        <v>1190</v>
      </c>
      <c r="G322" s="332" t="s">
        <v>470</v>
      </c>
      <c r="H322" s="333">
        <v>89.14</v>
      </c>
      <c r="I322" s="137"/>
      <c r="J322" s="334">
        <f>ROUND(I322*H322,2)</f>
        <v>0</v>
      </c>
      <c r="K322" s="331" t="s">
        <v>195</v>
      </c>
      <c r="L322" s="268"/>
      <c r="M322" s="138" t="s">
        <v>1</v>
      </c>
      <c r="N322" s="335" t="s">
        <v>40</v>
      </c>
      <c r="O322" s="269"/>
      <c r="P322" s="336">
        <f>O322*H322</f>
        <v>0</v>
      </c>
      <c r="Q322" s="336">
        <v>1.5E-3</v>
      </c>
      <c r="R322" s="336">
        <f>Q322*H322</f>
        <v>0.13371</v>
      </c>
      <c r="S322" s="336">
        <v>0</v>
      </c>
      <c r="T322" s="337">
        <f>S322*H322</f>
        <v>0</v>
      </c>
      <c r="U322" s="269"/>
      <c r="V322" s="269"/>
      <c r="W322" s="269"/>
      <c r="X322" s="269"/>
      <c r="Y322" s="269"/>
      <c r="Z322" s="269"/>
      <c r="AA322" s="269"/>
      <c r="AB322" s="269"/>
      <c r="AC322" s="269"/>
      <c r="AD322" s="269"/>
      <c r="AE322" s="269"/>
      <c r="AF322" s="269"/>
      <c r="AG322" s="269"/>
      <c r="AH322" s="269"/>
      <c r="AI322" s="269"/>
      <c r="AJ322" s="269"/>
      <c r="AK322" s="269"/>
      <c r="AL322" s="269"/>
      <c r="AM322" s="269"/>
      <c r="AN322" s="269"/>
      <c r="AO322" s="269"/>
      <c r="AP322" s="269"/>
      <c r="AQ322" s="269"/>
      <c r="AR322" s="338" t="s">
        <v>191</v>
      </c>
      <c r="AS322" s="269"/>
      <c r="AT322" s="338" t="s">
        <v>187</v>
      </c>
      <c r="AU322" s="338" t="s">
        <v>84</v>
      </c>
      <c r="AV322" s="269"/>
      <c r="AW322" s="269"/>
      <c r="AX322" s="269"/>
      <c r="AY322" s="259" t="s">
        <v>184</v>
      </c>
      <c r="AZ322" s="269"/>
      <c r="BA322" s="269"/>
      <c r="BB322" s="269"/>
      <c r="BC322" s="269"/>
      <c r="BD322" s="269"/>
      <c r="BE322" s="339">
        <f>IF(N322="základní",J322,0)</f>
        <v>0</v>
      </c>
      <c r="BF322" s="339">
        <f>IF(N322="snížená",J322,0)</f>
        <v>0</v>
      </c>
      <c r="BG322" s="339">
        <f>IF(N322="zákl. přenesená",J322,0)</f>
        <v>0</v>
      </c>
      <c r="BH322" s="339">
        <f>IF(N322="sníž. přenesená",J322,0)</f>
        <v>0</v>
      </c>
      <c r="BI322" s="339">
        <f>IF(N322="nulová",J322,0)</f>
        <v>0</v>
      </c>
      <c r="BJ322" s="259" t="s">
        <v>82</v>
      </c>
      <c r="BK322" s="339">
        <f>ROUND(I322*H322,2)</f>
        <v>0</v>
      </c>
      <c r="BL322" s="259" t="s">
        <v>191</v>
      </c>
      <c r="BM322" s="338" t="s">
        <v>1191</v>
      </c>
    </row>
    <row r="323" spans="2:65" s="1" customFormat="1" ht="24.15" customHeight="1">
      <c r="B323" s="268"/>
      <c r="C323" s="329" t="s">
        <v>451</v>
      </c>
      <c r="D323" s="329" t="s">
        <v>187</v>
      </c>
      <c r="E323" s="330" t="s">
        <v>1192</v>
      </c>
      <c r="F323" s="331" t="s">
        <v>1193</v>
      </c>
      <c r="G323" s="332" t="s">
        <v>190</v>
      </c>
      <c r="H323" s="333">
        <v>161.18</v>
      </c>
      <c r="I323" s="137"/>
      <c r="J323" s="334">
        <f>ROUND(I323*H323,2)</f>
        <v>0</v>
      </c>
      <c r="K323" s="331" t="s">
        <v>195</v>
      </c>
      <c r="L323" s="268"/>
      <c r="M323" s="138" t="s">
        <v>1</v>
      </c>
      <c r="N323" s="335" t="s">
        <v>40</v>
      </c>
      <c r="O323" s="269"/>
      <c r="P323" s="336">
        <f>O323*H323</f>
        <v>0</v>
      </c>
      <c r="Q323" s="336">
        <v>3.2000000000000003E-4</v>
      </c>
      <c r="R323" s="336">
        <f>Q323*H323</f>
        <v>5.1577600000000008E-2</v>
      </c>
      <c r="S323" s="336">
        <v>0</v>
      </c>
      <c r="T323" s="337">
        <f>S323*H323</f>
        <v>0</v>
      </c>
      <c r="U323" s="269"/>
      <c r="V323" s="269"/>
      <c r="W323" s="269"/>
      <c r="X323" s="269"/>
      <c r="Y323" s="269"/>
      <c r="Z323" s="269"/>
      <c r="AA323" s="269"/>
      <c r="AB323" s="269"/>
      <c r="AC323" s="269"/>
      <c r="AD323" s="269"/>
      <c r="AE323" s="269"/>
      <c r="AF323" s="269"/>
      <c r="AG323" s="269"/>
      <c r="AH323" s="269"/>
      <c r="AI323" s="269"/>
      <c r="AJ323" s="269"/>
      <c r="AK323" s="269"/>
      <c r="AL323" s="269"/>
      <c r="AM323" s="269"/>
      <c r="AN323" s="269"/>
      <c r="AO323" s="269"/>
      <c r="AP323" s="269"/>
      <c r="AQ323" s="269"/>
      <c r="AR323" s="338" t="s">
        <v>191</v>
      </c>
      <c r="AS323" s="269"/>
      <c r="AT323" s="338" t="s">
        <v>187</v>
      </c>
      <c r="AU323" s="338" t="s">
        <v>84</v>
      </c>
      <c r="AV323" s="269"/>
      <c r="AW323" s="269"/>
      <c r="AX323" s="269"/>
      <c r="AY323" s="259" t="s">
        <v>184</v>
      </c>
      <c r="AZ323" s="269"/>
      <c r="BA323" s="269"/>
      <c r="BB323" s="269"/>
      <c r="BC323" s="269"/>
      <c r="BD323" s="269"/>
      <c r="BE323" s="339">
        <f>IF(N323="základní",J323,0)</f>
        <v>0</v>
      </c>
      <c r="BF323" s="339">
        <f>IF(N323="snížená",J323,0)</f>
        <v>0</v>
      </c>
      <c r="BG323" s="339">
        <f>IF(N323="zákl. přenesená",J323,0)</f>
        <v>0</v>
      </c>
      <c r="BH323" s="339">
        <f>IF(N323="sníž. přenesená",J323,0)</f>
        <v>0</v>
      </c>
      <c r="BI323" s="339">
        <f>IF(N323="nulová",J323,0)</f>
        <v>0</v>
      </c>
      <c r="BJ323" s="259" t="s">
        <v>82</v>
      </c>
      <c r="BK323" s="339">
        <f>ROUND(I323*H323,2)</f>
        <v>0</v>
      </c>
      <c r="BL323" s="259" t="s">
        <v>191</v>
      </c>
      <c r="BM323" s="338" t="s">
        <v>1194</v>
      </c>
    </row>
    <row r="324" spans="2:65" s="12" customFormat="1">
      <c r="B324" s="340"/>
      <c r="C324" s="341"/>
      <c r="D324" s="342" t="s">
        <v>907</v>
      </c>
      <c r="E324" s="343" t="s">
        <v>1</v>
      </c>
      <c r="F324" s="344" t="s">
        <v>1168</v>
      </c>
      <c r="G324" s="341"/>
      <c r="H324" s="345">
        <v>25.14</v>
      </c>
      <c r="I324" s="341"/>
      <c r="J324" s="341"/>
      <c r="K324" s="341"/>
      <c r="L324" s="340"/>
      <c r="M324" s="346"/>
      <c r="N324" s="341"/>
      <c r="O324" s="341"/>
      <c r="P324" s="341"/>
      <c r="Q324" s="341"/>
      <c r="R324" s="341"/>
      <c r="S324" s="341"/>
      <c r="T324" s="347"/>
      <c r="U324" s="341"/>
      <c r="V324" s="341"/>
      <c r="W324" s="341"/>
      <c r="X324" s="341"/>
      <c r="Y324" s="341"/>
      <c r="Z324" s="341"/>
      <c r="AA324" s="341"/>
      <c r="AB324" s="341"/>
      <c r="AC324" s="341"/>
      <c r="AD324" s="341"/>
      <c r="AE324" s="341"/>
      <c r="AF324" s="341"/>
      <c r="AG324" s="341"/>
      <c r="AH324" s="341"/>
      <c r="AI324" s="341"/>
      <c r="AJ324" s="341"/>
      <c r="AK324" s="341"/>
      <c r="AL324" s="341"/>
      <c r="AM324" s="341"/>
      <c r="AN324" s="341"/>
      <c r="AO324" s="341"/>
      <c r="AP324" s="341"/>
      <c r="AQ324" s="341"/>
      <c r="AR324" s="341"/>
      <c r="AS324" s="341"/>
      <c r="AT324" s="343" t="s">
        <v>907</v>
      </c>
      <c r="AU324" s="343" t="s">
        <v>84</v>
      </c>
      <c r="AV324" s="341" t="s">
        <v>84</v>
      </c>
      <c r="AW324" s="341" t="s">
        <v>32</v>
      </c>
      <c r="AX324" s="341" t="s">
        <v>75</v>
      </c>
      <c r="AY324" s="343" t="s">
        <v>184</v>
      </c>
      <c r="AZ324" s="341"/>
      <c r="BA324" s="341"/>
      <c r="BB324" s="341"/>
      <c r="BC324" s="341"/>
      <c r="BD324" s="341"/>
      <c r="BE324" s="341"/>
      <c r="BF324" s="341"/>
      <c r="BG324" s="341"/>
      <c r="BH324" s="341"/>
      <c r="BI324" s="341"/>
      <c r="BJ324" s="341"/>
      <c r="BK324" s="341"/>
      <c r="BL324" s="341"/>
      <c r="BM324" s="341"/>
    </row>
    <row r="325" spans="2:65" s="12" customFormat="1">
      <c r="B325" s="340"/>
      <c r="C325" s="341"/>
      <c r="D325" s="342" t="s">
        <v>907</v>
      </c>
      <c r="E325" s="343" t="s">
        <v>1</v>
      </c>
      <c r="F325" s="344" t="s">
        <v>1195</v>
      </c>
      <c r="G325" s="341"/>
      <c r="H325" s="345">
        <v>52.12</v>
      </c>
      <c r="I325" s="341"/>
      <c r="J325" s="341"/>
      <c r="K325" s="341"/>
      <c r="L325" s="340"/>
      <c r="M325" s="346"/>
      <c r="N325" s="341"/>
      <c r="O325" s="341"/>
      <c r="P325" s="341"/>
      <c r="Q325" s="341"/>
      <c r="R325" s="341"/>
      <c r="S325" s="341"/>
      <c r="T325" s="347"/>
      <c r="U325" s="341"/>
      <c r="V325" s="341"/>
      <c r="W325" s="341"/>
      <c r="X325" s="341"/>
      <c r="Y325" s="341"/>
      <c r="Z325" s="341"/>
      <c r="AA325" s="341"/>
      <c r="AB325" s="341"/>
      <c r="AC325" s="341"/>
      <c r="AD325" s="341"/>
      <c r="AE325" s="341"/>
      <c r="AF325" s="341"/>
      <c r="AG325" s="341"/>
      <c r="AH325" s="341"/>
      <c r="AI325" s="341"/>
      <c r="AJ325" s="341"/>
      <c r="AK325" s="341"/>
      <c r="AL325" s="341"/>
      <c r="AM325" s="341"/>
      <c r="AN325" s="341"/>
      <c r="AO325" s="341"/>
      <c r="AP325" s="341"/>
      <c r="AQ325" s="341"/>
      <c r="AR325" s="341"/>
      <c r="AS325" s="341"/>
      <c r="AT325" s="343" t="s">
        <v>907</v>
      </c>
      <c r="AU325" s="343" t="s">
        <v>84</v>
      </c>
      <c r="AV325" s="341" t="s">
        <v>84</v>
      </c>
      <c r="AW325" s="341" t="s">
        <v>32</v>
      </c>
      <c r="AX325" s="341" t="s">
        <v>75</v>
      </c>
      <c r="AY325" s="343" t="s">
        <v>184</v>
      </c>
      <c r="AZ325" s="341"/>
      <c r="BA325" s="341"/>
      <c r="BB325" s="341"/>
      <c r="BC325" s="341"/>
      <c r="BD325" s="341"/>
      <c r="BE325" s="341"/>
      <c r="BF325" s="341"/>
      <c r="BG325" s="341"/>
      <c r="BH325" s="341"/>
      <c r="BI325" s="341"/>
      <c r="BJ325" s="341"/>
      <c r="BK325" s="341"/>
      <c r="BL325" s="341"/>
      <c r="BM325" s="341"/>
    </row>
    <row r="326" spans="2:65" s="12" customFormat="1">
      <c r="B326" s="340"/>
      <c r="C326" s="341"/>
      <c r="D326" s="342" t="s">
        <v>907</v>
      </c>
      <c r="E326" s="343" t="s">
        <v>1</v>
      </c>
      <c r="F326" s="344" t="s">
        <v>1196</v>
      </c>
      <c r="G326" s="341"/>
      <c r="H326" s="345">
        <v>41.92</v>
      </c>
      <c r="I326" s="341"/>
      <c r="J326" s="341"/>
      <c r="K326" s="341"/>
      <c r="L326" s="340"/>
      <c r="M326" s="346"/>
      <c r="N326" s="341"/>
      <c r="O326" s="341"/>
      <c r="P326" s="341"/>
      <c r="Q326" s="341"/>
      <c r="R326" s="341"/>
      <c r="S326" s="341"/>
      <c r="T326" s="347"/>
      <c r="U326" s="341"/>
      <c r="V326" s="341"/>
      <c r="W326" s="341"/>
      <c r="X326" s="341"/>
      <c r="Y326" s="341"/>
      <c r="Z326" s="341"/>
      <c r="AA326" s="341"/>
      <c r="AB326" s="341"/>
      <c r="AC326" s="341"/>
      <c r="AD326" s="341"/>
      <c r="AE326" s="341"/>
      <c r="AF326" s="341"/>
      <c r="AG326" s="341"/>
      <c r="AH326" s="341"/>
      <c r="AI326" s="341"/>
      <c r="AJ326" s="341"/>
      <c r="AK326" s="341"/>
      <c r="AL326" s="341"/>
      <c r="AM326" s="341"/>
      <c r="AN326" s="341"/>
      <c r="AO326" s="341"/>
      <c r="AP326" s="341"/>
      <c r="AQ326" s="341"/>
      <c r="AR326" s="341"/>
      <c r="AS326" s="341"/>
      <c r="AT326" s="343" t="s">
        <v>907</v>
      </c>
      <c r="AU326" s="343" t="s">
        <v>84</v>
      </c>
      <c r="AV326" s="341" t="s">
        <v>84</v>
      </c>
      <c r="AW326" s="341" t="s">
        <v>32</v>
      </c>
      <c r="AX326" s="341" t="s">
        <v>75</v>
      </c>
      <c r="AY326" s="343" t="s">
        <v>184</v>
      </c>
      <c r="AZ326" s="341"/>
      <c r="BA326" s="341"/>
      <c r="BB326" s="341"/>
      <c r="BC326" s="341"/>
      <c r="BD326" s="341"/>
      <c r="BE326" s="341"/>
      <c r="BF326" s="341"/>
      <c r="BG326" s="341"/>
      <c r="BH326" s="341"/>
      <c r="BI326" s="341"/>
      <c r="BJ326" s="341"/>
      <c r="BK326" s="341"/>
      <c r="BL326" s="341"/>
      <c r="BM326" s="341"/>
    </row>
    <row r="327" spans="2:65" s="12" customFormat="1">
      <c r="B327" s="340"/>
      <c r="C327" s="341"/>
      <c r="D327" s="342" t="s">
        <v>907</v>
      </c>
      <c r="E327" s="343" t="s">
        <v>1</v>
      </c>
      <c r="F327" s="344" t="s">
        <v>1197</v>
      </c>
      <c r="G327" s="341"/>
      <c r="H327" s="345">
        <v>42</v>
      </c>
      <c r="I327" s="341"/>
      <c r="J327" s="341"/>
      <c r="K327" s="341"/>
      <c r="L327" s="340"/>
      <c r="M327" s="346"/>
      <c r="N327" s="341"/>
      <c r="O327" s="341"/>
      <c r="P327" s="341"/>
      <c r="Q327" s="341"/>
      <c r="R327" s="341"/>
      <c r="S327" s="341"/>
      <c r="T327" s="347"/>
      <c r="U327" s="341"/>
      <c r="V327" s="341"/>
      <c r="W327" s="341"/>
      <c r="X327" s="341"/>
      <c r="Y327" s="341"/>
      <c r="Z327" s="341"/>
      <c r="AA327" s="341"/>
      <c r="AB327" s="341"/>
      <c r="AC327" s="341"/>
      <c r="AD327" s="341"/>
      <c r="AE327" s="341"/>
      <c r="AF327" s="341"/>
      <c r="AG327" s="341"/>
      <c r="AH327" s="341"/>
      <c r="AI327" s="341"/>
      <c r="AJ327" s="341"/>
      <c r="AK327" s="341"/>
      <c r="AL327" s="341"/>
      <c r="AM327" s="341"/>
      <c r="AN327" s="341"/>
      <c r="AO327" s="341"/>
      <c r="AP327" s="341"/>
      <c r="AQ327" s="341"/>
      <c r="AR327" s="341"/>
      <c r="AS327" s="341"/>
      <c r="AT327" s="343" t="s">
        <v>907</v>
      </c>
      <c r="AU327" s="343" t="s">
        <v>84</v>
      </c>
      <c r="AV327" s="341" t="s">
        <v>84</v>
      </c>
      <c r="AW327" s="341" t="s">
        <v>32</v>
      </c>
      <c r="AX327" s="341" t="s">
        <v>75</v>
      </c>
      <c r="AY327" s="343" t="s">
        <v>184</v>
      </c>
      <c r="AZ327" s="341"/>
      <c r="BA327" s="341"/>
      <c r="BB327" s="341"/>
      <c r="BC327" s="341"/>
      <c r="BD327" s="341"/>
      <c r="BE327" s="341"/>
      <c r="BF327" s="341"/>
      <c r="BG327" s="341"/>
      <c r="BH327" s="341"/>
      <c r="BI327" s="341"/>
      <c r="BJ327" s="341"/>
      <c r="BK327" s="341"/>
      <c r="BL327" s="341"/>
      <c r="BM327" s="341"/>
    </row>
    <row r="328" spans="2:65" s="13" customFormat="1">
      <c r="B328" s="348"/>
      <c r="C328" s="349"/>
      <c r="D328" s="342" t="s">
        <v>907</v>
      </c>
      <c r="E328" s="350" t="s">
        <v>1</v>
      </c>
      <c r="F328" s="351" t="s">
        <v>921</v>
      </c>
      <c r="G328" s="349"/>
      <c r="H328" s="352">
        <v>161.18</v>
      </c>
      <c r="I328" s="349"/>
      <c r="J328" s="349"/>
      <c r="K328" s="349"/>
      <c r="L328" s="348"/>
      <c r="M328" s="353"/>
      <c r="N328" s="349"/>
      <c r="O328" s="349"/>
      <c r="P328" s="349"/>
      <c r="Q328" s="349"/>
      <c r="R328" s="349"/>
      <c r="S328" s="349"/>
      <c r="T328" s="354"/>
      <c r="U328" s="349"/>
      <c r="V328" s="349"/>
      <c r="W328" s="349"/>
      <c r="X328" s="349"/>
      <c r="Y328" s="349"/>
      <c r="Z328" s="349"/>
      <c r="AA328" s="349"/>
      <c r="AB328" s="349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  <c r="AN328" s="349"/>
      <c r="AO328" s="349"/>
      <c r="AP328" s="349"/>
      <c r="AQ328" s="349"/>
      <c r="AR328" s="349"/>
      <c r="AS328" s="349"/>
      <c r="AT328" s="350" t="s">
        <v>907</v>
      </c>
      <c r="AU328" s="350" t="s">
        <v>84</v>
      </c>
      <c r="AV328" s="349" t="s">
        <v>197</v>
      </c>
      <c r="AW328" s="349" t="s">
        <v>32</v>
      </c>
      <c r="AX328" s="349" t="s">
        <v>82</v>
      </c>
      <c r="AY328" s="350" t="s">
        <v>184</v>
      </c>
      <c r="AZ328" s="349"/>
      <c r="BA328" s="349"/>
      <c r="BB328" s="349"/>
      <c r="BC328" s="349"/>
      <c r="BD328" s="349"/>
      <c r="BE328" s="349"/>
      <c r="BF328" s="349"/>
      <c r="BG328" s="349"/>
      <c r="BH328" s="349"/>
      <c r="BI328" s="349"/>
      <c r="BJ328" s="349"/>
      <c r="BK328" s="349"/>
      <c r="BL328" s="349"/>
      <c r="BM328" s="349"/>
    </row>
    <row r="329" spans="2:65" s="1" customFormat="1" ht="55.55" customHeight="1">
      <c r="B329" s="268"/>
      <c r="C329" s="329" t="s">
        <v>323</v>
      </c>
      <c r="D329" s="329" t="s">
        <v>187</v>
      </c>
      <c r="E329" s="330" t="s">
        <v>1198</v>
      </c>
      <c r="F329" s="331" t="s">
        <v>1199</v>
      </c>
      <c r="G329" s="332" t="s">
        <v>351</v>
      </c>
      <c r="H329" s="333">
        <v>3.7589999999999999</v>
      </c>
      <c r="I329" s="137"/>
      <c r="J329" s="334">
        <f>ROUND(I329*H329,2)</f>
        <v>0</v>
      </c>
      <c r="K329" s="331" t="s">
        <v>195</v>
      </c>
      <c r="L329" s="268"/>
      <c r="M329" s="138" t="s">
        <v>1</v>
      </c>
      <c r="N329" s="335" t="s">
        <v>40</v>
      </c>
      <c r="O329" s="269"/>
      <c r="P329" s="336">
        <f>O329*H329</f>
        <v>0</v>
      </c>
      <c r="Q329" s="336">
        <v>0</v>
      </c>
      <c r="R329" s="336">
        <f>Q329*H329</f>
        <v>0</v>
      </c>
      <c r="S329" s="336">
        <v>0</v>
      </c>
      <c r="T329" s="337">
        <f>S329*H329</f>
        <v>0</v>
      </c>
      <c r="U329" s="269"/>
      <c r="V329" s="269"/>
      <c r="W329" s="269"/>
      <c r="X329" s="269"/>
      <c r="Y329" s="269"/>
      <c r="Z329" s="269"/>
      <c r="AA329" s="269"/>
      <c r="AB329" s="269"/>
      <c r="AC329" s="269"/>
      <c r="AD329" s="269"/>
      <c r="AE329" s="269"/>
      <c r="AF329" s="269"/>
      <c r="AG329" s="269"/>
      <c r="AH329" s="269"/>
      <c r="AI329" s="269"/>
      <c r="AJ329" s="269"/>
      <c r="AK329" s="269"/>
      <c r="AL329" s="269"/>
      <c r="AM329" s="269"/>
      <c r="AN329" s="269"/>
      <c r="AO329" s="269"/>
      <c r="AP329" s="269"/>
      <c r="AQ329" s="269"/>
      <c r="AR329" s="338" t="s">
        <v>191</v>
      </c>
      <c r="AS329" s="269"/>
      <c r="AT329" s="338" t="s">
        <v>187</v>
      </c>
      <c r="AU329" s="338" t="s">
        <v>84</v>
      </c>
      <c r="AV329" s="269"/>
      <c r="AW329" s="269"/>
      <c r="AX329" s="269"/>
      <c r="AY329" s="259" t="s">
        <v>184</v>
      </c>
      <c r="AZ329" s="269"/>
      <c r="BA329" s="269"/>
      <c r="BB329" s="269"/>
      <c r="BC329" s="269"/>
      <c r="BD329" s="269"/>
      <c r="BE329" s="339">
        <f>IF(N329="základní",J329,0)</f>
        <v>0</v>
      </c>
      <c r="BF329" s="339">
        <f>IF(N329="snížená",J329,0)</f>
        <v>0</v>
      </c>
      <c r="BG329" s="339">
        <f>IF(N329="zákl. přenesená",J329,0)</f>
        <v>0</v>
      </c>
      <c r="BH329" s="339">
        <f>IF(N329="sníž. přenesená",J329,0)</f>
        <v>0</v>
      </c>
      <c r="BI329" s="339">
        <f>IF(N329="nulová",J329,0)</f>
        <v>0</v>
      </c>
      <c r="BJ329" s="259" t="s">
        <v>82</v>
      </c>
      <c r="BK329" s="339">
        <f>ROUND(I329*H329,2)</f>
        <v>0</v>
      </c>
      <c r="BL329" s="259" t="s">
        <v>191</v>
      </c>
      <c r="BM329" s="338" t="s">
        <v>1200</v>
      </c>
    </row>
    <row r="330" spans="2:65" s="11" customFormat="1" ht="22.95" customHeight="1">
      <c r="B330" s="317"/>
      <c r="C330" s="318"/>
      <c r="D330" s="319" t="s">
        <v>74</v>
      </c>
      <c r="E330" s="327" t="s">
        <v>1201</v>
      </c>
      <c r="F330" s="327" t="s">
        <v>1202</v>
      </c>
      <c r="G330" s="318"/>
      <c r="H330" s="318"/>
      <c r="I330" s="318"/>
      <c r="J330" s="328">
        <f>BK330</f>
        <v>0</v>
      </c>
      <c r="K330" s="318"/>
      <c r="L330" s="317"/>
      <c r="M330" s="322"/>
      <c r="N330" s="318"/>
      <c r="O330" s="318"/>
      <c r="P330" s="323">
        <f>SUM(P331:P368)</f>
        <v>0</v>
      </c>
      <c r="Q330" s="318"/>
      <c r="R330" s="323">
        <f>SUM(R331:R368)</f>
        <v>4.7716854199999998</v>
      </c>
      <c r="S330" s="318"/>
      <c r="T330" s="324">
        <f>SUM(T331:T368)</f>
        <v>0</v>
      </c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  <c r="AJ330" s="318"/>
      <c r="AK330" s="318"/>
      <c r="AL330" s="318"/>
      <c r="AM330" s="318"/>
      <c r="AN330" s="318"/>
      <c r="AO330" s="318"/>
      <c r="AP330" s="318"/>
      <c r="AQ330" s="318"/>
      <c r="AR330" s="319" t="s">
        <v>84</v>
      </c>
      <c r="AS330" s="318"/>
      <c r="AT330" s="325" t="s">
        <v>74</v>
      </c>
      <c r="AU330" s="325" t="s">
        <v>82</v>
      </c>
      <c r="AV330" s="318"/>
      <c r="AW330" s="318"/>
      <c r="AX330" s="318"/>
      <c r="AY330" s="319" t="s">
        <v>184</v>
      </c>
      <c r="AZ330" s="318"/>
      <c r="BA330" s="318"/>
      <c r="BB330" s="318"/>
      <c r="BC330" s="318"/>
      <c r="BD330" s="318"/>
      <c r="BE330" s="318"/>
      <c r="BF330" s="318"/>
      <c r="BG330" s="318"/>
      <c r="BH330" s="318"/>
      <c r="BI330" s="318"/>
      <c r="BJ330" s="318"/>
      <c r="BK330" s="326">
        <f>SUM(BK331:BK368)</f>
        <v>0</v>
      </c>
      <c r="BL330" s="318"/>
      <c r="BM330" s="318"/>
    </row>
    <row r="331" spans="2:65" s="1" customFormat="1" ht="24.15" customHeight="1">
      <c r="B331" s="268"/>
      <c r="C331" s="329" t="s">
        <v>458</v>
      </c>
      <c r="D331" s="329" t="s">
        <v>187</v>
      </c>
      <c r="E331" s="330" t="s">
        <v>1203</v>
      </c>
      <c r="F331" s="331" t="s">
        <v>1204</v>
      </c>
      <c r="G331" s="332" t="s">
        <v>470</v>
      </c>
      <c r="H331" s="333">
        <v>237.63499999999999</v>
      </c>
      <c r="I331" s="137"/>
      <c r="J331" s="334">
        <f>ROUND(I331*H331,2)</f>
        <v>0</v>
      </c>
      <c r="K331" s="331" t="s">
        <v>195</v>
      </c>
      <c r="L331" s="268"/>
      <c r="M331" s="138" t="s">
        <v>1</v>
      </c>
      <c r="N331" s="335" t="s">
        <v>40</v>
      </c>
      <c r="O331" s="269"/>
      <c r="P331" s="336">
        <f>O331*H331</f>
        <v>0</v>
      </c>
      <c r="Q331" s="336">
        <v>2.9999999999999997E-4</v>
      </c>
      <c r="R331" s="336">
        <f>Q331*H331</f>
        <v>7.1290499999999993E-2</v>
      </c>
      <c r="S331" s="336">
        <v>0</v>
      </c>
      <c r="T331" s="337">
        <f>S331*H331</f>
        <v>0</v>
      </c>
      <c r="U331" s="269"/>
      <c r="V331" s="269"/>
      <c r="W331" s="269"/>
      <c r="X331" s="269"/>
      <c r="Y331" s="269"/>
      <c r="Z331" s="269"/>
      <c r="AA331" s="269"/>
      <c r="AB331" s="269"/>
      <c r="AC331" s="269"/>
      <c r="AD331" s="269"/>
      <c r="AE331" s="269"/>
      <c r="AF331" s="269"/>
      <c r="AG331" s="269"/>
      <c r="AH331" s="269"/>
      <c r="AI331" s="269"/>
      <c r="AJ331" s="269"/>
      <c r="AK331" s="269"/>
      <c r="AL331" s="269"/>
      <c r="AM331" s="269"/>
      <c r="AN331" s="269"/>
      <c r="AO331" s="269"/>
      <c r="AP331" s="269"/>
      <c r="AQ331" s="269"/>
      <c r="AR331" s="338" t="s">
        <v>191</v>
      </c>
      <c r="AS331" s="269"/>
      <c r="AT331" s="338" t="s">
        <v>187</v>
      </c>
      <c r="AU331" s="338" t="s">
        <v>84</v>
      </c>
      <c r="AV331" s="269"/>
      <c r="AW331" s="269"/>
      <c r="AX331" s="269"/>
      <c r="AY331" s="259" t="s">
        <v>184</v>
      </c>
      <c r="AZ331" s="269"/>
      <c r="BA331" s="269"/>
      <c r="BB331" s="269"/>
      <c r="BC331" s="269"/>
      <c r="BD331" s="269"/>
      <c r="BE331" s="339">
        <f>IF(N331="základní",J331,0)</f>
        <v>0</v>
      </c>
      <c r="BF331" s="339">
        <f>IF(N331="snížená",J331,0)</f>
        <v>0</v>
      </c>
      <c r="BG331" s="339">
        <f>IF(N331="zákl. přenesená",J331,0)</f>
        <v>0</v>
      </c>
      <c r="BH331" s="339">
        <f>IF(N331="sníž. přenesená",J331,0)</f>
        <v>0</v>
      </c>
      <c r="BI331" s="339">
        <f>IF(N331="nulová",J331,0)</f>
        <v>0</v>
      </c>
      <c r="BJ331" s="259" t="s">
        <v>82</v>
      </c>
      <c r="BK331" s="339">
        <f>ROUND(I331*H331,2)</f>
        <v>0</v>
      </c>
      <c r="BL331" s="259" t="s">
        <v>191</v>
      </c>
      <c r="BM331" s="338" t="s">
        <v>1205</v>
      </c>
    </row>
    <row r="332" spans="2:65" s="12" customFormat="1">
      <c r="B332" s="340"/>
      <c r="C332" s="341"/>
      <c r="D332" s="342" t="s">
        <v>907</v>
      </c>
      <c r="E332" s="343" t="s">
        <v>1</v>
      </c>
      <c r="F332" s="344" t="s">
        <v>1206</v>
      </c>
      <c r="G332" s="341"/>
      <c r="H332" s="345">
        <v>237.63499999999999</v>
      </c>
      <c r="I332" s="341"/>
      <c r="J332" s="341"/>
      <c r="K332" s="341"/>
      <c r="L332" s="340"/>
      <c r="M332" s="346"/>
      <c r="N332" s="341"/>
      <c r="O332" s="341"/>
      <c r="P332" s="341"/>
      <c r="Q332" s="341"/>
      <c r="R332" s="341"/>
      <c r="S332" s="341"/>
      <c r="T332" s="347"/>
      <c r="U332" s="341"/>
      <c r="V332" s="341"/>
      <c r="W332" s="341"/>
      <c r="X332" s="341"/>
      <c r="Y332" s="341"/>
      <c r="Z332" s="341"/>
      <c r="AA332" s="341"/>
      <c r="AB332" s="341"/>
      <c r="AC332" s="341"/>
      <c r="AD332" s="341"/>
      <c r="AE332" s="341"/>
      <c r="AF332" s="341"/>
      <c r="AG332" s="341"/>
      <c r="AH332" s="341"/>
      <c r="AI332" s="341"/>
      <c r="AJ332" s="341"/>
      <c r="AK332" s="341"/>
      <c r="AL332" s="341"/>
      <c r="AM332" s="341"/>
      <c r="AN332" s="341"/>
      <c r="AO332" s="341"/>
      <c r="AP332" s="341"/>
      <c r="AQ332" s="341"/>
      <c r="AR332" s="341"/>
      <c r="AS332" s="341"/>
      <c r="AT332" s="343" t="s">
        <v>907</v>
      </c>
      <c r="AU332" s="343" t="s">
        <v>84</v>
      </c>
      <c r="AV332" s="341" t="s">
        <v>84</v>
      </c>
      <c r="AW332" s="341" t="s">
        <v>32</v>
      </c>
      <c r="AX332" s="341" t="s">
        <v>82</v>
      </c>
      <c r="AY332" s="343" t="s">
        <v>184</v>
      </c>
      <c r="AZ332" s="341"/>
      <c r="BA332" s="341"/>
      <c r="BB332" s="341"/>
      <c r="BC332" s="341"/>
      <c r="BD332" s="341"/>
      <c r="BE332" s="341"/>
      <c r="BF332" s="341"/>
      <c r="BG332" s="341"/>
      <c r="BH332" s="341"/>
      <c r="BI332" s="341"/>
      <c r="BJ332" s="341"/>
      <c r="BK332" s="341"/>
      <c r="BL332" s="341"/>
      <c r="BM332" s="341"/>
    </row>
    <row r="333" spans="2:65" s="1" customFormat="1" ht="24.15" customHeight="1">
      <c r="B333" s="268"/>
      <c r="C333" s="329" t="s">
        <v>326</v>
      </c>
      <c r="D333" s="329" t="s">
        <v>187</v>
      </c>
      <c r="E333" s="330" t="s">
        <v>1207</v>
      </c>
      <c r="F333" s="331" t="s">
        <v>1208</v>
      </c>
      <c r="G333" s="332" t="s">
        <v>470</v>
      </c>
      <c r="H333" s="333">
        <v>84.763000000000005</v>
      </c>
      <c r="I333" s="137"/>
      <c r="J333" s="334">
        <f>ROUND(I333*H333,2)</f>
        <v>0</v>
      </c>
      <c r="K333" s="331" t="s">
        <v>195</v>
      </c>
      <c r="L333" s="268"/>
      <c r="M333" s="138" t="s">
        <v>1</v>
      </c>
      <c r="N333" s="335" t="s">
        <v>40</v>
      </c>
      <c r="O333" s="269"/>
      <c r="P333" s="336">
        <f>O333*H333</f>
        <v>0</v>
      </c>
      <c r="Q333" s="336">
        <v>1.5E-3</v>
      </c>
      <c r="R333" s="336">
        <f>Q333*H333</f>
        <v>0.12714450000000002</v>
      </c>
      <c r="S333" s="336">
        <v>0</v>
      </c>
      <c r="T333" s="337">
        <f>S333*H333</f>
        <v>0</v>
      </c>
      <c r="U333" s="269"/>
      <c r="V333" s="269"/>
      <c r="W333" s="269"/>
      <c r="X333" s="269"/>
      <c r="Y333" s="269"/>
      <c r="Z333" s="269"/>
      <c r="AA333" s="269"/>
      <c r="AB333" s="269"/>
      <c r="AC333" s="269"/>
      <c r="AD333" s="269"/>
      <c r="AE333" s="269"/>
      <c r="AF333" s="269"/>
      <c r="AG333" s="269"/>
      <c r="AH333" s="269"/>
      <c r="AI333" s="269"/>
      <c r="AJ333" s="269"/>
      <c r="AK333" s="269"/>
      <c r="AL333" s="269"/>
      <c r="AM333" s="269"/>
      <c r="AN333" s="269"/>
      <c r="AO333" s="269"/>
      <c r="AP333" s="269"/>
      <c r="AQ333" s="269"/>
      <c r="AR333" s="338" t="s">
        <v>191</v>
      </c>
      <c r="AS333" s="269"/>
      <c r="AT333" s="338" t="s">
        <v>187</v>
      </c>
      <c r="AU333" s="338" t="s">
        <v>84</v>
      </c>
      <c r="AV333" s="269"/>
      <c r="AW333" s="269"/>
      <c r="AX333" s="269"/>
      <c r="AY333" s="259" t="s">
        <v>184</v>
      </c>
      <c r="AZ333" s="269"/>
      <c r="BA333" s="269"/>
      <c r="BB333" s="269"/>
      <c r="BC333" s="269"/>
      <c r="BD333" s="269"/>
      <c r="BE333" s="339">
        <f>IF(N333="základní",J333,0)</f>
        <v>0</v>
      </c>
      <c r="BF333" s="339">
        <f>IF(N333="snížená",J333,0)</f>
        <v>0</v>
      </c>
      <c r="BG333" s="339">
        <f>IF(N333="zákl. přenesená",J333,0)</f>
        <v>0</v>
      </c>
      <c r="BH333" s="339">
        <f>IF(N333="sníž. přenesená",J333,0)</f>
        <v>0</v>
      </c>
      <c r="BI333" s="339">
        <f>IF(N333="nulová",J333,0)</f>
        <v>0</v>
      </c>
      <c r="BJ333" s="259" t="s">
        <v>82</v>
      </c>
      <c r="BK333" s="339">
        <f>ROUND(I333*H333,2)</f>
        <v>0</v>
      </c>
      <c r="BL333" s="259" t="s">
        <v>191</v>
      </c>
      <c r="BM333" s="338" t="s">
        <v>1209</v>
      </c>
    </row>
    <row r="334" spans="2:65" s="12" customFormat="1" ht="21.75">
      <c r="B334" s="340"/>
      <c r="C334" s="341"/>
      <c r="D334" s="342" t="s">
        <v>907</v>
      </c>
      <c r="E334" s="343" t="s">
        <v>1</v>
      </c>
      <c r="F334" s="344" t="s">
        <v>1210</v>
      </c>
      <c r="G334" s="341"/>
      <c r="H334" s="345">
        <v>7.3109999999999999</v>
      </c>
      <c r="I334" s="341"/>
      <c r="J334" s="341"/>
      <c r="K334" s="341"/>
      <c r="L334" s="340"/>
      <c r="M334" s="346"/>
      <c r="N334" s="341"/>
      <c r="O334" s="341"/>
      <c r="P334" s="341"/>
      <c r="Q334" s="341"/>
      <c r="R334" s="341"/>
      <c r="S334" s="341"/>
      <c r="T334" s="347"/>
      <c r="U334" s="341"/>
      <c r="V334" s="341"/>
      <c r="W334" s="341"/>
      <c r="X334" s="341"/>
      <c r="Y334" s="341"/>
      <c r="Z334" s="341"/>
      <c r="AA334" s="341"/>
      <c r="AB334" s="341"/>
      <c r="AC334" s="341"/>
      <c r="AD334" s="341"/>
      <c r="AE334" s="341"/>
      <c r="AF334" s="341"/>
      <c r="AG334" s="341"/>
      <c r="AH334" s="341"/>
      <c r="AI334" s="341"/>
      <c r="AJ334" s="341"/>
      <c r="AK334" s="341"/>
      <c r="AL334" s="341"/>
      <c r="AM334" s="341"/>
      <c r="AN334" s="341"/>
      <c r="AO334" s="341"/>
      <c r="AP334" s="341"/>
      <c r="AQ334" s="341"/>
      <c r="AR334" s="341"/>
      <c r="AS334" s="341"/>
      <c r="AT334" s="343" t="s">
        <v>907</v>
      </c>
      <c r="AU334" s="343" t="s">
        <v>84</v>
      </c>
      <c r="AV334" s="341" t="s">
        <v>84</v>
      </c>
      <c r="AW334" s="341" t="s">
        <v>32</v>
      </c>
      <c r="AX334" s="341" t="s">
        <v>75</v>
      </c>
      <c r="AY334" s="343" t="s">
        <v>184</v>
      </c>
      <c r="AZ334" s="341"/>
      <c r="BA334" s="341"/>
      <c r="BB334" s="341"/>
      <c r="BC334" s="341"/>
      <c r="BD334" s="341"/>
      <c r="BE334" s="341"/>
      <c r="BF334" s="341"/>
      <c r="BG334" s="341"/>
      <c r="BH334" s="341"/>
      <c r="BI334" s="341"/>
      <c r="BJ334" s="341"/>
      <c r="BK334" s="341"/>
      <c r="BL334" s="341"/>
      <c r="BM334" s="341"/>
    </row>
    <row r="335" spans="2:65" s="12" customFormat="1" ht="21.75">
      <c r="B335" s="340"/>
      <c r="C335" s="341"/>
      <c r="D335" s="342" t="s">
        <v>907</v>
      </c>
      <c r="E335" s="343" t="s">
        <v>1</v>
      </c>
      <c r="F335" s="344" t="s">
        <v>1211</v>
      </c>
      <c r="G335" s="341"/>
      <c r="H335" s="345">
        <v>5.3090000000000002</v>
      </c>
      <c r="I335" s="341"/>
      <c r="J335" s="341"/>
      <c r="K335" s="341"/>
      <c r="L335" s="340"/>
      <c r="M335" s="346"/>
      <c r="N335" s="341"/>
      <c r="O335" s="341"/>
      <c r="P335" s="341"/>
      <c r="Q335" s="341"/>
      <c r="R335" s="341"/>
      <c r="S335" s="341"/>
      <c r="T335" s="347"/>
      <c r="U335" s="341"/>
      <c r="V335" s="341"/>
      <c r="W335" s="341"/>
      <c r="X335" s="341"/>
      <c r="Y335" s="341"/>
      <c r="Z335" s="341"/>
      <c r="AA335" s="341"/>
      <c r="AB335" s="341"/>
      <c r="AC335" s="341"/>
      <c r="AD335" s="341"/>
      <c r="AE335" s="341"/>
      <c r="AF335" s="341"/>
      <c r="AG335" s="341"/>
      <c r="AH335" s="341"/>
      <c r="AI335" s="341"/>
      <c r="AJ335" s="341"/>
      <c r="AK335" s="341"/>
      <c r="AL335" s="341"/>
      <c r="AM335" s="341"/>
      <c r="AN335" s="341"/>
      <c r="AO335" s="341"/>
      <c r="AP335" s="341"/>
      <c r="AQ335" s="341"/>
      <c r="AR335" s="341"/>
      <c r="AS335" s="341"/>
      <c r="AT335" s="343" t="s">
        <v>907</v>
      </c>
      <c r="AU335" s="343" t="s">
        <v>84</v>
      </c>
      <c r="AV335" s="341" t="s">
        <v>84</v>
      </c>
      <c r="AW335" s="341" t="s">
        <v>32</v>
      </c>
      <c r="AX335" s="341" t="s">
        <v>75</v>
      </c>
      <c r="AY335" s="343" t="s">
        <v>184</v>
      </c>
      <c r="AZ335" s="341"/>
      <c r="BA335" s="341"/>
      <c r="BB335" s="341"/>
      <c r="BC335" s="341"/>
      <c r="BD335" s="341"/>
      <c r="BE335" s="341"/>
      <c r="BF335" s="341"/>
      <c r="BG335" s="341"/>
      <c r="BH335" s="341"/>
      <c r="BI335" s="341"/>
      <c r="BJ335" s="341"/>
      <c r="BK335" s="341"/>
      <c r="BL335" s="341"/>
      <c r="BM335" s="341"/>
    </row>
    <row r="336" spans="2:65" s="12" customFormat="1" ht="21.75">
      <c r="B336" s="340"/>
      <c r="C336" s="341"/>
      <c r="D336" s="342" t="s">
        <v>907</v>
      </c>
      <c r="E336" s="343" t="s">
        <v>1</v>
      </c>
      <c r="F336" s="344" t="s">
        <v>1212</v>
      </c>
      <c r="G336" s="341"/>
      <c r="H336" s="345">
        <v>5.3129999999999997</v>
      </c>
      <c r="I336" s="341"/>
      <c r="J336" s="341"/>
      <c r="K336" s="341"/>
      <c r="L336" s="340"/>
      <c r="M336" s="346"/>
      <c r="N336" s="341"/>
      <c r="O336" s="341"/>
      <c r="P336" s="341"/>
      <c r="Q336" s="341"/>
      <c r="R336" s="341"/>
      <c r="S336" s="341"/>
      <c r="T336" s="347"/>
      <c r="U336" s="341"/>
      <c r="V336" s="341"/>
      <c r="W336" s="341"/>
      <c r="X336" s="341"/>
      <c r="Y336" s="341"/>
      <c r="Z336" s="341"/>
      <c r="AA336" s="341"/>
      <c r="AB336" s="341"/>
      <c r="AC336" s="341"/>
      <c r="AD336" s="341"/>
      <c r="AE336" s="341"/>
      <c r="AF336" s="341"/>
      <c r="AG336" s="341"/>
      <c r="AH336" s="341"/>
      <c r="AI336" s="341"/>
      <c r="AJ336" s="341"/>
      <c r="AK336" s="341"/>
      <c r="AL336" s="341"/>
      <c r="AM336" s="341"/>
      <c r="AN336" s="341"/>
      <c r="AO336" s="341"/>
      <c r="AP336" s="341"/>
      <c r="AQ336" s="341"/>
      <c r="AR336" s="341"/>
      <c r="AS336" s="341"/>
      <c r="AT336" s="343" t="s">
        <v>907</v>
      </c>
      <c r="AU336" s="343" t="s">
        <v>84</v>
      </c>
      <c r="AV336" s="341" t="s">
        <v>84</v>
      </c>
      <c r="AW336" s="341" t="s">
        <v>32</v>
      </c>
      <c r="AX336" s="341" t="s">
        <v>75</v>
      </c>
      <c r="AY336" s="343" t="s">
        <v>184</v>
      </c>
      <c r="AZ336" s="341"/>
      <c r="BA336" s="341"/>
      <c r="BB336" s="341"/>
      <c r="BC336" s="341"/>
      <c r="BD336" s="341"/>
      <c r="BE336" s="341"/>
      <c r="BF336" s="341"/>
      <c r="BG336" s="341"/>
      <c r="BH336" s="341"/>
      <c r="BI336" s="341"/>
      <c r="BJ336" s="341"/>
      <c r="BK336" s="341"/>
      <c r="BL336" s="341"/>
      <c r="BM336" s="341"/>
    </row>
    <row r="337" spans="2:65" s="14" customFormat="1">
      <c r="B337" s="355"/>
      <c r="C337" s="356"/>
      <c r="D337" s="342" t="s">
        <v>907</v>
      </c>
      <c r="E337" s="357" t="s">
        <v>1</v>
      </c>
      <c r="F337" s="358" t="s">
        <v>1213</v>
      </c>
      <c r="G337" s="356"/>
      <c r="H337" s="359">
        <v>17.933</v>
      </c>
      <c r="I337" s="356"/>
      <c r="J337" s="356"/>
      <c r="K337" s="356"/>
      <c r="L337" s="355"/>
      <c r="M337" s="360"/>
      <c r="N337" s="356"/>
      <c r="O337" s="356"/>
      <c r="P337" s="356"/>
      <c r="Q337" s="356"/>
      <c r="R337" s="356"/>
      <c r="S337" s="356"/>
      <c r="T337" s="361"/>
      <c r="U337" s="356"/>
      <c r="V337" s="356"/>
      <c r="W337" s="356"/>
      <c r="X337" s="356"/>
      <c r="Y337" s="356"/>
      <c r="Z337" s="356"/>
      <c r="AA337" s="356"/>
      <c r="AB337" s="356"/>
      <c r="AC337" s="356"/>
      <c r="AD337" s="356"/>
      <c r="AE337" s="356"/>
      <c r="AF337" s="356"/>
      <c r="AG337" s="356"/>
      <c r="AH337" s="356"/>
      <c r="AI337" s="356"/>
      <c r="AJ337" s="356"/>
      <c r="AK337" s="356"/>
      <c r="AL337" s="356"/>
      <c r="AM337" s="356"/>
      <c r="AN337" s="356"/>
      <c r="AO337" s="356"/>
      <c r="AP337" s="356"/>
      <c r="AQ337" s="356"/>
      <c r="AR337" s="356"/>
      <c r="AS337" s="356"/>
      <c r="AT337" s="357" t="s">
        <v>907</v>
      </c>
      <c r="AU337" s="357" t="s">
        <v>84</v>
      </c>
      <c r="AV337" s="356" t="s">
        <v>99</v>
      </c>
      <c r="AW337" s="356" t="s">
        <v>32</v>
      </c>
      <c r="AX337" s="356" t="s">
        <v>75</v>
      </c>
      <c r="AY337" s="357" t="s">
        <v>184</v>
      </c>
      <c r="AZ337" s="356"/>
      <c r="BA337" s="356"/>
      <c r="BB337" s="356"/>
      <c r="BC337" s="356"/>
      <c r="BD337" s="356"/>
      <c r="BE337" s="356"/>
      <c r="BF337" s="356"/>
      <c r="BG337" s="356"/>
      <c r="BH337" s="356"/>
      <c r="BI337" s="356"/>
      <c r="BJ337" s="356"/>
      <c r="BK337" s="356"/>
      <c r="BL337" s="356"/>
      <c r="BM337" s="356"/>
    </row>
    <row r="338" spans="2:65" s="12" customFormat="1" ht="21.75">
      <c r="B338" s="340"/>
      <c r="C338" s="341"/>
      <c r="D338" s="342" t="s">
        <v>907</v>
      </c>
      <c r="E338" s="343" t="s">
        <v>1</v>
      </c>
      <c r="F338" s="344" t="s">
        <v>1214</v>
      </c>
      <c r="G338" s="341"/>
      <c r="H338" s="345">
        <v>29.187000000000001</v>
      </c>
      <c r="I338" s="341"/>
      <c r="J338" s="341"/>
      <c r="K338" s="341"/>
      <c r="L338" s="340"/>
      <c r="M338" s="346"/>
      <c r="N338" s="341"/>
      <c r="O338" s="341"/>
      <c r="P338" s="341"/>
      <c r="Q338" s="341"/>
      <c r="R338" s="341"/>
      <c r="S338" s="341"/>
      <c r="T338" s="347"/>
      <c r="U338" s="341"/>
      <c r="V338" s="341"/>
      <c r="W338" s="341"/>
      <c r="X338" s="341"/>
      <c r="Y338" s="341"/>
      <c r="Z338" s="341"/>
      <c r="AA338" s="341"/>
      <c r="AB338" s="341"/>
      <c r="AC338" s="341"/>
      <c r="AD338" s="341"/>
      <c r="AE338" s="341"/>
      <c r="AF338" s="341"/>
      <c r="AG338" s="341"/>
      <c r="AH338" s="341"/>
      <c r="AI338" s="341"/>
      <c r="AJ338" s="341"/>
      <c r="AK338" s="341"/>
      <c r="AL338" s="341"/>
      <c r="AM338" s="341"/>
      <c r="AN338" s="341"/>
      <c r="AO338" s="341"/>
      <c r="AP338" s="341"/>
      <c r="AQ338" s="341"/>
      <c r="AR338" s="341"/>
      <c r="AS338" s="341"/>
      <c r="AT338" s="343" t="s">
        <v>907</v>
      </c>
      <c r="AU338" s="343" t="s">
        <v>84</v>
      </c>
      <c r="AV338" s="341" t="s">
        <v>84</v>
      </c>
      <c r="AW338" s="341" t="s">
        <v>32</v>
      </c>
      <c r="AX338" s="341" t="s">
        <v>75</v>
      </c>
      <c r="AY338" s="343" t="s">
        <v>184</v>
      </c>
      <c r="AZ338" s="341"/>
      <c r="BA338" s="341"/>
      <c r="BB338" s="341"/>
      <c r="BC338" s="341"/>
      <c r="BD338" s="341"/>
      <c r="BE338" s="341"/>
      <c r="BF338" s="341"/>
      <c r="BG338" s="341"/>
      <c r="BH338" s="341"/>
      <c r="BI338" s="341"/>
      <c r="BJ338" s="341"/>
      <c r="BK338" s="341"/>
      <c r="BL338" s="341"/>
      <c r="BM338" s="341"/>
    </row>
    <row r="339" spans="2:65" s="12" customFormat="1" ht="21.75">
      <c r="B339" s="340"/>
      <c r="C339" s="341"/>
      <c r="D339" s="342" t="s">
        <v>907</v>
      </c>
      <c r="E339" s="343" t="s">
        <v>1</v>
      </c>
      <c r="F339" s="344" t="s">
        <v>1215</v>
      </c>
      <c r="G339" s="341"/>
      <c r="H339" s="345">
        <v>18.827000000000002</v>
      </c>
      <c r="I339" s="341"/>
      <c r="J339" s="341"/>
      <c r="K339" s="341"/>
      <c r="L339" s="340"/>
      <c r="M339" s="346"/>
      <c r="N339" s="341"/>
      <c r="O339" s="341"/>
      <c r="P339" s="341"/>
      <c r="Q339" s="341"/>
      <c r="R339" s="341"/>
      <c r="S339" s="341"/>
      <c r="T339" s="347"/>
      <c r="U339" s="341"/>
      <c r="V339" s="341"/>
      <c r="W339" s="341"/>
      <c r="X339" s="341"/>
      <c r="Y339" s="341"/>
      <c r="Z339" s="341"/>
      <c r="AA339" s="341"/>
      <c r="AB339" s="341"/>
      <c r="AC339" s="341"/>
      <c r="AD339" s="341"/>
      <c r="AE339" s="341"/>
      <c r="AF339" s="341"/>
      <c r="AG339" s="341"/>
      <c r="AH339" s="341"/>
      <c r="AI339" s="341"/>
      <c r="AJ339" s="341"/>
      <c r="AK339" s="341"/>
      <c r="AL339" s="341"/>
      <c r="AM339" s="341"/>
      <c r="AN339" s="341"/>
      <c r="AO339" s="341"/>
      <c r="AP339" s="341"/>
      <c r="AQ339" s="341"/>
      <c r="AR339" s="341"/>
      <c r="AS339" s="341"/>
      <c r="AT339" s="343" t="s">
        <v>907</v>
      </c>
      <c r="AU339" s="343" t="s">
        <v>84</v>
      </c>
      <c r="AV339" s="341" t="s">
        <v>84</v>
      </c>
      <c r="AW339" s="341" t="s">
        <v>32</v>
      </c>
      <c r="AX339" s="341" t="s">
        <v>75</v>
      </c>
      <c r="AY339" s="343" t="s">
        <v>184</v>
      </c>
      <c r="AZ339" s="341"/>
      <c r="BA339" s="341"/>
      <c r="BB339" s="341"/>
      <c r="BC339" s="341"/>
      <c r="BD339" s="341"/>
      <c r="BE339" s="341"/>
      <c r="BF339" s="341"/>
      <c r="BG339" s="341"/>
      <c r="BH339" s="341"/>
      <c r="BI339" s="341"/>
      <c r="BJ339" s="341"/>
      <c r="BK339" s="341"/>
      <c r="BL339" s="341"/>
      <c r="BM339" s="341"/>
    </row>
    <row r="340" spans="2:65" s="12" customFormat="1" ht="21.75">
      <c r="B340" s="340"/>
      <c r="C340" s="341"/>
      <c r="D340" s="342" t="s">
        <v>907</v>
      </c>
      <c r="E340" s="343" t="s">
        <v>1</v>
      </c>
      <c r="F340" s="344" t="s">
        <v>1216</v>
      </c>
      <c r="G340" s="341"/>
      <c r="H340" s="345">
        <v>18.815999999999999</v>
      </c>
      <c r="I340" s="341"/>
      <c r="J340" s="341"/>
      <c r="K340" s="341"/>
      <c r="L340" s="340"/>
      <c r="M340" s="346"/>
      <c r="N340" s="341"/>
      <c r="O340" s="341"/>
      <c r="P340" s="341"/>
      <c r="Q340" s="341"/>
      <c r="R340" s="341"/>
      <c r="S340" s="341"/>
      <c r="T340" s="347"/>
      <c r="U340" s="341"/>
      <c r="V340" s="341"/>
      <c r="W340" s="341"/>
      <c r="X340" s="341"/>
      <c r="Y340" s="341"/>
      <c r="Z340" s="341"/>
      <c r="AA340" s="341"/>
      <c r="AB340" s="341"/>
      <c r="AC340" s="341"/>
      <c r="AD340" s="341"/>
      <c r="AE340" s="341"/>
      <c r="AF340" s="341"/>
      <c r="AG340" s="341"/>
      <c r="AH340" s="341"/>
      <c r="AI340" s="341"/>
      <c r="AJ340" s="341"/>
      <c r="AK340" s="341"/>
      <c r="AL340" s="341"/>
      <c r="AM340" s="341"/>
      <c r="AN340" s="341"/>
      <c r="AO340" s="341"/>
      <c r="AP340" s="341"/>
      <c r="AQ340" s="341"/>
      <c r="AR340" s="341"/>
      <c r="AS340" s="341"/>
      <c r="AT340" s="343" t="s">
        <v>907</v>
      </c>
      <c r="AU340" s="343" t="s">
        <v>84</v>
      </c>
      <c r="AV340" s="341" t="s">
        <v>84</v>
      </c>
      <c r="AW340" s="341" t="s">
        <v>32</v>
      </c>
      <c r="AX340" s="341" t="s">
        <v>75</v>
      </c>
      <c r="AY340" s="343" t="s">
        <v>184</v>
      </c>
      <c r="AZ340" s="341"/>
      <c r="BA340" s="341"/>
      <c r="BB340" s="341"/>
      <c r="BC340" s="341"/>
      <c r="BD340" s="341"/>
      <c r="BE340" s="341"/>
      <c r="BF340" s="341"/>
      <c r="BG340" s="341"/>
      <c r="BH340" s="341"/>
      <c r="BI340" s="341"/>
      <c r="BJ340" s="341"/>
      <c r="BK340" s="341"/>
      <c r="BL340" s="341"/>
      <c r="BM340" s="341"/>
    </row>
    <row r="341" spans="2:65" s="14" customFormat="1">
      <c r="B341" s="355"/>
      <c r="C341" s="356"/>
      <c r="D341" s="342" t="s">
        <v>907</v>
      </c>
      <c r="E341" s="357" t="s">
        <v>1</v>
      </c>
      <c r="F341" s="358" t="s">
        <v>1217</v>
      </c>
      <c r="G341" s="356"/>
      <c r="H341" s="359">
        <v>66.83</v>
      </c>
      <c r="I341" s="356"/>
      <c r="J341" s="356"/>
      <c r="K341" s="356"/>
      <c r="L341" s="355"/>
      <c r="M341" s="360"/>
      <c r="N341" s="356"/>
      <c r="O341" s="356"/>
      <c r="P341" s="356"/>
      <c r="Q341" s="356"/>
      <c r="R341" s="356"/>
      <c r="S341" s="356"/>
      <c r="T341" s="361"/>
      <c r="U341" s="356"/>
      <c r="V341" s="356"/>
      <c r="W341" s="356"/>
      <c r="X341" s="356"/>
      <c r="Y341" s="356"/>
      <c r="Z341" s="356"/>
      <c r="AA341" s="356"/>
      <c r="AB341" s="356"/>
      <c r="AC341" s="356"/>
      <c r="AD341" s="356"/>
      <c r="AE341" s="356"/>
      <c r="AF341" s="356"/>
      <c r="AG341" s="356"/>
      <c r="AH341" s="356"/>
      <c r="AI341" s="356"/>
      <c r="AJ341" s="356"/>
      <c r="AK341" s="356"/>
      <c r="AL341" s="356"/>
      <c r="AM341" s="356"/>
      <c r="AN341" s="356"/>
      <c r="AO341" s="356"/>
      <c r="AP341" s="356"/>
      <c r="AQ341" s="356"/>
      <c r="AR341" s="356"/>
      <c r="AS341" s="356"/>
      <c r="AT341" s="357" t="s">
        <v>907</v>
      </c>
      <c r="AU341" s="357" t="s">
        <v>84</v>
      </c>
      <c r="AV341" s="356" t="s">
        <v>99</v>
      </c>
      <c r="AW341" s="356" t="s">
        <v>32</v>
      </c>
      <c r="AX341" s="356" t="s">
        <v>75</v>
      </c>
      <c r="AY341" s="357" t="s">
        <v>184</v>
      </c>
      <c r="AZ341" s="356"/>
      <c r="BA341" s="356"/>
      <c r="BB341" s="356"/>
      <c r="BC341" s="356"/>
      <c r="BD341" s="356"/>
      <c r="BE341" s="356"/>
      <c r="BF341" s="356"/>
      <c r="BG341" s="356"/>
      <c r="BH341" s="356"/>
      <c r="BI341" s="356"/>
      <c r="BJ341" s="356"/>
      <c r="BK341" s="356"/>
      <c r="BL341" s="356"/>
      <c r="BM341" s="356"/>
    </row>
    <row r="342" spans="2:65" s="13" customFormat="1">
      <c r="B342" s="348"/>
      <c r="C342" s="349"/>
      <c r="D342" s="342" t="s">
        <v>907</v>
      </c>
      <c r="E342" s="350" t="s">
        <v>1</v>
      </c>
      <c r="F342" s="351" t="s">
        <v>921</v>
      </c>
      <c r="G342" s="349"/>
      <c r="H342" s="352">
        <v>84.763000000000005</v>
      </c>
      <c r="I342" s="349"/>
      <c r="J342" s="349"/>
      <c r="K342" s="349"/>
      <c r="L342" s="348"/>
      <c r="M342" s="353"/>
      <c r="N342" s="349"/>
      <c r="O342" s="349"/>
      <c r="P342" s="349"/>
      <c r="Q342" s="349"/>
      <c r="R342" s="349"/>
      <c r="S342" s="349"/>
      <c r="T342" s="354"/>
      <c r="U342" s="349"/>
      <c r="V342" s="349"/>
      <c r="W342" s="349"/>
      <c r="X342" s="349"/>
      <c r="Y342" s="349"/>
      <c r="Z342" s="349"/>
      <c r="AA342" s="349"/>
      <c r="AB342" s="349"/>
      <c r="AC342" s="349"/>
      <c r="AD342" s="349"/>
      <c r="AE342" s="349"/>
      <c r="AF342" s="349"/>
      <c r="AG342" s="349"/>
      <c r="AH342" s="349"/>
      <c r="AI342" s="349"/>
      <c r="AJ342" s="349"/>
      <c r="AK342" s="349"/>
      <c r="AL342" s="349"/>
      <c r="AM342" s="349"/>
      <c r="AN342" s="349"/>
      <c r="AO342" s="349"/>
      <c r="AP342" s="349"/>
      <c r="AQ342" s="349"/>
      <c r="AR342" s="349"/>
      <c r="AS342" s="349"/>
      <c r="AT342" s="350" t="s">
        <v>907</v>
      </c>
      <c r="AU342" s="350" t="s">
        <v>84</v>
      </c>
      <c r="AV342" s="349" t="s">
        <v>197</v>
      </c>
      <c r="AW342" s="349" t="s">
        <v>32</v>
      </c>
      <c r="AX342" s="349" t="s">
        <v>82</v>
      </c>
      <c r="AY342" s="350" t="s">
        <v>184</v>
      </c>
      <c r="AZ342" s="349"/>
      <c r="BA342" s="349"/>
      <c r="BB342" s="349"/>
      <c r="BC342" s="349"/>
      <c r="BD342" s="349"/>
      <c r="BE342" s="349"/>
      <c r="BF342" s="349"/>
      <c r="BG342" s="349"/>
      <c r="BH342" s="349"/>
      <c r="BI342" s="349"/>
      <c r="BJ342" s="349"/>
      <c r="BK342" s="349"/>
      <c r="BL342" s="349"/>
      <c r="BM342" s="349"/>
    </row>
    <row r="343" spans="2:65" s="1" customFormat="1" ht="24.15" customHeight="1">
      <c r="B343" s="268"/>
      <c r="C343" s="329" t="s">
        <v>467</v>
      </c>
      <c r="D343" s="329" t="s">
        <v>187</v>
      </c>
      <c r="E343" s="330" t="s">
        <v>1218</v>
      </c>
      <c r="F343" s="331" t="s">
        <v>1219</v>
      </c>
      <c r="G343" s="332" t="s">
        <v>190</v>
      </c>
      <c r="H343" s="333">
        <v>59.1</v>
      </c>
      <c r="I343" s="137"/>
      <c r="J343" s="334">
        <f>ROUND(I343*H343,2)</f>
        <v>0</v>
      </c>
      <c r="K343" s="331" t="s">
        <v>195</v>
      </c>
      <c r="L343" s="268"/>
      <c r="M343" s="138" t="s">
        <v>1</v>
      </c>
      <c r="N343" s="335" t="s">
        <v>40</v>
      </c>
      <c r="O343" s="269"/>
      <c r="P343" s="336">
        <f>O343*H343</f>
        <v>0</v>
      </c>
      <c r="Q343" s="336">
        <v>2.7999999999999998E-4</v>
      </c>
      <c r="R343" s="336">
        <f>Q343*H343</f>
        <v>1.6548E-2</v>
      </c>
      <c r="S343" s="336">
        <v>0</v>
      </c>
      <c r="T343" s="337">
        <f>S343*H343</f>
        <v>0</v>
      </c>
      <c r="U343" s="269"/>
      <c r="V343" s="269"/>
      <c r="W343" s="269"/>
      <c r="X343" s="269"/>
      <c r="Y343" s="269"/>
      <c r="Z343" s="269"/>
      <c r="AA343" s="269"/>
      <c r="AB343" s="269"/>
      <c r="AC343" s="269"/>
      <c r="AD343" s="269"/>
      <c r="AE343" s="269"/>
      <c r="AF343" s="269"/>
      <c r="AG343" s="269"/>
      <c r="AH343" s="269"/>
      <c r="AI343" s="269"/>
      <c r="AJ343" s="269"/>
      <c r="AK343" s="269"/>
      <c r="AL343" s="269"/>
      <c r="AM343" s="269"/>
      <c r="AN343" s="269"/>
      <c r="AO343" s="269"/>
      <c r="AP343" s="269"/>
      <c r="AQ343" s="269"/>
      <c r="AR343" s="338" t="s">
        <v>191</v>
      </c>
      <c r="AS343" s="269"/>
      <c r="AT343" s="338" t="s">
        <v>187</v>
      </c>
      <c r="AU343" s="338" t="s">
        <v>84</v>
      </c>
      <c r="AV343" s="269"/>
      <c r="AW343" s="269"/>
      <c r="AX343" s="269"/>
      <c r="AY343" s="259" t="s">
        <v>184</v>
      </c>
      <c r="AZ343" s="269"/>
      <c r="BA343" s="269"/>
      <c r="BB343" s="269"/>
      <c r="BC343" s="269"/>
      <c r="BD343" s="269"/>
      <c r="BE343" s="339">
        <f>IF(N343="základní",J343,0)</f>
        <v>0</v>
      </c>
      <c r="BF343" s="339">
        <f>IF(N343="snížená",J343,0)</f>
        <v>0</v>
      </c>
      <c r="BG343" s="339">
        <f>IF(N343="zákl. přenesená",J343,0)</f>
        <v>0</v>
      </c>
      <c r="BH343" s="339">
        <f>IF(N343="sníž. přenesená",J343,0)</f>
        <v>0</v>
      </c>
      <c r="BI343" s="339">
        <f>IF(N343="nulová",J343,0)</f>
        <v>0</v>
      </c>
      <c r="BJ343" s="259" t="s">
        <v>82</v>
      </c>
      <c r="BK343" s="339">
        <f>ROUND(I343*H343,2)</f>
        <v>0</v>
      </c>
      <c r="BL343" s="259" t="s">
        <v>191</v>
      </c>
      <c r="BM343" s="338" t="s">
        <v>1220</v>
      </c>
    </row>
    <row r="344" spans="2:65" s="12" customFormat="1">
      <c r="B344" s="340"/>
      <c r="C344" s="341"/>
      <c r="D344" s="342" t="s">
        <v>907</v>
      </c>
      <c r="E344" s="343" t="s">
        <v>1</v>
      </c>
      <c r="F344" s="344" t="s">
        <v>1221</v>
      </c>
      <c r="G344" s="341"/>
      <c r="H344" s="345">
        <v>23.1</v>
      </c>
      <c r="I344" s="341"/>
      <c r="J344" s="341"/>
      <c r="K344" s="341"/>
      <c r="L344" s="340"/>
      <c r="M344" s="346"/>
      <c r="N344" s="341"/>
      <c r="O344" s="341"/>
      <c r="P344" s="341"/>
      <c r="Q344" s="341"/>
      <c r="R344" s="341"/>
      <c r="S344" s="341"/>
      <c r="T344" s="347"/>
      <c r="U344" s="341"/>
      <c r="V344" s="341"/>
      <c r="W344" s="341"/>
      <c r="X344" s="341"/>
      <c r="Y344" s="341"/>
      <c r="Z344" s="341"/>
      <c r="AA344" s="341"/>
      <c r="AB344" s="341"/>
      <c r="AC344" s="341"/>
      <c r="AD344" s="341"/>
      <c r="AE344" s="341"/>
      <c r="AF344" s="341"/>
      <c r="AG344" s="341"/>
      <c r="AH344" s="341"/>
      <c r="AI344" s="341"/>
      <c r="AJ344" s="341"/>
      <c r="AK344" s="341"/>
      <c r="AL344" s="341"/>
      <c r="AM344" s="341"/>
      <c r="AN344" s="341"/>
      <c r="AO344" s="341"/>
      <c r="AP344" s="341"/>
      <c r="AQ344" s="341"/>
      <c r="AR344" s="341"/>
      <c r="AS344" s="341"/>
      <c r="AT344" s="343" t="s">
        <v>907</v>
      </c>
      <c r="AU344" s="343" t="s">
        <v>84</v>
      </c>
      <c r="AV344" s="341" t="s">
        <v>84</v>
      </c>
      <c r="AW344" s="341" t="s">
        <v>32</v>
      </c>
      <c r="AX344" s="341" t="s">
        <v>75</v>
      </c>
      <c r="AY344" s="343" t="s">
        <v>184</v>
      </c>
      <c r="AZ344" s="341"/>
      <c r="BA344" s="341"/>
      <c r="BB344" s="341"/>
      <c r="BC344" s="341"/>
      <c r="BD344" s="341"/>
      <c r="BE344" s="341"/>
      <c r="BF344" s="341"/>
      <c r="BG344" s="341"/>
      <c r="BH344" s="341"/>
      <c r="BI344" s="341"/>
      <c r="BJ344" s="341"/>
      <c r="BK344" s="341"/>
      <c r="BL344" s="341"/>
      <c r="BM344" s="341"/>
    </row>
    <row r="345" spans="2:65" s="12" customFormat="1">
      <c r="B345" s="340"/>
      <c r="C345" s="341"/>
      <c r="D345" s="342" t="s">
        <v>907</v>
      </c>
      <c r="E345" s="343" t="s">
        <v>1</v>
      </c>
      <c r="F345" s="344" t="s">
        <v>1222</v>
      </c>
      <c r="G345" s="341"/>
      <c r="H345" s="345">
        <v>18</v>
      </c>
      <c r="I345" s="341"/>
      <c r="J345" s="341"/>
      <c r="K345" s="341"/>
      <c r="L345" s="340"/>
      <c r="M345" s="346"/>
      <c r="N345" s="341"/>
      <c r="O345" s="341"/>
      <c r="P345" s="341"/>
      <c r="Q345" s="341"/>
      <c r="R345" s="341"/>
      <c r="S345" s="341"/>
      <c r="T345" s="347"/>
      <c r="U345" s="341"/>
      <c r="V345" s="341"/>
      <c r="W345" s="341"/>
      <c r="X345" s="341"/>
      <c r="Y345" s="341"/>
      <c r="Z345" s="341"/>
      <c r="AA345" s="341"/>
      <c r="AB345" s="341"/>
      <c r="AC345" s="341"/>
      <c r="AD345" s="341"/>
      <c r="AE345" s="341"/>
      <c r="AF345" s="341"/>
      <c r="AG345" s="341"/>
      <c r="AH345" s="341"/>
      <c r="AI345" s="341"/>
      <c r="AJ345" s="341"/>
      <c r="AK345" s="341"/>
      <c r="AL345" s="341"/>
      <c r="AM345" s="341"/>
      <c r="AN345" s="341"/>
      <c r="AO345" s="341"/>
      <c r="AP345" s="341"/>
      <c r="AQ345" s="341"/>
      <c r="AR345" s="341"/>
      <c r="AS345" s="341"/>
      <c r="AT345" s="343" t="s">
        <v>907</v>
      </c>
      <c r="AU345" s="343" t="s">
        <v>84</v>
      </c>
      <c r="AV345" s="341" t="s">
        <v>84</v>
      </c>
      <c r="AW345" s="341" t="s">
        <v>32</v>
      </c>
      <c r="AX345" s="341" t="s">
        <v>75</v>
      </c>
      <c r="AY345" s="343" t="s">
        <v>184</v>
      </c>
      <c r="AZ345" s="341"/>
      <c r="BA345" s="341"/>
      <c r="BB345" s="341"/>
      <c r="BC345" s="341"/>
      <c r="BD345" s="341"/>
      <c r="BE345" s="341"/>
      <c r="BF345" s="341"/>
      <c r="BG345" s="341"/>
      <c r="BH345" s="341"/>
      <c r="BI345" s="341"/>
      <c r="BJ345" s="341"/>
      <c r="BK345" s="341"/>
      <c r="BL345" s="341"/>
      <c r="BM345" s="341"/>
    </row>
    <row r="346" spans="2:65" s="12" customFormat="1">
      <c r="B346" s="340"/>
      <c r="C346" s="341"/>
      <c r="D346" s="342" t="s">
        <v>907</v>
      </c>
      <c r="E346" s="343" t="s">
        <v>1</v>
      </c>
      <c r="F346" s="344" t="s">
        <v>1223</v>
      </c>
      <c r="G346" s="341"/>
      <c r="H346" s="345">
        <v>18</v>
      </c>
      <c r="I346" s="341"/>
      <c r="J346" s="341"/>
      <c r="K346" s="341"/>
      <c r="L346" s="340"/>
      <c r="M346" s="346"/>
      <c r="N346" s="341"/>
      <c r="O346" s="341"/>
      <c r="P346" s="341"/>
      <c r="Q346" s="341"/>
      <c r="R346" s="341"/>
      <c r="S346" s="341"/>
      <c r="T346" s="347"/>
      <c r="U346" s="341"/>
      <c r="V346" s="341"/>
      <c r="W346" s="341"/>
      <c r="X346" s="341"/>
      <c r="Y346" s="341"/>
      <c r="Z346" s="341"/>
      <c r="AA346" s="341"/>
      <c r="AB346" s="341"/>
      <c r="AC346" s="341"/>
      <c r="AD346" s="341"/>
      <c r="AE346" s="341"/>
      <c r="AF346" s="341"/>
      <c r="AG346" s="341"/>
      <c r="AH346" s="341"/>
      <c r="AI346" s="341"/>
      <c r="AJ346" s="341"/>
      <c r="AK346" s="341"/>
      <c r="AL346" s="341"/>
      <c r="AM346" s="341"/>
      <c r="AN346" s="341"/>
      <c r="AO346" s="341"/>
      <c r="AP346" s="341"/>
      <c r="AQ346" s="341"/>
      <c r="AR346" s="341"/>
      <c r="AS346" s="341"/>
      <c r="AT346" s="343" t="s">
        <v>907</v>
      </c>
      <c r="AU346" s="343" t="s">
        <v>84</v>
      </c>
      <c r="AV346" s="341" t="s">
        <v>84</v>
      </c>
      <c r="AW346" s="341" t="s">
        <v>32</v>
      </c>
      <c r="AX346" s="341" t="s">
        <v>75</v>
      </c>
      <c r="AY346" s="343" t="s">
        <v>184</v>
      </c>
      <c r="AZ346" s="341"/>
      <c r="BA346" s="341"/>
      <c r="BB346" s="341"/>
      <c r="BC346" s="341"/>
      <c r="BD346" s="341"/>
      <c r="BE346" s="341"/>
      <c r="BF346" s="341"/>
      <c r="BG346" s="341"/>
      <c r="BH346" s="341"/>
      <c r="BI346" s="341"/>
      <c r="BJ346" s="341"/>
      <c r="BK346" s="341"/>
      <c r="BL346" s="341"/>
      <c r="BM346" s="341"/>
    </row>
    <row r="347" spans="2:65" s="13" customFormat="1">
      <c r="B347" s="348"/>
      <c r="C347" s="349"/>
      <c r="D347" s="342" t="s">
        <v>907</v>
      </c>
      <c r="E347" s="350" t="s">
        <v>1</v>
      </c>
      <c r="F347" s="351" t="s">
        <v>921</v>
      </c>
      <c r="G347" s="349"/>
      <c r="H347" s="352">
        <v>59.1</v>
      </c>
      <c r="I347" s="349"/>
      <c r="J347" s="349"/>
      <c r="K347" s="349"/>
      <c r="L347" s="348"/>
      <c r="M347" s="353"/>
      <c r="N347" s="349"/>
      <c r="O347" s="349"/>
      <c r="P347" s="349"/>
      <c r="Q347" s="349"/>
      <c r="R347" s="349"/>
      <c r="S347" s="349"/>
      <c r="T347" s="354"/>
      <c r="U347" s="349"/>
      <c r="V347" s="349"/>
      <c r="W347" s="349"/>
      <c r="X347" s="349"/>
      <c r="Y347" s="349"/>
      <c r="Z347" s="349"/>
      <c r="AA347" s="349"/>
      <c r="AB347" s="349"/>
      <c r="AC347" s="349"/>
      <c r="AD347" s="349"/>
      <c r="AE347" s="349"/>
      <c r="AF347" s="349"/>
      <c r="AG347" s="349"/>
      <c r="AH347" s="349"/>
      <c r="AI347" s="349"/>
      <c r="AJ347" s="349"/>
      <c r="AK347" s="349"/>
      <c r="AL347" s="349"/>
      <c r="AM347" s="349"/>
      <c r="AN347" s="349"/>
      <c r="AO347" s="349"/>
      <c r="AP347" s="349"/>
      <c r="AQ347" s="349"/>
      <c r="AR347" s="349"/>
      <c r="AS347" s="349"/>
      <c r="AT347" s="350" t="s">
        <v>907</v>
      </c>
      <c r="AU347" s="350" t="s">
        <v>84</v>
      </c>
      <c r="AV347" s="349" t="s">
        <v>197</v>
      </c>
      <c r="AW347" s="349" t="s">
        <v>32</v>
      </c>
      <c r="AX347" s="349" t="s">
        <v>82</v>
      </c>
      <c r="AY347" s="350" t="s">
        <v>184</v>
      </c>
      <c r="AZ347" s="349"/>
      <c r="BA347" s="349"/>
      <c r="BB347" s="349"/>
      <c r="BC347" s="349"/>
      <c r="BD347" s="349"/>
      <c r="BE347" s="349"/>
      <c r="BF347" s="349"/>
      <c r="BG347" s="349"/>
      <c r="BH347" s="349"/>
      <c r="BI347" s="349"/>
      <c r="BJ347" s="349"/>
      <c r="BK347" s="349"/>
      <c r="BL347" s="349"/>
      <c r="BM347" s="349"/>
    </row>
    <row r="348" spans="2:65" s="1" customFormat="1" ht="37.9" customHeight="1">
      <c r="B348" s="268"/>
      <c r="C348" s="329" t="s">
        <v>330</v>
      </c>
      <c r="D348" s="329" t="s">
        <v>187</v>
      </c>
      <c r="E348" s="330" t="s">
        <v>1224</v>
      </c>
      <c r="F348" s="331" t="s">
        <v>1225</v>
      </c>
      <c r="G348" s="332" t="s">
        <v>470</v>
      </c>
      <c r="H348" s="333">
        <v>237.63499999999999</v>
      </c>
      <c r="I348" s="137"/>
      <c r="J348" s="334">
        <f>ROUND(I348*H348,2)</f>
        <v>0</v>
      </c>
      <c r="K348" s="331" t="s">
        <v>195</v>
      </c>
      <c r="L348" s="268"/>
      <c r="M348" s="138" t="s">
        <v>1</v>
      </c>
      <c r="N348" s="335" t="s">
        <v>40</v>
      </c>
      <c r="O348" s="269"/>
      <c r="P348" s="336">
        <f>O348*H348</f>
        <v>0</v>
      </c>
      <c r="Q348" s="336">
        <v>5.3E-3</v>
      </c>
      <c r="R348" s="336">
        <f>Q348*H348</f>
        <v>1.2594654999999999</v>
      </c>
      <c r="S348" s="336">
        <v>0</v>
      </c>
      <c r="T348" s="337">
        <f>S348*H348</f>
        <v>0</v>
      </c>
      <c r="U348" s="269"/>
      <c r="V348" s="269"/>
      <c r="W348" s="269"/>
      <c r="X348" s="269"/>
      <c r="Y348" s="269"/>
      <c r="Z348" s="269"/>
      <c r="AA348" s="269"/>
      <c r="AB348" s="269"/>
      <c r="AC348" s="269"/>
      <c r="AD348" s="269"/>
      <c r="AE348" s="269"/>
      <c r="AF348" s="269"/>
      <c r="AG348" s="269"/>
      <c r="AH348" s="269"/>
      <c r="AI348" s="269"/>
      <c r="AJ348" s="269"/>
      <c r="AK348" s="269"/>
      <c r="AL348" s="269"/>
      <c r="AM348" s="269"/>
      <c r="AN348" s="269"/>
      <c r="AO348" s="269"/>
      <c r="AP348" s="269"/>
      <c r="AQ348" s="269"/>
      <c r="AR348" s="338" t="s">
        <v>191</v>
      </c>
      <c r="AS348" s="269"/>
      <c r="AT348" s="338" t="s">
        <v>187</v>
      </c>
      <c r="AU348" s="338" t="s">
        <v>84</v>
      </c>
      <c r="AV348" s="269"/>
      <c r="AW348" s="269"/>
      <c r="AX348" s="269"/>
      <c r="AY348" s="259" t="s">
        <v>184</v>
      </c>
      <c r="AZ348" s="269"/>
      <c r="BA348" s="269"/>
      <c r="BB348" s="269"/>
      <c r="BC348" s="269"/>
      <c r="BD348" s="269"/>
      <c r="BE348" s="339">
        <f>IF(N348="základní",J348,0)</f>
        <v>0</v>
      </c>
      <c r="BF348" s="339">
        <f>IF(N348="snížená",J348,0)</f>
        <v>0</v>
      </c>
      <c r="BG348" s="339">
        <f>IF(N348="zákl. přenesená",J348,0)</f>
        <v>0</v>
      </c>
      <c r="BH348" s="339">
        <f>IF(N348="sníž. přenesená",J348,0)</f>
        <v>0</v>
      </c>
      <c r="BI348" s="339">
        <f>IF(N348="nulová",J348,0)</f>
        <v>0</v>
      </c>
      <c r="BJ348" s="259" t="s">
        <v>82</v>
      </c>
      <c r="BK348" s="339">
        <f>ROUND(I348*H348,2)</f>
        <v>0</v>
      </c>
      <c r="BL348" s="259" t="s">
        <v>191</v>
      </c>
      <c r="BM348" s="338" t="s">
        <v>1226</v>
      </c>
    </row>
    <row r="349" spans="2:65" s="12" customFormat="1" ht="21.75">
      <c r="B349" s="340"/>
      <c r="C349" s="341"/>
      <c r="D349" s="342" t="s">
        <v>907</v>
      </c>
      <c r="E349" s="343" t="s">
        <v>1</v>
      </c>
      <c r="F349" s="344" t="s">
        <v>992</v>
      </c>
      <c r="G349" s="341"/>
      <c r="H349" s="345">
        <v>97.48</v>
      </c>
      <c r="I349" s="341"/>
      <c r="J349" s="341"/>
      <c r="K349" s="341"/>
      <c r="L349" s="340"/>
      <c r="M349" s="346"/>
      <c r="N349" s="341"/>
      <c r="O349" s="341"/>
      <c r="P349" s="341"/>
      <c r="Q349" s="341"/>
      <c r="R349" s="341"/>
      <c r="S349" s="341"/>
      <c r="T349" s="347"/>
      <c r="U349" s="341"/>
      <c r="V349" s="341"/>
      <c r="W349" s="341"/>
      <c r="X349" s="341"/>
      <c r="Y349" s="341"/>
      <c r="Z349" s="341"/>
      <c r="AA349" s="341"/>
      <c r="AB349" s="341"/>
      <c r="AC349" s="341"/>
      <c r="AD349" s="341"/>
      <c r="AE349" s="341"/>
      <c r="AF349" s="341"/>
      <c r="AG349" s="341"/>
      <c r="AH349" s="341"/>
      <c r="AI349" s="341"/>
      <c r="AJ349" s="341"/>
      <c r="AK349" s="341"/>
      <c r="AL349" s="341"/>
      <c r="AM349" s="341"/>
      <c r="AN349" s="341"/>
      <c r="AO349" s="341"/>
      <c r="AP349" s="341"/>
      <c r="AQ349" s="341"/>
      <c r="AR349" s="341"/>
      <c r="AS349" s="341"/>
      <c r="AT349" s="343" t="s">
        <v>907</v>
      </c>
      <c r="AU349" s="343" t="s">
        <v>84</v>
      </c>
      <c r="AV349" s="341" t="s">
        <v>84</v>
      </c>
      <c r="AW349" s="341" t="s">
        <v>32</v>
      </c>
      <c r="AX349" s="341" t="s">
        <v>75</v>
      </c>
      <c r="AY349" s="343" t="s">
        <v>184</v>
      </c>
      <c r="AZ349" s="341"/>
      <c r="BA349" s="341"/>
      <c r="BB349" s="341"/>
      <c r="BC349" s="341"/>
      <c r="BD349" s="341"/>
      <c r="BE349" s="341"/>
      <c r="BF349" s="341"/>
      <c r="BG349" s="341"/>
      <c r="BH349" s="341"/>
      <c r="BI349" s="341"/>
      <c r="BJ349" s="341"/>
      <c r="BK349" s="341"/>
      <c r="BL349" s="341"/>
      <c r="BM349" s="341"/>
    </row>
    <row r="350" spans="2:65" s="12" customFormat="1" ht="21.75">
      <c r="B350" s="340"/>
      <c r="C350" s="341"/>
      <c r="D350" s="342" t="s">
        <v>907</v>
      </c>
      <c r="E350" s="343" t="s">
        <v>1</v>
      </c>
      <c r="F350" s="344" t="s">
        <v>1227</v>
      </c>
      <c r="G350" s="341"/>
      <c r="H350" s="345">
        <v>70.045000000000002</v>
      </c>
      <c r="I350" s="341"/>
      <c r="J350" s="341"/>
      <c r="K350" s="341"/>
      <c r="L350" s="340"/>
      <c r="M350" s="346"/>
      <c r="N350" s="341"/>
      <c r="O350" s="341"/>
      <c r="P350" s="341"/>
      <c r="Q350" s="341"/>
      <c r="R350" s="341"/>
      <c r="S350" s="341"/>
      <c r="T350" s="347"/>
      <c r="U350" s="341"/>
      <c r="V350" s="341"/>
      <c r="W350" s="341"/>
      <c r="X350" s="341"/>
      <c r="Y350" s="341"/>
      <c r="Z350" s="341"/>
      <c r="AA350" s="341"/>
      <c r="AB350" s="341"/>
      <c r="AC350" s="341"/>
      <c r="AD350" s="341"/>
      <c r="AE350" s="341"/>
      <c r="AF350" s="341"/>
      <c r="AG350" s="341"/>
      <c r="AH350" s="341"/>
      <c r="AI350" s="341"/>
      <c r="AJ350" s="341"/>
      <c r="AK350" s="341"/>
      <c r="AL350" s="341"/>
      <c r="AM350" s="341"/>
      <c r="AN350" s="341"/>
      <c r="AO350" s="341"/>
      <c r="AP350" s="341"/>
      <c r="AQ350" s="341"/>
      <c r="AR350" s="341"/>
      <c r="AS350" s="341"/>
      <c r="AT350" s="343" t="s">
        <v>907</v>
      </c>
      <c r="AU350" s="343" t="s">
        <v>84</v>
      </c>
      <c r="AV350" s="341" t="s">
        <v>84</v>
      </c>
      <c r="AW350" s="341" t="s">
        <v>32</v>
      </c>
      <c r="AX350" s="341" t="s">
        <v>75</v>
      </c>
      <c r="AY350" s="343" t="s">
        <v>184</v>
      </c>
      <c r="AZ350" s="341"/>
      <c r="BA350" s="341"/>
      <c r="BB350" s="341"/>
      <c r="BC350" s="341"/>
      <c r="BD350" s="341"/>
      <c r="BE350" s="341"/>
      <c r="BF350" s="341"/>
      <c r="BG350" s="341"/>
      <c r="BH350" s="341"/>
      <c r="BI350" s="341"/>
      <c r="BJ350" s="341"/>
      <c r="BK350" s="341"/>
      <c r="BL350" s="341"/>
      <c r="BM350" s="341"/>
    </row>
    <row r="351" spans="2:65" s="12" customFormat="1" ht="21.75">
      <c r="B351" s="340"/>
      <c r="C351" s="341"/>
      <c r="D351" s="342" t="s">
        <v>907</v>
      </c>
      <c r="E351" s="343" t="s">
        <v>1</v>
      </c>
      <c r="F351" s="344" t="s">
        <v>1228</v>
      </c>
      <c r="G351" s="341"/>
      <c r="H351" s="345">
        <v>70.11</v>
      </c>
      <c r="I351" s="341"/>
      <c r="J351" s="341"/>
      <c r="K351" s="341"/>
      <c r="L351" s="340"/>
      <c r="M351" s="346"/>
      <c r="N351" s="341"/>
      <c r="O351" s="341"/>
      <c r="P351" s="341"/>
      <c r="Q351" s="341"/>
      <c r="R351" s="341"/>
      <c r="S351" s="341"/>
      <c r="T351" s="347"/>
      <c r="U351" s="341"/>
      <c r="V351" s="341"/>
      <c r="W351" s="341"/>
      <c r="X351" s="341"/>
      <c r="Y351" s="341"/>
      <c r="Z351" s="341"/>
      <c r="AA351" s="341"/>
      <c r="AB351" s="341"/>
      <c r="AC351" s="341"/>
      <c r="AD351" s="341"/>
      <c r="AE351" s="341"/>
      <c r="AF351" s="341"/>
      <c r="AG351" s="341"/>
      <c r="AH351" s="341"/>
      <c r="AI351" s="341"/>
      <c r="AJ351" s="341"/>
      <c r="AK351" s="341"/>
      <c r="AL351" s="341"/>
      <c r="AM351" s="341"/>
      <c r="AN351" s="341"/>
      <c r="AO351" s="341"/>
      <c r="AP351" s="341"/>
      <c r="AQ351" s="341"/>
      <c r="AR351" s="341"/>
      <c r="AS351" s="341"/>
      <c r="AT351" s="343" t="s">
        <v>907</v>
      </c>
      <c r="AU351" s="343" t="s">
        <v>84</v>
      </c>
      <c r="AV351" s="341" t="s">
        <v>84</v>
      </c>
      <c r="AW351" s="341" t="s">
        <v>32</v>
      </c>
      <c r="AX351" s="341" t="s">
        <v>75</v>
      </c>
      <c r="AY351" s="343" t="s">
        <v>184</v>
      </c>
      <c r="AZ351" s="341"/>
      <c r="BA351" s="341"/>
      <c r="BB351" s="341"/>
      <c r="BC351" s="341"/>
      <c r="BD351" s="341"/>
      <c r="BE351" s="341"/>
      <c r="BF351" s="341"/>
      <c r="BG351" s="341"/>
      <c r="BH351" s="341"/>
      <c r="BI351" s="341"/>
      <c r="BJ351" s="341"/>
      <c r="BK351" s="341"/>
      <c r="BL351" s="341"/>
      <c r="BM351" s="341"/>
    </row>
    <row r="352" spans="2:65" s="13" customFormat="1">
      <c r="B352" s="348"/>
      <c r="C352" s="349"/>
      <c r="D352" s="342" t="s">
        <v>907</v>
      </c>
      <c r="E352" s="350" t="s">
        <v>1</v>
      </c>
      <c r="F352" s="351" t="s">
        <v>921</v>
      </c>
      <c r="G352" s="349"/>
      <c r="H352" s="352">
        <v>237.63499999999999</v>
      </c>
      <c r="I352" s="349"/>
      <c r="J352" s="349"/>
      <c r="K352" s="349"/>
      <c r="L352" s="348"/>
      <c r="M352" s="353"/>
      <c r="N352" s="349"/>
      <c r="O352" s="349"/>
      <c r="P352" s="349"/>
      <c r="Q352" s="349"/>
      <c r="R352" s="349"/>
      <c r="S352" s="349"/>
      <c r="T352" s="354"/>
      <c r="U352" s="349"/>
      <c r="V352" s="349"/>
      <c r="W352" s="349"/>
      <c r="X352" s="349"/>
      <c r="Y352" s="349"/>
      <c r="Z352" s="349"/>
      <c r="AA352" s="349"/>
      <c r="AB352" s="349"/>
      <c r="AC352" s="349"/>
      <c r="AD352" s="349"/>
      <c r="AE352" s="349"/>
      <c r="AF352" s="349"/>
      <c r="AG352" s="349"/>
      <c r="AH352" s="349"/>
      <c r="AI352" s="349"/>
      <c r="AJ352" s="349"/>
      <c r="AK352" s="349"/>
      <c r="AL352" s="349"/>
      <c r="AM352" s="349"/>
      <c r="AN352" s="349"/>
      <c r="AO352" s="349"/>
      <c r="AP352" s="349"/>
      <c r="AQ352" s="349"/>
      <c r="AR352" s="349"/>
      <c r="AS352" s="349"/>
      <c r="AT352" s="350" t="s">
        <v>907</v>
      </c>
      <c r="AU352" s="350" t="s">
        <v>84</v>
      </c>
      <c r="AV352" s="349" t="s">
        <v>197</v>
      </c>
      <c r="AW352" s="349" t="s">
        <v>32</v>
      </c>
      <c r="AX352" s="349" t="s">
        <v>82</v>
      </c>
      <c r="AY352" s="350" t="s">
        <v>184</v>
      </c>
      <c r="AZ352" s="349"/>
      <c r="BA352" s="349"/>
      <c r="BB352" s="349"/>
      <c r="BC352" s="349"/>
      <c r="BD352" s="349"/>
      <c r="BE352" s="349"/>
      <c r="BF352" s="349"/>
      <c r="BG352" s="349"/>
      <c r="BH352" s="349"/>
      <c r="BI352" s="349"/>
      <c r="BJ352" s="349"/>
      <c r="BK352" s="349"/>
      <c r="BL352" s="349"/>
      <c r="BM352" s="349"/>
    </row>
    <row r="353" spans="2:65" s="1" customFormat="1" ht="24.15" customHeight="1">
      <c r="B353" s="268"/>
      <c r="C353" s="362" t="s">
        <v>475</v>
      </c>
      <c r="D353" s="362" t="s">
        <v>192</v>
      </c>
      <c r="E353" s="363" t="s">
        <v>1229</v>
      </c>
      <c r="F353" s="364" t="s">
        <v>1230</v>
      </c>
      <c r="G353" s="365" t="s">
        <v>470</v>
      </c>
      <c r="H353" s="366">
        <v>261.399</v>
      </c>
      <c r="I353" s="144"/>
      <c r="J353" s="367">
        <f>ROUND(I353*H353,2)</f>
        <v>0</v>
      </c>
      <c r="K353" s="364" t="s">
        <v>195</v>
      </c>
      <c r="L353" s="368"/>
      <c r="M353" s="146" t="s">
        <v>1</v>
      </c>
      <c r="N353" s="369" t="s">
        <v>40</v>
      </c>
      <c r="O353" s="269"/>
      <c r="P353" s="336">
        <f>O353*H353</f>
        <v>0</v>
      </c>
      <c r="Q353" s="336">
        <v>1.2319999999999999E-2</v>
      </c>
      <c r="R353" s="336">
        <f>Q353*H353</f>
        <v>3.22043568</v>
      </c>
      <c r="S353" s="336">
        <v>0</v>
      </c>
      <c r="T353" s="337">
        <f>S353*H353</f>
        <v>0</v>
      </c>
      <c r="U353" s="269"/>
      <c r="V353" s="269"/>
      <c r="W353" s="269"/>
      <c r="X353" s="269"/>
      <c r="Y353" s="269"/>
      <c r="Z353" s="269"/>
      <c r="AA353" s="269"/>
      <c r="AB353" s="269"/>
      <c r="AC353" s="269"/>
      <c r="AD353" s="269"/>
      <c r="AE353" s="269"/>
      <c r="AF353" s="269"/>
      <c r="AG353" s="269"/>
      <c r="AH353" s="269"/>
      <c r="AI353" s="269"/>
      <c r="AJ353" s="269"/>
      <c r="AK353" s="269"/>
      <c r="AL353" s="269"/>
      <c r="AM353" s="269"/>
      <c r="AN353" s="269"/>
      <c r="AO353" s="269"/>
      <c r="AP353" s="269"/>
      <c r="AQ353" s="269"/>
      <c r="AR353" s="338" t="s">
        <v>196</v>
      </c>
      <c r="AS353" s="269"/>
      <c r="AT353" s="338" t="s">
        <v>192</v>
      </c>
      <c r="AU353" s="338" t="s">
        <v>84</v>
      </c>
      <c r="AV353" s="269"/>
      <c r="AW353" s="269"/>
      <c r="AX353" s="269"/>
      <c r="AY353" s="259" t="s">
        <v>184</v>
      </c>
      <c r="AZ353" s="269"/>
      <c r="BA353" s="269"/>
      <c r="BB353" s="269"/>
      <c r="BC353" s="269"/>
      <c r="BD353" s="269"/>
      <c r="BE353" s="339">
        <f>IF(N353="základní",J353,0)</f>
        <v>0</v>
      </c>
      <c r="BF353" s="339">
        <f>IF(N353="snížená",J353,0)</f>
        <v>0</v>
      </c>
      <c r="BG353" s="339">
        <f>IF(N353="zákl. přenesená",J353,0)</f>
        <v>0</v>
      </c>
      <c r="BH353" s="339">
        <f>IF(N353="sníž. přenesená",J353,0)</f>
        <v>0</v>
      </c>
      <c r="BI353" s="339">
        <f>IF(N353="nulová",J353,0)</f>
        <v>0</v>
      </c>
      <c r="BJ353" s="259" t="s">
        <v>82</v>
      </c>
      <c r="BK353" s="339">
        <f>ROUND(I353*H353,2)</f>
        <v>0</v>
      </c>
      <c r="BL353" s="259" t="s">
        <v>191</v>
      </c>
      <c r="BM353" s="338" t="s">
        <v>1231</v>
      </c>
    </row>
    <row r="354" spans="2:65" s="12" customFormat="1">
      <c r="B354" s="340"/>
      <c r="C354" s="341"/>
      <c r="D354" s="342" t="s">
        <v>907</v>
      </c>
      <c r="E354" s="341"/>
      <c r="F354" s="344" t="s">
        <v>1232</v>
      </c>
      <c r="G354" s="341"/>
      <c r="H354" s="345">
        <v>261.399</v>
      </c>
      <c r="I354" s="341"/>
      <c r="J354" s="341"/>
      <c r="K354" s="341"/>
      <c r="L354" s="340"/>
      <c r="M354" s="346"/>
      <c r="N354" s="341"/>
      <c r="O354" s="341"/>
      <c r="P354" s="341"/>
      <c r="Q354" s="341"/>
      <c r="R354" s="341"/>
      <c r="S354" s="341"/>
      <c r="T354" s="347"/>
      <c r="U354" s="341"/>
      <c r="V354" s="341"/>
      <c r="W354" s="341"/>
      <c r="X354" s="341"/>
      <c r="Y354" s="341"/>
      <c r="Z354" s="341"/>
      <c r="AA354" s="341"/>
      <c r="AB354" s="341"/>
      <c r="AC354" s="341"/>
      <c r="AD354" s="341"/>
      <c r="AE354" s="341"/>
      <c r="AF354" s="341"/>
      <c r="AG354" s="341"/>
      <c r="AH354" s="341"/>
      <c r="AI354" s="341"/>
      <c r="AJ354" s="341"/>
      <c r="AK354" s="341"/>
      <c r="AL354" s="341"/>
      <c r="AM354" s="341"/>
      <c r="AN354" s="341"/>
      <c r="AO354" s="341"/>
      <c r="AP354" s="341"/>
      <c r="AQ354" s="341"/>
      <c r="AR354" s="341"/>
      <c r="AS354" s="341"/>
      <c r="AT354" s="343" t="s">
        <v>907</v>
      </c>
      <c r="AU354" s="343" t="s">
        <v>84</v>
      </c>
      <c r="AV354" s="341" t="s">
        <v>84</v>
      </c>
      <c r="AW354" s="341" t="s">
        <v>3</v>
      </c>
      <c r="AX354" s="341" t="s">
        <v>82</v>
      </c>
      <c r="AY354" s="343" t="s">
        <v>184</v>
      </c>
      <c r="AZ354" s="341"/>
      <c r="BA354" s="341"/>
      <c r="BB354" s="341"/>
      <c r="BC354" s="341"/>
      <c r="BD354" s="341"/>
      <c r="BE354" s="341"/>
      <c r="BF354" s="341"/>
      <c r="BG354" s="341"/>
      <c r="BH354" s="341"/>
      <c r="BI354" s="341"/>
      <c r="BJ354" s="341"/>
      <c r="BK354" s="341"/>
      <c r="BL354" s="341"/>
      <c r="BM354" s="341"/>
    </row>
    <row r="355" spans="2:65" s="1" customFormat="1" ht="32.950000000000003" customHeight="1">
      <c r="B355" s="268"/>
      <c r="C355" s="329" t="s">
        <v>333</v>
      </c>
      <c r="D355" s="329" t="s">
        <v>187</v>
      </c>
      <c r="E355" s="330" t="s">
        <v>1233</v>
      </c>
      <c r="F355" s="331" t="s">
        <v>1234</v>
      </c>
      <c r="G355" s="332" t="s">
        <v>190</v>
      </c>
      <c r="H355" s="333">
        <v>18</v>
      </c>
      <c r="I355" s="137"/>
      <c r="J355" s="334">
        <f>ROUND(I355*H355,2)</f>
        <v>0</v>
      </c>
      <c r="K355" s="331" t="s">
        <v>195</v>
      </c>
      <c r="L355" s="268"/>
      <c r="M355" s="138" t="s">
        <v>1</v>
      </c>
      <c r="N355" s="335" t="s">
        <v>40</v>
      </c>
      <c r="O355" s="269"/>
      <c r="P355" s="336">
        <f>O355*H355</f>
        <v>0</v>
      </c>
      <c r="Q355" s="336">
        <v>2.0000000000000001E-4</v>
      </c>
      <c r="R355" s="336">
        <f>Q355*H355</f>
        <v>3.6000000000000003E-3</v>
      </c>
      <c r="S355" s="336">
        <v>0</v>
      </c>
      <c r="T355" s="337">
        <f>S355*H355</f>
        <v>0</v>
      </c>
      <c r="U355" s="269"/>
      <c r="V355" s="269"/>
      <c r="W355" s="269"/>
      <c r="X355" s="269"/>
      <c r="Y355" s="269"/>
      <c r="Z355" s="269"/>
      <c r="AA355" s="269"/>
      <c r="AB355" s="269"/>
      <c r="AC355" s="269"/>
      <c r="AD355" s="269"/>
      <c r="AE355" s="269"/>
      <c r="AF355" s="269"/>
      <c r="AG355" s="269"/>
      <c r="AH355" s="269"/>
      <c r="AI355" s="269"/>
      <c r="AJ355" s="269"/>
      <c r="AK355" s="269"/>
      <c r="AL355" s="269"/>
      <c r="AM355" s="269"/>
      <c r="AN355" s="269"/>
      <c r="AO355" s="269"/>
      <c r="AP355" s="269"/>
      <c r="AQ355" s="269"/>
      <c r="AR355" s="338" t="s">
        <v>191</v>
      </c>
      <c r="AS355" s="269"/>
      <c r="AT355" s="338" t="s">
        <v>187</v>
      </c>
      <c r="AU355" s="338" t="s">
        <v>84</v>
      </c>
      <c r="AV355" s="269"/>
      <c r="AW355" s="269"/>
      <c r="AX355" s="269"/>
      <c r="AY355" s="259" t="s">
        <v>184</v>
      </c>
      <c r="AZ355" s="269"/>
      <c r="BA355" s="269"/>
      <c r="BB355" s="269"/>
      <c r="BC355" s="269"/>
      <c r="BD355" s="269"/>
      <c r="BE355" s="339">
        <f>IF(N355="základní",J355,0)</f>
        <v>0</v>
      </c>
      <c r="BF355" s="339">
        <f>IF(N355="snížená",J355,0)</f>
        <v>0</v>
      </c>
      <c r="BG355" s="339">
        <f>IF(N355="zákl. přenesená",J355,0)</f>
        <v>0</v>
      </c>
      <c r="BH355" s="339">
        <f>IF(N355="sníž. přenesená",J355,0)</f>
        <v>0</v>
      </c>
      <c r="BI355" s="339">
        <f>IF(N355="nulová",J355,0)</f>
        <v>0</v>
      </c>
      <c r="BJ355" s="259" t="s">
        <v>82</v>
      </c>
      <c r="BK355" s="339">
        <f>ROUND(I355*H355,2)</f>
        <v>0</v>
      </c>
      <c r="BL355" s="259" t="s">
        <v>191</v>
      </c>
      <c r="BM355" s="338" t="s">
        <v>1235</v>
      </c>
    </row>
    <row r="356" spans="2:65" s="12" customFormat="1">
      <c r="B356" s="340"/>
      <c r="C356" s="341"/>
      <c r="D356" s="342" t="s">
        <v>907</v>
      </c>
      <c r="E356" s="343" t="s">
        <v>1</v>
      </c>
      <c r="F356" s="344" t="s">
        <v>1236</v>
      </c>
      <c r="G356" s="341"/>
      <c r="H356" s="345">
        <v>10</v>
      </c>
      <c r="I356" s="341"/>
      <c r="J356" s="341"/>
      <c r="K356" s="341"/>
      <c r="L356" s="340"/>
      <c r="M356" s="346"/>
      <c r="N356" s="341"/>
      <c r="O356" s="341"/>
      <c r="P356" s="341"/>
      <c r="Q356" s="341"/>
      <c r="R356" s="341"/>
      <c r="S356" s="341"/>
      <c r="T356" s="347"/>
      <c r="U356" s="341"/>
      <c r="V356" s="341"/>
      <c r="W356" s="341"/>
      <c r="X356" s="341"/>
      <c r="Y356" s="341"/>
      <c r="Z356" s="341"/>
      <c r="AA356" s="341"/>
      <c r="AB356" s="341"/>
      <c r="AC356" s="341"/>
      <c r="AD356" s="341"/>
      <c r="AE356" s="341"/>
      <c r="AF356" s="341"/>
      <c r="AG356" s="341"/>
      <c r="AH356" s="341"/>
      <c r="AI356" s="341"/>
      <c r="AJ356" s="341"/>
      <c r="AK356" s="341"/>
      <c r="AL356" s="341"/>
      <c r="AM356" s="341"/>
      <c r="AN356" s="341"/>
      <c r="AO356" s="341"/>
      <c r="AP356" s="341"/>
      <c r="AQ356" s="341"/>
      <c r="AR356" s="341"/>
      <c r="AS356" s="341"/>
      <c r="AT356" s="343" t="s">
        <v>907</v>
      </c>
      <c r="AU356" s="343" t="s">
        <v>84</v>
      </c>
      <c r="AV356" s="341" t="s">
        <v>84</v>
      </c>
      <c r="AW356" s="341" t="s">
        <v>32</v>
      </c>
      <c r="AX356" s="341" t="s">
        <v>75</v>
      </c>
      <c r="AY356" s="343" t="s">
        <v>184</v>
      </c>
      <c r="AZ356" s="341"/>
      <c r="BA356" s="341"/>
      <c r="BB356" s="341"/>
      <c r="BC356" s="341"/>
      <c r="BD356" s="341"/>
      <c r="BE356" s="341"/>
      <c r="BF356" s="341"/>
      <c r="BG356" s="341"/>
      <c r="BH356" s="341"/>
      <c r="BI356" s="341"/>
      <c r="BJ356" s="341"/>
      <c r="BK356" s="341"/>
      <c r="BL356" s="341"/>
      <c r="BM356" s="341"/>
    </row>
    <row r="357" spans="2:65" s="12" customFormat="1">
      <c r="B357" s="340"/>
      <c r="C357" s="341"/>
      <c r="D357" s="342" t="s">
        <v>907</v>
      </c>
      <c r="E357" s="343" t="s">
        <v>1</v>
      </c>
      <c r="F357" s="344" t="s">
        <v>1237</v>
      </c>
      <c r="G357" s="341"/>
      <c r="H357" s="345">
        <v>8</v>
      </c>
      <c r="I357" s="341"/>
      <c r="J357" s="341"/>
      <c r="K357" s="341"/>
      <c r="L357" s="340"/>
      <c r="M357" s="346"/>
      <c r="N357" s="341"/>
      <c r="O357" s="341"/>
      <c r="P357" s="341"/>
      <c r="Q357" s="341"/>
      <c r="R357" s="341"/>
      <c r="S357" s="341"/>
      <c r="T357" s="347"/>
      <c r="U357" s="341"/>
      <c r="V357" s="341"/>
      <c r="W357" s="341"/>
      <c r="X357" s="341"/>
      <c r="Y357" s="341"/>
      <c r="Z357" s="341"/>
      <c r="AA357" s="341"/>
      <c r="AB357" s="341"/>
      <c r="AC357" s="341"/>
      <c r="AD357" s="341"/>
      <c r="AE357" s="341"/>
      <c r="AF357" s="341"/>
      <c r="AG357" s="341"/>
      <c r="AH357" s="341"/>
      <c r="AI357" s="341"/>
      <c r="AJ357" s="341"/>
      <c r="AK357" s="341"/>
      <c r="AL357" s="341"/>
      <c r="AM357" s="341"/>
      <c r="AN357" s="341"/>
      <c r="AO357" s="341"/>
      <c r="AP357" s="341"/>
      <c r="AQ357" s="341"/>
      <c r="AR357" s="341"/>
      <c r="AS357" s="341"/>
      <c r="AT357" s="343" t="s">
        <v>907</v>
      </c>
      <c r="AU357" s="343" t="s">
        <v>84</v>
      </c>
      <c r="AV357" s="341" t="s">
        <v>84</v>
      </c>
      <c r="AW357" s="341" t="s">
        <v>32</v>
      </c>
      <c r="AX357" s="341" t="s">
        <v>75</v>
      </c>
      <c r="AY357" s="343" t="s">
        <v>184</v>
      </c>
      <c r="AZ357" s="341"/>
      <c r="BA357" s="341"/>
      <c r="BB357" s="341"/>
      <c r="BC357" s="341"/>
      <c r="BD357" s="341"/>
      <c r="BE357" s="341"/>
      <c r="BF357" s="341"/>
      <c r="BG357" s="341"/>
      <c r="BH357" s="341"/>
      <c r="BI357" s="341"/>
      <c r="BJ357" s="341"/>
      <c r="BK357" s="341"/>
      <c r="BL357" s="341"/>
      <c r="BM357" s="341"/>
    </row>
    <row r="358" spans="2:65" s="13" customFormat="1">
      <c r="B358" s="348"/>
      <c r="C358" s="349"/>
      <c r="D358" s="342" t="s">
        <v>907</v>
      </c>
      <c r="E358" s="350" t="s">
        <v>1</v>
      </c>
      <c r="F358" s="351" t="s">
        <v>921</v>
      </c>
      <c r="G358" s="349"/>
      <c r="H358" s="352">
        <v>18</v>
      </c>
      <c r="I358" s="349"/>
      <c r="J358" s="349"/>
      <c r="K358" s="349"/>
      <c r="L358" s="348"/>
      <c r="M358" s="353"/>
      <c r="N358" s="349"/>
      <c r="O358" s="349"/>
      <c r="P358" s="349"/>
      <c r="Q358" s="349"/>
      <c r="R358" s="349"/>
      <c r="S358" s="349"/>
      <c r="T358" s="354"/>
      <c r="U358" s="349"/>
      <c r="V358" s="349"/>
      <c r="W358" s="349"/>
      <c r="X358" s="349"/>
      <c r="Y358" s="349"/>
      <c r="Z358" s="349"/>
      <c r="AA358" s="349"/>
      <c r="AB358" s="349"/>
      <c r="AC358" s="349"/>
      <c r="AD358" s="349"/>
      <c r="AE358" s="349"/>
      <c r="AF358" s="349"/>
      <c r="AG358" s="349"/>
      <c r="AH358" s="349"/>
      <c r="AI358" s="349"/>
      <c r="AJ358" s="349"/>
      <c r="AK358" s="349"/>
      <c r="AL358" s="349"/>
      <c r="AM358" s="349"/>
      <c r="AN358" s="349"/>
      <c r="AO358" s="349"/>
      <c r="AP358" s="349"/>
      <c r="AQ358" s="349"/>
      <c r="AR358" s="349"/>
      <c r="AS358" s="349"/>
      <c r="AT358" s="350" t="s">
        <v>907</v>
      </c>
      <c r="AU358" s="350" t="s">
        <v>84</v>
      </c>
      <c r="AV358" s="349" t="s">
        <v>197</v>
      </c>
      <c r="AW358" s="349" t="s">
        <v>32</v>
      </c>
      <c r="AX358" s="349" t="s">
        <v>82</v>
      </c>
      <c r="AY358" s="350" t="s">
        <v>184</v>
      </c>
      <c r="AZ358" s="349"/>
      <c r="BA358" s="349"/>
      <c r="BB358" s="349"/>
      <c r="BC358" s="349"/>
      <c r="BD358" s="349"/>
      <c r="BE358" s="349"/>
      <c r="BF358" s="349"/>
      <c r="BG358" s="349"/>
      <c r="BH358" s="349"/>
      <c r="BI358" s="349"/>
      <c r="BJ358" s="349"/>
      <c r="BK358" s="349"/>
      <c r="BL358" s="349"/>
      <c r="BM358" s="349"/>
    </row>
    <row r="359" spans="2:65" s="1" customFormat="1" ht="16.5" customHeight="1">
      <c r="B359" s="268"/>
      <c r="C359" s="362" t="s">
        <v>482</v>
      </c>
      <c r="D359" s="362" t="s">
        <v>192</v>
      </c>
      <c r="E359" s="363" t="s">
        <v>1238</v>
      </c>
      <c r="F359" s="364" t="s">
        <v>1239</v>
      </c>
      <c r="G359" s="365" t="s">
        <v>190</v>
      </c>
      <c r="H359" s="366">
        <v>18.899999999999999</v>
      </c>
      <c r="I359" s="144"/>
      <c r="J359" s="367">
        <f>ROUND(I359*H359,2)</f>
        <v>0</v>
      </c>
      <c r="K359" s="364" t="s">
        <v>195</v>
      </c>
      <c r="L359" s="368"/>
      <c r="M359" s="146" t="s">
        <v>1</v>
      </c>
      <c r="N359" s="369" t="s">
        <v>40</v>
      </c>
      <c r="O359" s="269"/>
      <c r="P359" s="336">
        <f>O359*H359</f>
        <v>0</v>
      </c>
      <c r="Q359" s="336">
        <v>8.0000000000000007E-5</v>
      </c>
      <c r="R359" s="336">
        <f>Q359*H359</f>
        <v>1.5120000000000001E-3</v>
      </c>
      <c r="S359" s="336">
        <v>0</v>
      </c>
      <c r="T359" s="337">
        <f>S359*H359</f>
        <v>0</v>
      </c>
      <c r="U359" s="269"/>
      <c r="V359" s="269"/>
      <c r="W359" s="269"/>
      <c r="X359" s="269"/>
      <c r="Y359" s="269"/>
      <c r="Z359" s="269"/>
      <c r="AA359" s="269"/>
      <c r="AB359" s="269"/>
      <c r="AC359" s="269"/>
      <c r="AD359" s="269"/>
      <c r="AE359" s="269"/>
      <c r="AF359" s="269"/>
      <c r="AG359" s="269"/>
      <c r="AH359" s="269"/>
      <c r="AI359" s="269"/>
      <c r="AJ359" s="269"/>
      <c r="AK359" s="269"/>
      <c r="AL359" s="269"/>
      <c r="AM359" s="269"/>
      <c r="AN359" s="269"/>
      <c r="AO359" s="269"/>
      <c r="AP359" s="269"/>
      <c r="AQ359" s="269"/>
      <c r="AR359" s="338" t="s">
        <v>196</v>
      </c>
      <c r="AS359" s="269"/>
      <c r="AT359" s="338" t="s">
        <v>192</v>
      </c>
      <c r="AU359" s="338" t="s">
        <v>84</v>
      </c>
      <c r="AV359" s="269"/>
      <c r="AW359" s="269"/>
      <c r="AX359" s="269"/>
      <c r="AY359" s="259" t="s">
        <v>184</v>
      </c>
      <c r="AZ359" s="269"/>
      <c r="BA359" s="269"/>
      <c r="BB359" s="269"/>
      <c r="BC359" s="269"/>
      <c r="BD359" s="269"/>
      <c r="BE359" s="339">
        <f>IF(N359="základní",J359,0)</f>
        <v>0</v>
      </c>
      <c r="BF359" s="339">
        <f>IF(N359="snížená",J359,0)</f>
        <v>0</v>
      </c>
      <c r="BG359" s="339">
        <f>IF(N359="zákl. přenesená",J359,0)</f>
        <v>0</v>
      </c>
      <c r="BH359" s="339">
        <f>IF(N359="sníž. přenesená",J359,0)</f>
        <v>0</v>
      </c>
      <c r="BI359" s="339">
        <f>IF(N359="nulová",J359,0)</f>
        <v>0</v>
      </c>
      <c r="BJ359" s="259" t="s">
        <v>82</v>
      </c>
      <c r="BK359" s="339">
        <f>ROUND(I359*H359,2)</f>
        <v>0</v>
      </c>
      <c r="BL359" s="259" t="s">
        <v>191</v>
      </c>
      <c r="BM359" s="338" t="s">
        <v>1240</v>
      </c>
    </row>
    <row r="360" spans="2:65" s="12" customFormat="1">
      <c r="B360" s="340"/>
      <c r="C360" s="341"/>
      <c r="D360" s="342" t="s">
        <v>907</v>
      </c>
      <c r="E360" s="341"/>
      <c r="F360" s="344" t="s">
        <v>1241</v>
      </c>
      <c r="G360" s="341"/>
      <c r="H360" s="345">
        <v>18.899999999999999</v>
      </c>
      <c r="I360" s="341"/>
      <c r="J360" s="341"/>
      <c r="K360" s="341"/>
      <c r="L360" s="340"/>
      <c r="M360" s="346"/>
      <c r="N360" s="341"/>
      <c r="O360" s="341"/>
      <c r="P360" s="341"/>
      <c r="Q360" s="341"/>
      <c r="R360" s="341"/>
      <c r="S360" s="341"/>
      <c r="T360" s="347"/>
      <c r="U360" s="341"/>
      <c r="V360" s="341"/>
      <c r="W360" s="341"/>
      <c r="X360" s="341"/>
      <c r="Y360" s="341"/>
      <c r="Z360" s="341"/>
      <c r="AA360" s="341"/>
      <c r="AB360" s="341"/>
      <c r="AC360" s="341"/>
      <c r="AD360" s="341"/>
      <c r="AE360" s="341"/>
      <c r="AF360" s="341"/>
      <c r="AG360" s="341"/>
      <c r="AH360" s="341"/>
      <c r="AI360" s="341"/>
      <c r="AJ360" s="341"/>
      <c r="AK360" s="341"/>
      <c r="AL360" s="341"/>
      <c r="AM360" s="341"/>
      <c r="AN360" s="341"/>
      <c r="AO360" s="341"/>
      <c r="AP360" s="341"/>
      <c r="AQ360" s="341"/>
      <c r="AR360" s="341"/>
      <c r="AS360" s="341"/>
      <c r="AT360" s="343" t="s">
        <v>907</v>
      </c>
      <c r="AU360" s="343" t="s">
        <v>84</v>
      </c>
      <c r="AV360" s="341" t="s">
        <v>84</v>
      </c>
      <c r="AW360" s="341" t="s">
        <v>3</v>
      </c>
      <c r="AX360" s="341" t="s">
        <v>82</v>
      </c>
      <c r="AY360" s="343" t="s">
        <v>184</v>
      </c>
      <c r="AZ360" s="341"/>
      <c r="BA360" s="341"/>
      <c r="BB360" s="341"/>
      <c r="BC360" s="341"/>
      <c r="BD360" s="341"/>
      <c r="BE360" s="341"/>
      <c r="BF360" s="341"/>
      <c r="BG360" s="341"/>
      <c r="BH360" s="341"/>
      <c r="BI360" s="341"/>
      <c r="BJ360" s="341"/>
      <c r="BK360" s="341"/>
      <c r="BL360" s="341"/>
      <c r="BM360" s="341"/>
    </row>
    <row r="361" spans="2:65" s="1" customFormat="1" ht="32.950000000000003" customHeight="1">
      <c r="B361" s="268"/>
      <c r="C361" s="329" t="s">
        <v>337</v>
      </c>
      <c r="D361" s="329" t="s">
        <v>187</v>
      </c>
      <c r="E361" s="330" t="s">
        <v>1242</v>
      </c>
      <c r="F361" s="331" t="s">
        <v>1243</v>
      </c>
      <c r="G361" s="332" t="s">
        <v>190</v>
      </c>
      <c r="H361" s="333">
        <v>271.55</v>
      </c>
      <c r="I361" s="137"/>
      <c r="J361" s="334">
        <f>ROUND(I361*H361,2)</f>
        <v>0</v>
      </c>
      <c r="K361" s="331" t="s">
        <v>195</v>
      </c>
      <c r="L361" s="268"/>
      <c r="M361" s="138" t="s">
        <v>1</v>
      </c>
      <c r="N361" s="335" t="s">
        <v>40</v>
      </c>
      <c r="O361" s="269"/>
      <c r="P361" s="336">
        <f>O361*H361</f>
        <v>0</v>
      </c>
      <c r="Q361" s="336">
        <v>1.8000000000000001E-4</v>
      </c>
      <c r="R361" s="336">
        <f>Q361*H361</f>
        <v>4.8879000000000006E-2</v>
      </c>
      <c r="S361" s="336">
        <v>0</v>
      </c>
      <c r="T361" s="337">
        <f>S361*H361</f>
        <v>0</v>
      </c>
      <c r="U361" s="269"/>
      <c r="V361" s="269"/>
      <c r="W361" s="269"/>
      <c r="X361" s="269"/>
      <c r="Y361" s="269"/>
      <c r="Z361" s="269"/>
      <c r="AA361" s="269"/>
      <c r="AB361" s="269"/>
      <c r="AC361" s="269"/>
      <c r="AD361" s="269"/>
      <c r="AE361" s="269"/>
      <c r="AF361" s="269"/>
      <c r="AG361" s="269"/>
      <c r="AH361" s="269"/>
      <c r="AI361" s="269"/>
      <c r="AJ361" s="269"/>
      <c r="AK361" s="269"/>
      <c r="AL361" s="269"/>
      <c r="AM361" s="269"/>
      <c r="AN361" s="269"/>
      <c r="AO361" s="269"/>
      <c r="AP361" s="269"/>
      <c r="AQ361" s="269"/>
      <c r="AR361" s="338" t="s">
        <v>191</v>
      </c>
      <c r="AS361" s="269"/>
      <c r="AT361" s="338" t="s">
        <v>187</v>
      </c>
      <c r="AU361" s="338" t="s">
        <v>84</v>
      </c>
      <c r="AV361" s="269"/>
      <c r="AW361" s="269"/>
      <c r="AX361" s="269"/>
      <c r="AY361" s="259" t="s">
        <v>184</v>
      </c>
      <c r="AZ361" s="269"/>
      <c r="BA361" s="269"/>
      <c r="BB361" s="269"/>
      <c r="BC361" s="269"/>
      <c r="BD361" s="269"/>
      <c r="BE361" s="339">
        <f>IF(N361="základní",J361,0)</f>
        <v>0</v>
      </c>
      <c r="BF361" s="339">
        <f>IF(N361="snížená",J361,0)</f>
        <v>0</v>
      </c>
      <c r="BG361" s="339">
        <f>IF(N361="zákl. přenesená",J361,0)</f>
        <v>0</v>
      </c>
      <c r="BH361" s="339">
        <f>IF(N361="sníž. přenesená",J361,0)</f>
        <v>0</v>
      </c>
      <c r="BI361" s="339">
        <f>IF(N361="nulová",J361,0)</f>
        <v>0</v>
      </c>
      <c r="BJ361" s="259" t="s">
        <v>82</v>
      </c>
      <c r="BK361" s="339">
        <f>ROUND(I361*H361,2)</f>
        <v>0</v>
      </c>
      <c r="BL361" s="259" t="s">
        <v>191</v>
      </c>
      <c r="BM361" s="338" t="s">
        <v>1244</v>
      </c>
    </row>
    <row r="362" spans="2:65" s="12" customFormat="1" ht="21.75">
      <c r="B362" s="340"/>
      <c r="C362" s="341"/>
      <c r="D362" s="342" t="s">
        <v>907</v>
      </c>
      <c r="E362" s="343" t="s">
        <v>1</v>
      </c>
      <c r="F362" s="344" t="s">
        <v>1245</v>
      </c>
      <c r="G362" s="341"/>
      <c r="H362" s="345">
        <v>104.74</v>
      </c>
      <c r="I362" s="341"/>
      <c r="J362" s="341"/>
      <c r="K362" s="341"/>
      <c r="L362" s="340"/>
      <c r="M362" s="346"/>
      <c r="N362" s="341"/>
      <c r="O362" s="341"/>
      <c r="P362" s="341"/>
      <c r="Q362" s="341"/>
      <c r="R362" s="341"/>
      <c r="S362" s="341"/>
      <c r="T362" s="347"/>
      <c r="U362" s="341"/>
      <c r="V362" s="341"/>
      <c r="W362" s="341"/>
      <c r="X362" s="341"/>
      <c r="Y362" s="341"/>
      <c r="Z362" s="341"/>
      <c r="AA362" s="341"/>
      <c r="AB362" s="341"/>
      <c r="AC362" s="341"/>
      <c r="AD362" s="341"/>
      <c r="AE362" s="341"/>
      <c r="AF362" s="341"/>
      <c r="AG362" s="341"/>
      <c r="AH362" s="341"/>
      <c r="AI362" s="341"/>
      <c r="AJ362" s="341"/>
      <c r="AK362" s="341"/>
      <c r="AL362" s="341"/>
      <c r="AM362" s="341"/>
      <c r="AN362" s="341"/>
      <c r="AO362" s="341"/>
      <c r="AP362" s="341"/>
      <c r="AQ362" s="341"/>
      <c r="AR362" s="341"/>
      <c r="AS362" s="341"/>
      <c r="AT362" s="343" t="s">
        <v>907</v>
      </c>
      <c r="AU362" s="343" t="s">
        <v>84</v>
      </c>
      <c r="AV362" s="341" t="s">
        <v>84</v>
      </c>
      <c r="AW362" s="341" t="s">
        <v>32</v>
      </c>
      <c r="AX362" s="341" t="s">
        <v>75</v>
      </c>
      <c r="AY362" s="343" t="s">
        <v>184</v>
      </c>
      <c r="AZ362" s="341"/>
      <c r="BA362" s="341"/>
      <c r="BB362" s="341"/>
      <c r="BC362" s="341"/>
      <c r="BD362" s="341"/>
      <c r="BE362" s="341"/>
      <c r="BF362" s="341"/>
      <c r="BG362" s="341"/>
      <c r="BH362" s="341"/>
      <c r="BI362" s="341"/>
      <c r="BJ362" s="341"/>
      <c r="BK362" s="341"/>
      <c r="BL362" s="341"/>
      <c r="BM362" s="341"/>
    </row>
    <row r="363" spans="2:65" s="12" customFormat="1" ht="21.75">
      <c r="B363" s="340"/>
      <c r="C363" s="341"/>
      <c r="D363" s="342" t="s">
        <v>907</v>
      </c>
      <c r="E363" s="343" t="s">
        <v>1</v>
      </c>
      <c r="F363" s="344" t="s">
        <v>1246</v>
      </c>
      <c r="G363" s="341"/>
      <c r="H363" s="345">
        <v>83.39</v>
      </c>
      <c r="I363" s="341"/>
      <c r="J363" s="341"/>
      <c r="K363" s="341"/>
      <c r="L363" s="340"/>
      <c r="M363" s="346"/>
      <c r="N363" s="341"/>
      <c r="O363" s="341"/>
      <c r="P363" s="341"/>
      <c r="Q363" s="341"/>
      <c r="R363" s="341"/>
      <c r="S363" s="341"/>
      <c r="T363" s="347"/>
      <c r="U363" s="341"/>
      <c r="V363" s="341"/>
      <c r="W363" s="341"/>
      <c r="X363" s="341"/>
      <c r="Y363" s="341"/>
      <c r="Z363" s="341"/>
      <c r="AA363" s="341"/>
      <c r="AB363" s="341"/>
      <c r="AC363" s="341"/>
      <c r="AD363" s="341"/>
      <c r="AE363" s="341"/>
      <c r="AF363" s="341"/>
      <c r="AG363" s="341"/>
      <c r="AH363" s="341"/>
      <c r="AI363" s="341"/>
      <c r="AJ363" s="341"/>
      <c r="AK363" s="341"/>
      <c r="AL363" s="341"/>
      <c r="AM363" s="341"/>
      <c r="AN363" s="341"/>
      <c r="AO363" s="341"/>
      <c r="AP363" s="341"/>
      <c r="AQ363" s="341"/>
      <c r="AR363" s="341"/>
      <c r="AS363" s="341"/>
      <c r="AT363" s="343" t="s">
        <v>907</v>
      </c>
      <c r="AU363" s="343" t="s">
        <v>84</v>
      </c>
      <c r="AV363" s="341" t="s">
        <v>84</v>
      </c>
      <c r="AW363" s="341" t="s">
        <v>32</v>
      </c>
      <c r="AX363" s="341" t="s">
        <v>75</v>
      </c>
      <c r="AY363" s="343" t="s">
        <v>184</v>
      </c>
      <c r="AZ363" s="341"/>
      <c r="BA363" s="341"/>
      <c r="BB363" s="341"/>
      <c r="BC363" s="341"/>
      <c r="BD363" s="341"/>
      <c r="BE363" s="341"/>
      <c r="BF363" s="341"/>
      <c r="BG363" s="341"/>
      <c r="BH363" s="341"/>
      <c r="BI363" s="341"/>
      <c r="BJ363" s="341"/>
      <c r="BK363" s="341"/>
      <c r="BL363" s="341"/>
      <c r="BM363" s="341"/>
    </row>
    <row r="364" spans="2:65" s="12" customFormat="1" ht="21.75">
      <c r="B364" s="340"/>
      <c r="C364" s="341"/>
      <c r="D364" s="342" t="s">
        <v>907</v>
      </c>
      <c r="E364" s="343" t="s">
        <v>1</v>
      </c>
      <c r="F364" s="344" t="s">
        <v>1247</v>
      </c>
      <c r="G364" s="341"/>
      <c r="H364" s="345">
        <v>83.42</v>
      </c>
      <c r="I364" s="341"/>
      <c r="J364" s="341"/>
      <c r="K364" s="341"/>
      <c r="L364" s="340"/>
      <c r="M364" s="346"/>
      <c r="N364" s="341"/>
      <c r="O364" s="341"/>
      <c r="P364" s="341"/>
      <c r="Q364" s="341"/>
      <c r="R364" s="341"/>
      <c r="S364" s="341"/>
      <c r="T364" s="347"/>
      <c r="U364" s="341"/>
      <c r="V364" s="341"/>
      <c r="W364" s="341"/>
      <c r="X364" s="341"/>
      <c r="Y364" s="341"/>
      <c r="Z364" s="341"/>
      <c r="AA364" s="341"/>
      <c r="AB364" s="341"/>
      <c r="AC364" s="341"/>
      <c r="AD364" s="341"/>
      <c r="AE364" s="341"/>
      <c r="AF364" s="341"/>
      <c r="AG364" s="341"/>
      <c r="AH364" s="341"/>
      <c r="AI364" s="341"/>
      <c r="AJ364" s="341"/>
      <c r="AK364" s="341"/>
      <c r="AL364" s="341"/>
      <c r="AM364" s="341"/>
      <c r="AN364" s="341"/>
      <c r="AO364" s="341"/>
      <c r="AP364" s="341"/>
      <c r="AQ364" s="341"/>
      <c r="AR364" s="341"/>
      <c r="AS364" s="341"/>
      <c r="AT364" s="343" t="s">
        <v>907</v>
      </c>
      <c r="AU364" s="343" t="s">
        <v>84</v>
      </c>
      <c r="AV364" s="341" t="s">
        <v>84</v>
      </c>
      <c r="AW364" s="341" t="s">
        <v>32</v>
      </c>
      <c r="AX364" s="341" t="s">
        <v>75</v>
      </c>
      <c r="AY364" s="343" t="s">
        <v>184</v>
      </c>
      <c r="AZ364" s="341"/>
      <c r="BA364" s="341"/>
      <c r="BB364" s="341"/>
      <c r="BC364" s="341"/>
      <c r="BD364" s="341"/>
      <c r="BE364" s="341"/>
      <c r="BF364" s="341"/>
      <c r="BG364" s="341"/>
      <c r="BH364" s="341"/>
      <c r="BI364" s="341"/>
      <c r="BJ364" s="341"/>
      <c r="BK364" s="341"/>
      <c r="BL364" s="341"/>
      <c r="BM364" s="341"/>
    </row>
    <row r="365" spans="2:65" s="13" customFormat="1">
      <c r="B365" s="348"/>
      <c r="C365" s="349"/>
      <c r="D365" s="342" t="s">
        <v>907</v>
      </c>
      <c r="E365" s="350" t="s">
        <v>1</v>
      </c>
      <c r="F365" s="351" t="s">
        <v>921</v>
      </c>
      <c r="G365" s="349"/>
      <c r="H365" s="352">
        <v>271.55</v>
      </c>
      <c r="I365" s="349"/>
      <c r="J365" s="349"/>
      <c r="K365" s="349"/>
      <c r="L365" s="348"/>
      <c r="M365" s="353"/>
      <c r="N365" s="349"/>
      <c r="O365" s="349"/>
      <c r="P365" s="349"/>
      <c r="Q365" s="349"/>
      <c r="R365" s="349"/>
      <c r="S365" s="349"/>
      <c r="T365" s="354"/>
      <c r="U365" s="349"/>
      <c r="V365" s="349"/>
      <c r="W365" s="349"/>
      <c r="X365" s="349"/>
      <c r="Y365" s="349"/>
      <c r="Z365" s="349"/>
      <c r="AA365" s="349"/>
      <c r="AB365" s="349"/>
      <c r="AC365" s="349"/>
      <c r="AD365" s="349"/>
      <c r="AE365" s="349"/>
      <c r="AF365" s="349"/>
      <c r="AG365" s="349"/>
      <c r="AH365" s="349"/>
      <c r="AI365" s="349"/>
      <c r="AJ365" s="349"/>
      <c r="AK365" s="349"/>
      <c r="AL365" s="349"/>
      <c r="AM365" s="349"/>
      <c r="AN365" s="349"/>
      <c r="AO365" s="349"/>
      <c r="AP365" s="349"/>
      <c r="AQ365" s="349"/>
      <c r="AR365" s="349"/>
      <c r="AS365" s="349"/>
      <c r="AT365" s="350" t="s">
        <v>907</v>
      </c>
      <c r="AU365" s="350" t="s">
        <v>84</v>
      </c>
      <c r="AV365" s="349" t="s">
        <v>197</v>
      </c>
      <c r="AW365" s="349" t="s">
        <v>32</v>
      </c>
      <c r="AX365" s="349" t="s">
        <v>82</v>
      </c>
      <c r="AY365" s="350" t="s">
        <v>184</v>
      </c>
      <c r="AZ365" s="349"/>
      <c r="BA365" s="349"/>
      <c r="BB365" s="349"/>
      <c r="BC365" s="349"/>
      <c r="BD365" s="349"/>
      <c r="BE365" s="349"/>
      <c r="BF365" s="349"/>
      <c r="BG365" s="349"/>
      <c r="BH365" s="349"/>
      <c r="BI365" s="349"/>
      <c r="BJ365" s="349"/>
      <c r="BK365" s="349"/>
      <c r="BL365" s="349"/>
      <c r="BM365" s="349"/>
    </row>
    <row r="366" spans="2:65" s="1" customFormat="1" ht="16.5" customHeight="1">
      <c r="B366" s="268"/>
      <c r="C366" s="362" t="s">
        <v>492</v>
      </c>
      <c r="D366" s="362" t="s">
        <v>192</v>
      </c>
      <c r="E366" s="363" t="s">
        <v>1238</v>
      </c>
      <c r="F366" s="364" t="s">
        <v>1239</v>
      </c>
      <c r="G366" s="365" t="s">
        <v>190</v>
      </c>
      <c r="H366" s="366">
        <v>285.12799999999999</v>
      </c>
      <c r="I366" s="144"/>
      <c r="J366" s="367">
        <f>ROUND(I366*H366,2)</f>
        <v>0</v>
      </c>
      <c r="K366" s="364" t="s">
        <v>195</v>
      </c>
      <c r="L366" s="368"/>
      <c r="M366" s="146" t="s">
        <v>1</v>
      </c>
      <c r="N366" s="369" t="s">
        <v>40</v>
      </c>
      <c r="O366" s="269"/>
      <c r="P366" s="336">
        <f>O366*H366</f>
        <v>0</v>
      </c>
      <c r="Q366" s="336">
        <v>8.0000000000000007E-5</v>
      </c>
      <c r="R366" s="336">
        <f>Q366*H366</f>
        <v>2.2810240000000002E-2</v>
      </c>
      <c r="S366" s="336">
        <v>0</v>
      </c>
      <c r="T366" s="337">
        <f>S366*H366</f>
        <v>0</v>
      </c>
      <c r="U366" s="269"/>
      <c r="V366" s="269"/>
      <c r="W366" s="269"/>
      <c r="X366" s="269"/>
      <c r="Y366" s="269"/>
      <c r="Z366" s="269"/>
      <c r="AA366" s="269"/>
      <c r="AB366" s="269"/>
      <c r="AC366" s="269"/>
      <c r="AD366" s="269"/>
      <c r="AE366" s="269"/>
      <c r="AF366" s="269"/>
      <c r="AG366" s="269"/>
      <c r="AH366" s="269"/>
      <c r="AI366" s="269"/>
      <c r="AJ366" s="269"/>
      <c r="AK366" s="269"/>
      <c r="AL366" s="269"/>
      <c r="AM366" s="269"/>
      <c r="AN366" s="269"/>
      <c r="AO366" s="269"/>
      <c r="AP366" s="269"/>
      <c r="AQ366" s="269"/>
      <c r="AR366" s="338" t="s">
        <v>196</v>
      </c>
      <c r="AS366" s="269"/>
      <c r="AT366" s="338" t="s">
        <v>192</v>
      </c>
      <c r="AU366" s="338" t="s">
        <v>84</v>
      </c>
      <c r="AV366" s="269"/>
      <c r="AW366" s="269"/>
      <c r="AX366" s="269"/>
      <c r="AY366" s="259" t="s">
        <v>184</v>
      </c>
      <c r="AZ366" s="269"/>
      <c r="BA366" s="269"/>
      <c r="BB366" s="269"/>
      <c r="BC366" s="269"/>
      <c r="BD366" s="269"/>
      <c r="BE366" s="339">
        <f>IF(N366="základní",J366,0)</f>
        <v>0</v>
      </c>
      <c r="BF366" s="339">
        <f>IF(N366="snížená",J366,0)</f>
        <v>0</v>
      </c>
      <c r="BG366" s="339">
        <f>IF(N366="zákl. přenesená",J366,0)</f>
        <v>0</v>
      </c>
      <c r="BH366" s="339">
        <f>IF(N366="sníž. přenesená",J366,0)</f>
        <v>0</v>
      </c>
      <c r="BI366" s="339">
        <f>IF(N366="nulová",J366,0)</f>
        <v>0</v>
      </c>
      <c r="BJ366" s="259" t="s">
        <v>82</v>
      </c>
      <c r="BK366" s="339">
        <f>ROUND(I366*H366,2)</f>
        <v>0</v>
      </c>
      <c r="BL366" s="259" t="s">
        <v>191</v>
      </c>
      <c r="BM366" s="338" t="s">
        <v>1248</v>
      </c>
    </row>
    <row r="367" spans="2:65" s="12" customFormat="1">
      <c r="B367" s="340"/>
      <c r="C367" s="341"/>
      <c r="D367" s="342" t="s">
        <v>907</v>
      </c>
      <c r="E367" s="341"/>
      <c r="F367" s="344" t="s">
        <v>1249</v>
      </c>
      <c r="G367" s="341"/>
      <c r="H367" s="345">
        <v>285.12799999999999</v>
      </c>
      <c r="I367" s="341"/>
      <c r="J367" s="341"/>
      <c r="K367" s="341"/>
      <c r="L367" s="340"/>
      <c r="M367" s="346"/>
      <c r="N367" s="341"/>
      <c r="O367" s="341"/>
      <c r="P367" s="341"/>
      <c r="Q367" s="341"/>
      <c r="R367" s="341"/>
      <c r="S367" s="341"/>
      <c r="T367" s="347"/>
      <c r="U367" s="341"/>
      <c r="V367" s="341"/>
      <c r="W367" s="341"/>
      <c r="X367" s="341"/>
      <c r="Y367" s="341"/>
      <c r="Z367" s="341"/>
      <c r="AA367" s="341"/>
      <c r="AB367" s="341"/>
      <c r="AC367" s="341"/>
      <c r="AD367" s="341"/>
      <c r="AE367" s="341"/>
      <c r="AF367" s="341"/>
      <c r="AG367" s="341"/>
      <c r="AH367" s="341"/>
      <c r="AI367" s="341"/>
      <c r="AJ367" s="341"/>
      <c r="AK367" s="341"/>
      <c r="AL367" s="341"/>
      <c r="AM367" s="341"/>
      <c r="AN367" s="341"/>
      <c r="AO367" s="341"/>
      <c r="AP367" s="341"/>
      <c r="AQ367" s="341"/>
      <c r="AR367" s="341"/>
      <c r="AS367" s="341"/>
      <c r="AT367" s="343" t="s">
        <v>907</v>
      </c>
      <c r="AU367" s="343" t="s">
        <v>84</v>
      </c>
      <c r="AV367" s="341" t="s">
        <v>84</v>
      </c>
      <c r="AW367" s="341" t="s">
        <v>3</v>
      </c>
      <c r="AX367" s="341" t="s">
        <v>82</v>
      </c>
      <c r="AY367" s="343" t="s">
        <v>184</v>
      </c>
      <c r="AZ367" s="341"/>
      <c r="BA367" s="341"/>
      <c r="BB367" s="341"/>
      <c r="BC367" s="341"/>
      <c r="BD367" s="341"/>
      <c r="BE367" s="341"/>
      <c r="BF367" s="341"/>
      <c r="BG367" s="341"/>
      <c r="BH367" s="341"/>
      <c r="BI367" s="341"/>
      <c r="BJ367" s="341"/>
      <c r="BK367" s="341"/>
      <c r="BL367" s="341"/>
      <c r="BM367" s="341"/>
    </row>
    <row r="368" spans="2:65" s="1" customFormat="1" ht="55.55" customHeight="1">
      <c r="B368" s="268"/>
      <c r="C368" s="329" t="s">
        <v>340</v>
      </c>
      <c r="D368" s="329" t="s">
        <v>187</v>
      </c>
      <c r="E368" s="330" t="s">
        <v>1250</v>
      </c>
      <c r="F368" s="331" t="s">
        <v>1251</v>
      </c>
      <c r="G368" s="332" t="s">
        <v>351</v>
      </c>
      <c r="H368" s="333">
        <v>4.7720000000000002</v>
      </c>
      <c r="I368" s="137"/>
      <c r="J368" s="334">
        <f>ROUND(I368*H368,2)</f>
        <v>0</v>
      </c>
      <c r="K368" s="331" t="s">
        <v>195</v>
      </c>
      <c r="L368" s="268"/>
      <c r="M368" s="138" t="s">
        <v>1</v>
      </c>
      <c r="N368" s="335" t="s">
        <v>40</v>
      </c>
      <c r="O368" s="269"/>
      <c r="P368" s="336">
        <f>O368*H368</f>
        <v>0</v>
      </c>
      <c r="Q368" s="336">
        <v>0</v>
      </c>
      <c r="R368" s="336">
        <f>Q368*H368</f>
        <v>0</v>
      </c>
      <c r="S368" s="336">
        <v>0</v>
      </c>
      <c r="T368" s="337">
        <f>S368*H368</f>
        <v>0</v>
      </c>
      <c r="U368" s="269"/>
      <c r="V368" s="269"/>
      <c r="W368" s="269"/>
      <c r="X368" s="269"/>
      <c r="Y368" s="269"/>
      <c r="Z368" s="269"/>
      <c r="AA368" s="269"/>
      <c r="AB368" s="269"/>
      <c r="AC368" s="269"/>
      <c r="AD368" s="269"/>
      <c r="AE368" s="269"/>
      <c r="AF368" s="269"/>
      <c r="AG368" s="269"/>
      <c r="AH368" s="269"/>
      <c r="AI368" s="269"/>
      <c r="AJ368" s="269"/>
      <c r="AK368" s="269"/>
      <c r="AL368" s="269"/>
      <c r="AM368" s="269"/>
      <c r="AN368" s="269"/>
      <c r="AO368" s="269"/>
      <c r="AP368" s="269"/>
      <c r="AQ368" s="269"/>
      <c r="AR368" s="338" t="s">
        <v>191</v>
      </c>
      <c r="AS368" s="269"/>
      <c r="AT368" s="338" t="s">
        <v>187</v>
      </c>
      <c r="AU368" s="338" t="s">
        <v>84</v>
      </c>
      <c r="AV368" s="269"/>
      <c r="AW368" s="269"/>
      <c r="AX368" s="269"/>
      <c r="AY368" s="259" t="s">
        <v>184</v>
      </c>
      <c r="AZ368" s="269"/>
      <c r="BA368" s="269"/>
      <c r="BB368" s="269"/>
      <c r="BC368" s="269"/>
      <c r="BD368" s="269"/>
      <c r="BE368" s="339">
        <f>IF(N368="základní",J368,0)</f>
        <v>0</v>
      </c>
      <c r="BF368" s="339">
        <f>IF(N368="snížená",J368,0)</f>
        <v>0</v>
      </c>
      <c r="BG368" s="339">
        <f>IF(N368="zákl. přenesená",J368,0)</f>
        <v>0</v>
      </c>
      <c r="BH368" s="339">
        <f>IF(N368="sníž. přenesená",J368,0)</f>
        <v>0</v>
      </c>
      <c r="BI368" s="339">
        <f>IF(N368="nulová",J368,0)</f>
        <v>0</v>
      </c>
      <c r="BJ368" s="259" t="s">
        <v>82</v>
      </c>
      <c r="BK368" s="339">
        <f>ROUND(I368*H368,2)</f>
        <v>0</v>
      </c>
      <c r="BL368" s="259" t="s">
        <v>191</v>
      </c>
      <c r="BM368" s="338" t="s">
        <v>1252</v>
      </c>
    </row>
    <row r="369" spans="2:65" s="11" customFormat="1" ht="22.95" customHeight="1">
      <c r="B369" s="317"/>
      <c r="C369" s="318"/>
      <c r="D369" s="319" t="s">
        <v>74</v>
      </c>
      <c r="E369" s="327" t="s">
        <v>499</v>
      </c>
      <c r="F369" s="327" t="s">
        <v>500</v>
      </c>
      <c r="G369" s="318"/>
      <c r="H369" s="318"/>
      <c r="I369" s="318"/>
      <c r="J369" s="328">
        <f>BK369</f>
        <v>0</v>
      </c>
      <c r="K369" s="318"/>
      <c r="L369" s="317"/>
      <c r="M369" s="322"/>
      <c r="N369" s="318"/>
      <c r="O369" s="318"/>
      <c r="P369" s="323">
        <f>SUM(P370:P384)</f>
        <v>0</v>
      </c>
      <c r="Q369" s="318"/>
      <c r="R369" s="323">
        <f>SUM(R370:R384)</f>
        <v>3.289048E-2</v>
      </c>
      <c r="S369" s="318"/>
      <c r="T369" s="324">
        <f>SUM(T370:T384)</f>
        <v>0</v>
      </c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  <c r="AJ369" s="318"/>
      <c r="AK369" s="318"/>
      <c r="AL369" s="318"/>
      <c r="AM369" s="318"/>
      <c r="AN369" s="318"/>
      <c r="AO369" s="318"/>
      <c r="AP369" s="318"/>
      <c r="AQ369" s="318"/>
      <c r="AR369" s="319" t="s">
        <v>84</v>
      </c>
      <c r="AS369" s="318"/>
      <c r="AT369" s="325" t="s">
        <v>74</v>
      </c>
      <c r="AU369" s="325" t="s">
        <v>82</v>
      </c>
      <c r="AV369" s="318"/>
      <c r="AW369" s="318"/>
      <c r="AX369" s="318"/>
      <c r="AY369" s="319" t="s">
        <v>184</v>
      </c>
      <c r="AZ369" s="318"/>
      <c r="BA369" s="318"/>
      <c r="BB369" s="318"/>
      <c r="BC369" s="318"/>
      <c r="BD369" s="318"/>
      <c r="BE369" s="318"/>
      <c r="BF369" s="318"/>
      <c r="BG369" s="318"/>
      <c r="BH369" s="318"/>
      <c r="BI369" s="318"/>
      <c r="BJ369" s="318"/>
      <c r="BK369" s="326">
        <f>SUM(BK370:BK384)</f>
        <v>0</v>
      </c>
      <c r="BL369" s="318"/>
      <c r="BM369" s="318"/>
    </row>
    <row r="370" spans="2:65" s="1" customFormat="1" ht="24.15" customHeight="1">
      <c r="B370" s="268"/>
      <c r="C370" s="329" t="s">
        <v>501</v>
      </c>
      <c r="D370" s="329" t="s">
        <v>187</v>
      </c>
      <c r="E370" s="330" t="s">
        <v>1253</v>
      </c>
      <c r="F370" s="331" t="s">
        <v>1254</v>
      </c>
      <c r="G370" s="332" t="s">
        <v>470</v>
      </c>
      <c r="H370" s="333">
        <v>1.714</v>
      </c>
      <c r="I370" s="137"/>
      <c r="J370" s="334">
        <f>ROUND(I370*H370,2)</f>
        <v>0</v>
      </c>
      <c r="K370" s="331" t="s">
        <v>195</v>
      </c>
      <c r="L370" s="268"/>
      <c r="M370" s="138" t="s">
        <v>1</v>
      </c>
      <c r="N370" s="335" t="s">
        <v>40</v>
      </c>
      <c r="O370" s="269"/>
      <c r="P370" s="336">
        <f>O370*H370</f>
        <v>0</v>
      </c>
      <c r="Q370" s="336">
        <v>1.6000000000000001E-4</v>
      </c>
      <c r="R370" s="336">
        <f>Q370*H370</f>
        <v>2.7424000000000003E-4</v>
      </c>
      <c r="S370" s="336">
        <v>0</v>
      </c>
      <c r="T370" s="337">
        <f>S370*H370</f>
        <v>0</v>
      </c>
      <c r="U370" s="269"/>
      <c r="V370" s="269"/>
      <c r="W370" s="269"/>
      <c r="X370" s="269"/>
      <c r="Y370" s="269"/>
      <c r="Z370" s="269"/>
      <c r="AA370" s="269"/>
      <c r="AB370" s="269"/>
      <c r="AC370" s="269"/>
      <c r="AD370" s="269"/>
      <c r="AE370" s="269"/>
      <c r="AF370" s="269"/>
      <c r="AG370" s="269"/>
      <c r="AH370" s="269"/>
      <c r="AI370" s="269"/>
      <c r="AJ370" s="269"/>
      <c r="AK370" s="269"/>
      <c r="AL370" s="269"/>
      <c r="AM370" s="269"/>
      <c r="AN370" s="269"/>
      <c r="AO370" s="269"/>
      <c r="AP370" s="269"/>
      <c r="AQ370" s="269"/>
      <c r="AR370" s="338" t="s">
        <v>191</v>
      </c>
      <c r="AS370" s="269"/>
      <c r="AT370" s="338" t="s">
        <v>187</v>
      </c>
      <c r="AU370" s="338" t="s">
        <v>84</v>
      </c>
      <c r="AV370" s="269"/>
      <c r="AW370" s="269"/>
      <c r="AX370" s="269"/>
      <c r="AY370" s="259" t="s">
        <v>184</v>
      </c>
      <c r="AZ370" s="269"/>
      <c r="BA370" s="269"/>
      <c r="BB370" s="269"/>
      <c r="BC370" s="269"/>
      <c r="BD370" s="269"/>
      <c r="BE370" s="339">
        <f>IF(N370="základní",J370,0)</f>
        <v>0</v>
      </c>
      <c r="BF370" s="339">
        <f>IF(N370="snížená",J370,0)</f>
        <v>0</v>
      </c>
      <c r="BG370" s="339">
        <f>IF(N370="zákl. přenesená",J370,0)</f>
        <v>0</v>
      </c>
      <c r="BH370" s="339">
        <f>IF(N370="sníž. přenesená",J370,0)</f>
        <v>0</v>
      </c>
      <c r="BI370" s="339">
        <f>IF(N370="nulová",J370,0)</f>
        <v>0</v>
      </c>
      <c r="BJ370" s="259" t="s">
        <v>82</v>
      </c>
      <c r="BK370" s="339">
        <f>ROUND(I370*H370,2)</f>
        <v>0</v>
      </c>
      <c r="BL370" s="259" t="s">
        <v>191</v>
      </c>
      <c r="BM370" s="338" t="s">
        <v>1255</v>
      </c>
    </row>
    <row r="371" spans="2:65" s="12" customFormat="1">
      <c r="B371" s="340"/>
      <c r="C371" s="341"/>
      <c r="D371" s="342" t="s">
        <v>907</v>
      </c>
      <c r="E371" s="343" t="s">
        <v>1</v>
      </c>
      <c r="F371" s="344" t="s">
        <v>1256</v>
      </c>
      <c r="G371" s="341"/>
      <c r="H371" s="345">
        <v>1.714</v>
      </c>
      <c r="I371" s="341"/>
      <c r="J371" s="341"/>
      <c r="K371" s="341"/>
      <c r="L371" s="340"/>
      <c r="M371" s="346"/>
      <c r="N371" s="341"/>
      <c r="O371" s="341"/>
      <c r="P371" s="341"/>
      <c r="Q371" s="341"/>
      <c r="R371" s="341"/>
      <c r="S371" s="341"/>
      <c r="T371" s="347"/>
      <c r="U371" s="341"/>
      <c r="V371" s="341"/>
      <c r="W371" s="341"/>
      <c r="X371" s="341"/>
      <c r="Y371" s="341"/>
      <c r="Z371" s="341"/>
      <c r="AA371" s="341"/>
      <c r="AB371" s="341"/>
      <c r="AC371" s="341"/>
      <c r="AD371" s="341"/>
      <c r="AE371" s="341"/>
      <c r="AF371" s="341"/>
      <c r="AG371" s="341"/>
      <c r="AH371" s="341"/>
      <c r="AI371" s="341"/>
      <c r="AJ371" s="341"/>
      <c r="AK371" s="341"/>
      <c r="AL371" s="341"/>
      <c r="AM371" s="341"/>
      <c r="AN371" s="341"/>
      <c r="AO371" s="341"/>
      <c r="AP371" s="341"/>
      <c r="AQ371" s="341"/>
      <c r="AR371" s="341"/>
      <c r="AS371" s="341"/>
      <c r="AT371" s="343" t="s">
        <v>907</v>
      </c>
      <c r="AU371" s="343" t="s">
        <v>84</v>
      </c>
      <c r="AV371" s="341" t="s">
        <v>84</v>
      </c>
      <c r="AW371" s="341" t="s">
        <v>32</v>
      </c>
      <c r="AX371" s="341" t="s">
        <v>82</v>
      </c>
      <c r="AY371" s="343" t="s">
        <v>184</v>
      </c>
      <c r="AZ371" s="341"/>
      <c r="BA371" s="341"/>
      <c r="BB371" s="341"/>
      <c r="BC371" s="341"/>
      <c r="BD371" s="341"/>
      <c r="BE371" s="341"/>
      <c r="BF371" s="341"/>
      <c r="BG371" s="341"/>
      <c r="BH371" s="341"/>
      <c r="BI371" s="341"/>
      <c r="BJ371" s="341"/>
      <c r="BK371" s="341"/>
      <c r="BL371" s="341"/>
      <c r="BM371" s="341"/>
    </row>
    <row r="372" spans="2:65" s="1" customFormat="1" ht="24.15" customHeight="1">
      <c r="B372" s="268"/>
      <c r="C372" s="329" t="s">
        <v>344</v>
      </c>
      <c r="D372" s="329" t="s">
        <v>187</v>
      </c>
      <c r="E372" s="330" t="s">
        <v>1257</v>
      </c>
      <c r="F372" s="331" t="s">
        <v>1258</v>
      </c>
      <c r="G372" s="332" t="s">
        <v>470</v>
      </c>
      <c r="H372" s="333">
        <v>3.4279999999999999</v>
      </c>
      <c r="I372" s="137"/>
      <c r="J372" s="334">
        <f>ROUND(I372*H372,2)</f>
        <v>0</v>
      </c>
      <c r="K372" s="331" t="s">
        <v>195</v>
      </c>
      <c r="L372" s="268"/>
      <c r="M372" s="138" t="s">
        <v>1</v>
      </c>
      <c r="N372" s="335" t="s">
        <v>40</v>
      </c>
      <c r="O372" s="269"/>
      <c r="P372" s="336">
        <f>O372*H372</f>
        <v>0</v>
      </c>
      <c r="Q372" s="336">
        <v>1.1E-4</v>
      </c>
      <c r="R372" s="336">
        <f>Q372*H372</f>
        <v>3.7708000000000001E-4</v>
      </c>
      <c r="S372" s="336">
        <v>0</v>
      </c>
      <c r="T372" s="337">
        <f>S372*H372</f>
        <v>0</v>
      </c>
      <c r="U372" s="269"/>
      <c r="V372" s="269"/>
      <c r="W372" s="269"/>
      <c r="X372" s="269"/>
      <c r="Y372" s="269"/>
      <c r="Z372" s="269"/>
      <c r="AA372" s="269"/>
      <c r="AB372" s="269"/>
      <c r="AC372" s="269"/>
      <c r="AD372" s="269"/>
      <c r="AE372" s="269"/>
      <c r="AF372" s="269"/>
      <c r="AG372" s="269"/>
      <c r="AH372" s="269"/>
      <c r="AI372" s="269"/>
      <c r="AJ372" s="269"/>
      <c r="AK372" s="269"/>
      <c r="AL372" s="269"/>
      <c r="AM372" s="269"/>
      <c r="AN372" s="269"/>
      <c r="AO372" s="269"/>
      <c r="AP372" s="269"/>
      <c r="AQ372" s="269"/>
      <c r="AR372" s="338" t="s">
        <v>191</v>
      </c>
      <c r="AS372" s="269"/>
      <c r="AT372" s="338" t="s">
        <v>187</v>
      </c>
      <c r="AU372" s="338" t="s">
        <v>84</v>
      </c>
      <c r="AV372" s="269"/>
      <c r="AW372" s="269"/>
      <c r="AX372" s="269"/>
      <c r="AY372" s="259" t="s">
        <v>184</v>
      </c>
      <c r="AZ372" s="269"/>
      <c r="BA372" s="269"/>
      <c r="BB372" s="269"/>
      <c r="BC372" s="269"/>
      <c r="BD372" s="269"/>
      <c r="BE372" s="339">
        <f>IF(N372="základní",J372,0)</f>
        <v>0</v>
      </c>
      <c r="BF372" s="339">
        <f>IF(N372="snížená",J372,0)</f>
        <v>0</v>
      </c>
      <c r="BG372" s="339">
        <f>IF(N372="zákl. přenesená",J372,0)</f>
        <v>0</v>
      </c>
      <c r="BH372" s="339">
        <f>IF(N372="sníž. přenesená",J372,0)</f>
        <v>0</v>
      </c>
      <c r="BI372" s="339">
        <f>IF(N372="nulová",J372,0)</f>
        <v>0</v>
      </c>
      <c r="BJ372" s="259" t="s">
        <v>82</v>
      </c>
      <c r="BK372" s="339">
        <f>ROUND(I372*H372,2)</f>
        <v>0</v>
      </c>
      <c r="BL372" s="259" t="s">
        <v>191</v>
      </c>
      <c r="BM372" s="338" t="s">
        <v>1259</v>
      </c>
    </row>
    <row r="373" spans="2:65" s="12" customFormat="1">
      <c r="B373" s="340"/>
      <c r="C373" s="341"/>
      <c r="D373" s="342" t="s">
        <v>907</v>
      </c>
      <c r="E373" s="341"/>
      <c r="F373" s="344" t="s">
        <v>1260</v>
      </c>
      <c r="G373" s="341"/>
      <c r="H373" s="345">
        <v>3.4279999999999999</v>
      </c>
      <c r="I373" s="341"/>
      <c r="J373" s="341"/>
      <c r="K373" s="341"/>
      <c r="L373" s="340"/>
      <c r="M373" s="346"/>
      <c r="N373" s="341"/>
      <c r="O373" s="341"/>
      <c r="P373" s="341"/>
      <c r="Q373" s="341"/>
      <c r="R373" s="341"/>
      <c r="S373" s="341"/>
      <c r="T373" s="347"/>
      <c r="U373" s="341"/>
      <c r="V373" s="341"/>
      <c r="W373" s="341"/>
      <c r="X373" s="341"/>
      <c r="Y373" s="341"/>
      <c r="Z373" s="341"/>
      <c r="AA373" s="341"/>
      <c r="AB373" s="341"/>
      <c r="AC373" s="341"/>
      <c r="AD373" s="341"/>
      <c r="AE373" s="341"/>
      <c r="AF373" s="341"/>
      <c r="AG373" s="341"/>
      <c r="AH373" s="341"/>
      <c r="AI373" s="341"/>
      <c r="AJ373" s="341"/>
      <c r="AK373" s="341"/>
      <c r="AL373" s="341"/>
      <c r="AM373" s="341"/>
      <c r="AN373" s="341"/>
      <c r="AO373" s="341"/>
      <c r="AP373" s="341"/>
      <c r="AQ373" s="341"/>
      <c r="AR373" s="341"/>
      <c r="AS373" s="341"/>
      <c r="AT373" s="343" t="s">
        <v>907</v>
      </c>
      <c r="AU373" s="343" t="s">
        <v>84</v>
      </c>
      <c r="AV373" s="341" t="s">
        <v>84</v>
      </c>
      <c r="AW373" s="341" t="s">
        <v>3</v>
      </c>
      <c r="AX373" s="341" t="s">
        <v>82</v>
      </c>
      <c r="AY373" s="343" t="s">
        <v>184</v>
      </c>
      <c r="AZ373" s="341"/>
      <c r="BA373" s="341"/>
      <c r="BB373" s="341"/>
      <c r="BC373" s="341"/>
      <c r="BD373" s="341"/>
      <c r="BE373" s="341"/>
      <c r="BF373" s="341"/>
      <c r="BG373" s="341"/>
      <c r="BH373" s="341"/>
      <c r="BI373" s="341"/>
      <c r="BJ373" s="341"/>
      <c r="BK373" s="341"/>
      <c r="BL373" s="341"/>
      <c r="BM373" s="341"/>
    </row>
    <row r="374" spans="2:65" s="1" customFormat="1" ht="37.9" customHeight="1">
      <c r="B374" s="268"/>
      <c r="C374" s="329" t="s">
        <v>511</v>
      </c>
      <c r="D374" s="329" t="s">
        <v>187</v>
      </c>
      <c r="E374" s="330" t="s">
        <v>1261</v>
      </c>
      <c r="F374" s="331" t="s">
        <v>1262</v>
      </c>
      <c r="G374" s="332" t="s">
        <v>470</v>
      </c>
      <c r="H374" s="333">
        <v>19.882000000000001</v>
      </c>
      <c r="I374" s="137"/>
      <c r="J374" s="334">
        <f>ROUND(I374*H374,2)</f>
        <v>0</v>
      </c>
      <c r="K374" s="331" t="s">
        <v>195</v>
      </c>
      <c r="L374" s="268"/>
      <c r="M374" s="138" t="s">
        <v>1</v>
      </c>
      <c r="N374" s="335" t="s">
        <v>40</v>
      </c>
      <c r="O374" s="269"/>
      <c r="P374" s="336">
        <f>O374*H374</f>
        <v>0</v>
      </c>
      <c r="Q374" s="336">
        <v>6.9999999999999994E-5</v>
      </c>
      <c r="R374" s="336">
        <f>Q374*H374</f>
        <v>1.39174E-3</v>
      </c>
      <c r="S374" s="336">
        <v>0</v>
      </c>
      <c r="T374" s="337">
        <f>S374*H374</f>
        <v>0</v>
      </c>
      <c r="U374" s="269"/>
      <c r="V374" s="269"/>
      <c r="W374" s="269"/>
      <c r="X374" s="269"/>
      <c r="Y374" s="269"/>
      <c r="Z374" s="269"/>
      <c r="AA374" s="269"/>
      <c r="AB374" s="269"/>
      <c r="AC374" s="269"/>
      <c r="AD374" s="269"/>
      <c r="AE374" s="269"/>
      <c r="AF374" s="269"/>
      <c r="AG374" s="269"/>
      <c r="AH374" s="269"/>
      <c r="AI374" s="269"/>
      <c r="AJ374" s="269"/>
      <c r="AK374" s="269"/>
      <c r="AL374" s="269"/>
      <c r="AM374" s="269"/>
      <c r="AN374" s="269"/>
      <c r="AO374" s="269"/>
      <c r="AP374" s="269"/>
      <c r="AQ374" s="269"/>
      <c r="AR374" s="338" t="s">
        <v>191</v>
      </c>
      <c r="AS374" s="269"/>
      <c r="AT374" s="338" t="s">
        <v>187</v>
      </c>
      <c r="AU374" s="338" t="s">
        <v>84</v>
      </c>
      <c r="AV374" s="269"/>
      <c r="AW374" s="269"/>
      <c r="AX374" s="269"/>
      <c r="AY374" s="259" t="s">
        <v>184</v>
      </c>
      <c r="AZ374" s="269"/>
      <c r="BA374" s="269"/>
      <c r="BB374" s="269"/>
      <c r="BC374" s="269"/>
      <c r="BD374" s="269"/>
      <c r="BE374" s="339">
        <f>IF(N374="základní",J374,0)</f>
        <v>0</v>
      </c>
      <c r="BF374" s="339">
        <f>IF(N374="snížená",J374,0)</f>
        <v>0</v>
      </c>
      <c r="BG374" s="339">
        <f>IF(N374="zákl. přenesená",J374,0)</f>
        <v>0</v>
      </c>
      <c r="BH374" s="339">
        <f>IF(N374="sníž. přenesená",J374,0)</f>
        <v>0</v>
      </c>
      <c r="BI374" s="339">
        <f>IF(N374="nulová",J374,0)</f>
        <v>0</v>
      </c>
      <c r="BJ374" s="259" t="s">
        <v>82</v>
      </c>
      <c r="BK374" s="339">
        <f>ROUND(I374*H374,2)</f>
        <v>0</v>
      </c>
      <c r="BL374" s="259" t="s">
        <v>191</v>
      </c>
      <c r="BM374" s="338" t="s">
        <v>1263</v>
      </c>
    </row>
    <row r="375" spans="2:65" s="12" customFormat="1">
      <c r="B375" s="340"/>
      <c r="C375" s="341"/>
      <c r="D375" s="342" t="s">
        <v>907</v>
      </c>
      <c r="E375" s="343" t="s">
        <v>1</v>
      </c>
      <c r="F375" s="344" t="s">
        <v>1264</v>
      </c>
      <c r="G375" s="341"/>
      <c r="H375" s="345">
        <v>8.532</v>
      </c>
      <c r="I375" s="341"/>
      <c r="J375" s="341"/>
      <c r="K375" s="341"/>
      <c r="L375" s="340"/>
      <c r="M375" s="346"/>
      <c r="N375" s="341"/>
      <c r="O375" s="341"/>
      <c r="P375" s="341"/>
      <c r="Q375" s="341"/>
      <c r="R375" s="341"/>
      <c r="S375" s="341"/>
      <c r="T375" s="347"/>
      <c r="U375" s="341"/>
      <c r="V375" s="341"/>
      <c r="W375" s="341"/>
      <c r="X375" s="341"/>
      <c r="Y375" s="341"/>
      <c r="Z375" s="341"/>
      <c r="AA375" s="341"/>
      <c r="AB375" s="341"/>
      <c r="AC375" s="341"/>
      <c r="AD375" s="341"/>
      <c r="AE375" s="341"/>
      <c r="AF375" s="341"/>
      <c r="AG375" s="341"/>
      <c r="AH375" s="341"/>
      <c r="AI375" s="341"/>
      <c r="AJ375" s="341"/>
      <c r="AK375" s="341"/>
      <c r="AL375" s="341"/>
      <c r="AM375" s="341"/>
      <c r="AN375" s="341"/>
      <c r="AO375" s="341"/>
      <c r="AP375" s="341"/>
      <c r="AQ375" s="341"/>
      <c r="AR375" s="341"/>
      <c r="AS375" s="341"/>
      <c r="AT375" s="343" t="s">
        <v>907</v>
      </c>
      <c r="AU375" s="343" t="s">
        <v>84</v>
      </c>
      <c r="AV375" s="341" t="s">
        <v>84</v>
      </c>
      <c r="AW375" s="341" t="s">
        <v>32</v>
      </c>
      <c r="AX375" s="341" t="s">
        <v>75</v>
      </c>
      <c r="AY375" s="343" t="s">
        <v>184</v>
      </c>
      <c r="AZ375" s="341"/>
      <c r="BA375" s="341"/>
      <c r="BB375" s="341"/>
      <c r="BC375" s="341"/>
      <c r="BD375" s="341"/>
      <c r="BE375" s="341"/>
      <c r="BF375" s="341"/>
      <c r="BG375" s="341"/>
      <c r="BH375" s="341"/>
      <c r="BI375" s="341"/>
      <c r="BJ375" s="341"/>
      <c r="BK375" s="341"/>
      <c r="BL375" s="341"/>
      <c r="BM375" s="341"/>
    </row>
    <row r="376" spans="2:65" s="12" customFormat="1">
      <c r="B376" s="340"/>
      <c r="C376" s="341"/>
      <c r="D376" s="342" t="s">
        <v>907</v>
      </c>
      <c r="E376" s="343" t="s">
        <v>1</v>
      </c>
      <c r="F376" s="344" t="s">
        <v>1265</v>
      </c>
      <c r="G376" s="341"/>
      <c r="H376" s="345">
        <v>11.35</v>
      </c>
      <c r="I376" s="341"/>
      <c r="J376" s="341"/>
      <c r="K376" s="341"/>
      <c r="L376" s="340"/>
      <c r="M376" s="346"/>
      <c r="N376" s="341"/>
      <c r="O376" s="341"/>
      <c r="P376" s="341"/>
      <c r="Q376" s="341"/>
      <c r="R376" s="341"/>
      <c r="S376" s="341"/>
      <c r="T376" s="347"/>
      <c r="U376" s="341"/>
      <c r="V376" s="341"/>
      <c r="W376" s="341"/>
      <c r="X376" s="341"/>
      <c r="Y376" s="341"/>
      <c r="Z376" s="341"/>
      <c r="AA376" s="341"/>
      <c r="AB376" s="341"/>
      <c r="AC376" s="341"/>
      <c r="AD376" s="341"/>
      <c r="AE376" s="341"/>
      <c r="AF376" s="341"/>
      <c r="AG376" s="341"/>
      <c r="AH376" s="341"/>
      <c r="AI376" s="341"/>
      <c r="AJ376" s="341"/>
      <c r="AK376" s="341"/>
      <c r="AL376" s="341"/>
      <c r="AM376" s="341"/>
      <c r="AN376" s="341"/>
      <c r="AO376" s="341"/>
      <c r="AP376" s="341"/>
      <c r="AQ376" s="341"/>
      <c r="AR376" s="341"/>
      <c r="AS376" s="341"/>
      <c r="AT376" s="343" t="s">
        <v>907</v>
      </c>
      <c r="AU376" s="343" t="s">
        <v>84</v>
      </c>
      <c r="AV376" s="341" t="s">
        <v>84</v>
      </c>
      <c r="AW376" s="341" t="s">
        <v>32</v>
      </c>
      <c r="AX376" s="341" t="s">
        <v>75</v>
      </c>
      <c r="AY376" s="343" t="s">
        <v>184</v>
      </c>
      <c r="AZ376" s="341"/>
      <c r="BA376" s="341"/>
      <c r="BB376" s="341"/>
      <c r="BC376" s="341"/>
      <c r="BD376" s="341"/>
      <c r="BE376" s="341"/>
      <c r="BF376" s="341"/>
      <c r="BG376" s="341"/>
      <c r="BH376" s="341"/>
      <c r="BI376" s="341"/>
      <c r="BJ376" s="341"/>
      <c r="BK376" s="341"/>
      <c r="BL376" s="341"/>
      <c r="BM376" s="341"/>
    </row>
    <row r="377" spans="2:65" s="13" customFormat="1">
      <c r="B377" s="348"/>
      <c r="C377" s="349"/>
      <c r="D377" s="342" t="s">
        <v>907</v>
      </c>
      <c r="E377" s="350" t="s">
        <v>1</v>
      </c>
      <c r="F377" s="351" t="s">
        <v>921</v>
      </c>
      <c r="G377" s="349"/>
      <c r="H377" s="352">
        <v>19.882000000000001</v>
      </c>
      <c r="I377" s="349"/>
      <c r="J377" s="349"/>
      <c r="K377" s="349"/>
      <c r="L377" s="348"/>
      <c r="M377" s="353"/>
      <c r="N377" s="349"/>
      <c r="O377" s="349"/>
      <c r="P377" s="349"/>
      <c r="Q377" s="349"/>
      <c r="R377" s="349"/>
      <c r="S377" s="349"/>
      <c r="T377" s="354"/>
      <c r="U377" s="349"/>
      <c r="V377" s="349"/>
      <c r="W377" s="349"/>
      <c r="X377" s="349"/>
      <c r="Y377" s="349"/>
      <c r="Z377" s="349"/>
      <c r="AA377" s="349"/>
      <c r="AB377" s="349"/>
      <c r="AC377" s="349"/>
      <c r="AD377" s="349"/>
      <c r="AE377" s="349"/>
      <c r="AF377" s="349"/>
      <c r="AG377" s="349"/>
      <c r="AH377" s="349"/>
      <c r="AI377" s="349"/>
      <c r="AJ377" s="349"/>
      <c r="AK377" s="349"/>
      <c r="AL377" s="349"/>
      <c r="AM377" s="349"/>
      <c r="AN377" s="349"/>
      <c r="AO377" s="349"/>
      <c r="AP377" s="349"/>
      <c r="AQ377" s="349"/>
      <c r="AR377" s="349"/>
      <c r="AS377" s="349"/>
      <c r="AT377" s="350" t="s">
        <v>907</v>
      </c>
      <c r="AU377" s="350" t="s">
        <v>84</v>
      </c>
      <c r="AV377" s="349" t="s">
        <v>197</v>
      </c>
      <c r="AW377" s="349" t="s">
        <v>32</v>
      </c>
      <c r="AX377" s="349" t="s">
        <v>82</v>
      </c>
      <c r="AY377" s="350" t="s">
        <v>184</v>
      </c>
      <c r="AZ377" s="349"/>
      <c r="BA377" s="349"/>
      <c r="BB377" s="349"/>
      <c r="BC377" s="349"/>
      <c r="BD377" s="349"/>
      <c r="BE377" s="349"/>
      <c r="BF377" s="349"/>
      <c r="BG377" s="349"/>
      <c r="BH377" s="349"/>
      <c r="BI377" s="349"/>
      <c r="BJ377" s="349"/>
      <c r="BK377" s="349"/>
      <c r="BL377" s="349"/>
      <c r="BM377" s="349"/>
    </row>
    <row r="378" spans="2:65" s="1" customFormat="1" ht="37.9" customHeight="1">
      <c r="B378" s="268"/>
      <c r="C378" s="329" t="s">
        <v>347</v>
      </c>
      <c r="D378" s="329" t="s">
        <v>187</v>
      </c>
      <c r="E378" s="330" t="s">
        <v>1266</v>
      </c>
      <c r="F378" s="331" t="s">
        <v>1267</v>
      </c>
      <c r="G378" s="332" t="s">
        <v>470</v>
      </c>
      <c r="H378" s="333">
        <v>19.882000000000001</v>
      </c>
      <c r="I378" s="137"/>
      <c r="J378" s="334">
        <f t="shared" ref="J378:J383" si="20">ROUND(I378*H378,2)</f>
        <v>0</v>
      </c>
      <c r="K378" s="331" t="s">
        <v>195</v>
      </c>
      <c r="L378" s="268"/>
      <c r="M378" s="138" t="s">
        <v>1</v>
      </c>
      <c r="N378" s="335" t="s">
        <v>40</v>
      </c>
      <c r="O378" s="269"/>
      <c r="P378" s="336">
        <f t="shared" ref="P378:P383" si="21">O378*H378</f>
        <v>0</v>
      </c>
      <c r="Q378" s="336">
        <v>8.0000000000000007E-5</v>
      </c>
      <c r="R378" s="336">
        <f t="shared" ref="R378:R383" si="22">Q378*H378</f>
        <v>1.5905600000000002E-3</v>
      </c>
      <c r="S378" s="336">
        <v>0</v>
      </c>
      <c r="T378" s="337">
        <f t="shared" ref="T378:T383" si="23">S378*H378</f>
        <v>0</v>
      </c>
      <c r="U378" s="269"/>
      <c r="V378" s="269"/>
      <c r="W378" s="269"/>
      <c r="X378" s="269"/>
      <c r="Y378" s="269"/>
      <c r="Z378" s="269"/>
      <c r="AA378" s="269"/>
      <c r="AB378" s="269"/>
      <c r="AC378" s="269"/>
      <c r="AD378" s="269"/>
      <c r="AE378" s="269"/>
      <c r="AF378" s="269"/>
      <c r="AG378" s="269"/>
      <c r="AH378" s="269"/>
      <c r="AI378" s="269"/>
      <c r="AJ378" s="269"/>
      <c r="AK378" s="269"/>
      <c r="AL378" s="269"/>
      <c r="AM378" s="269"/>
      <c r="AN378" s="269"/>
      <c r="AO378" s="269"/>
      <c r="AP378" s="269"/>
      <c r="AQ378" s="269"/>
      <c r="AR378" s="338" t="s">
        <v>191</v>
      </c>
      <c r="AS378" s="269"/>
      <c r="AT378" s="338" t="s">
        <v>187</v>
      </c>
      <c r="AU378" s="338" t="s">
        <v>84</v>
      </c>
      <c r="AV378" s="269"/>
      <c r="AW378" s="269"/>
      <c r="AX378" s="269"/>
      <c r="AY378" s="259" t="s">
        <v>184</v>
      </c>
      <c r="AZ378" s="269"/>
      <c r="BA378" s="269"/>
      <c r="BB378" s="269"/>
      <c r="BC378" s="269"/>
      <c r="BD378" s="269"/>
      <c r="BE378" s="339">
        <f t="shared" ref="BE378:BE383" si="24">IF(N378="základní",J378,0)</f>
        <v>0</v>
      </c>
      <c r="BF378" s="339">
        <f t="shared" ref="BF378:BF383" si="25">IF(N378="snížená",J378,0)</f>
        <v>0</v>
      </c>
      <c r="BG378" s="339">
        <f t="shared" ref="BG378:BG383" si="26">IF(N378="zákl. přenesená",J378,0)</f>
        <v>0</v>
      </c>
      <c r="BH378" s="339">
        <f t="shared" ref="BH378:BH383" si="27">IF(N378="sníž. přenesená",J378,0)</f>
        <v>0</v>
      </c>
      <c r="BI378" s="339">
        <f t="shared" ref="BI378:BI383" si="28">IF(N378="nulová",J378,0)</f>
        <v>0</v>
      </c>
      <c r="BJ378" s="259" t="s">
        <v>82</v>
      </c>
      <c r="BK378" s="339">
        <f t="shared" ref="BK378:BK383" si="29">ROUND(I378*H378,2)</f>
        <v>0</v>
      </c>
      <c r="BL378" s="259" t="s">
        <v>191</v>
      </c>
      <c r="BM378" s="338" t="s">
        <v>1268</v>
      </c>
    </row>
    <row r="379" spans="2:65" s="1" customFormat="1" ht="24.15" customHeight="1">
      <c r="B379" s="268"/>
      <c r="C379" s="329" t="s">
        <v>524</v>
      </c>
      <c r="D379" s="329" t="s">
        <v>187</v>
      </c>
      <c r="E379" s="330" t="s">
        <v>1269</v>
      </c>
      <c r="F379" s="331" t="s">
        <v>1270</v>
      </c>
      <c r="G379" s="332" t="s">
        <v>470</v>
      </c>
      <c r="H379" s="333">
        <v>19.882000000000001</v>
      </c>
      <c r="I379" s="137"/>
      <c r="J379" s="334">
        <f t="shared" si="20"/>
        <v>0</v>
      </c>
      <c r="K379" s="331" t="s">
        <v>195</v>
      </c>
      <c r="L379" s="268"/>
      <c r="M379" s="138" t="s">
        <v>1</v>
      </c>
      <c r="N379" s="335" t="s">
        <v>40</v>
      </c>
      <c r="O379" s="269"/>
      <c r="P379" s="336">
        <f t="shared" si="21"/>
        <v>0</v>
      </c>
      <c r="Q379" s="336">
        <v>1.1E-4</v>
      </c>
      <c r="R379" s="336">
        <f t="shared" si="22"/>
        <v>2.18702E-3</v>
      </c>
      <c r="S379" s="336">
        <v>0</v>
      </c>
      <c r="T379" s="337">
        <f t="shared" si="23"/>
        <v>0</v>
      </c>
      <c r="U379" s="269"/>
      <c r="V379" s="269"/>
      <c r="W379" s="269"/>
      <c r="X379" s="269"/>
      <c r="Y379" s="269"/>
      <c r="Z379" s="269"/>
      <c r="AA379" s="269"/>
      <c r="AB379" s="269"/>
      <c r="AC379" s="269"/>
      <c r="AD379" s="269"/>
      <c r="AE379" s="269"/>
      <c r="AF379" s="269"/>
      <c r="AG379" s="269"/>
      <c r="AH379" s="269"/>
      <c r="AI379" s="269"/>
      <c r="AJ379" s="269"/>
      <c r="AK379" s="269"/>
      <c r="AL379" s="269"/>
      <c r="AM379" s="269"/>
      <c r="AN379" s="269"/>
      <c r="AO379" s="269"/>
      <c r="AP379" s="269"/>
      <c r="AQ379" s="269"/>
      <c r="AR379" s="338" t="s">
        <v>191</v>
      </c>
      <c r="AS379" s="269"/>
      <c r="AT379" s="338" t="s">
        <v>187</v>
      </c>
      <c r="AU379" s="338" t="s">
        <v>84</v>
      </c>
      <c r="AV379" s="269"/>
      <c r="AW379" s="269"/>
      <c r="AX379" s="269"/>
      <c r="AY379" s="259" t="s">
        <v>184</v>
      </c>
      <c r="AZ379" s="269"/>
      <c r="BA379" s="269"/>
      <c r="BB379" s="269"/>
      <c r="BC379" s="269"/>
      <c r="BD379" s="269"/>
      <c r="BE379" s="339">
        <f t="shared" si="24"/>
        <v>0</v>
      </c>
      <c r="BF379" s="339">
        <f t="shared" si="25"/>
        <v>0</v>
      </c>
      <c r="BG379" s="339">
        <f t="shared" si="26"/>
        <v>0</v>
      </c>
      <c r="BH379" s="339">
        <f t="shared" si="27"/>
        <v>0</v>
      </c>
      <c r="BI379" s="339">
        <f t="shared" si="28"/>
        <v>0</v>
      </c>
      <c r="BJ379" s="259" t="s">
        <v>82</v>
      </c>
      <c r="BK379" s="339">
        <f t="shared" si="29"/>
        <v>0</v>
      </c>
      <c r="BL379" s="259" t="s">
        <v>191</v>
      </c>
      <c r="BM379" s="338" t="s">
        <v>1271</v>
      </c>
    </row>
    <row r="380" spans="2:65" s="1" customFormat="1" ht="24.15" customHeight="1">
      <c r="B380" s="268"/>
      <c r="C380" s="329" t="s">
        <v>352</v>
      </c>
      <c r="D380" s="329" t="s">
        <v>187</v>
      </c>
      <c r="E380" s="330" t="s">
        <v>1272</v>
      </c>
      <c r="F380" s="331" t="s">
        <v>1273</v>
      </c>
      <c r="G380" s="332" t="s">
        <v>470</v>
      </c>
      <c r="H380" s="333">
        <v>19.882000000000001</v>
      </c>
      <c r="I380" s="137"/>
      <c r="J380" s="334">
        <f t="shared" si="20"/>
        <v>0</v>
      </c>
      <c r="K380" s="331" t="s">
        <v>195</v>
      </c>
      <c r="L380" s="268"/>
      <c r="M380" s="138" t="s">
        <v>1</v>
      </c>
      <c r="N380" s="335" t="s">
        <v>40</v>
      </c>
      <c r="O380" s="269"/>
      <c r="P380" s="336">
        <f t="shared" si="21"/>
        <v>0</v>
      </c>
      <c r="Q380" s="336">
        <v>1.3999999999999999E-4</v>
      </c>
      <c r="R380" s="336">
        <f t="shared" si="22"/>
        <v>2.7834800000000001E-3</v>
      </c>
      <c r="S380" s="336">
        <v>0</v>
      </c>
      <c r="T380" s="337">
        <f t="shared" si="23"/>
        <v>0</v>
      </c>
      <c r="U380" s="269"/>
      <c r="V380" s="269"/>
      <c r="W380" s="269"/>
      <c r="X380" s="269"/>
      <c r="Y380" s="269"/>
      <c r="Z380" s="269"/>
      <c r="AA380" s="269"/>
      <c r="AB380" s="269"/>
      <c r="AC380" s="269"/>
      <c r="AD380" s="269"/>
      <c r="AE380" s="269"/>
      <c r="AF380" s="269"/>
      <c r="AG380" s="269"/>
      <c r="AH380" s="269"/>
      <c r="AI380" s="269"/>
      <c r="AJ380" s="269"/>
      <c r="AK380" s="269"/>
      <c r="AL380" s="269"/>
      <c r="AM380" s="269"/>
      <c r="AN380" s="269"/>
      <c r="AO380" s="269"/>
      <c r="AP380" s="269"/>
      <c r="AQ380" s="269"/>
      <c r="AR380" s="338" t="s">
        <v>191</v>
      </c>
      <c r="AS380" s="269"/>
      <c r="AT380" s="338" t="s">
        <v>187</v>
      </c>
      <c r="AU380" s="338" t="s">
        <v>84</v>
      </c>
      <c r="AV380" s="269"/>
      <c r="AW380" s="269"/>
      <c r="AX380" s="269"/>
      <c r="AY380" s="259" t="s">
        <v>184</v>
      </c>
      <c r="AZ380" s="269"/>
      <c r="BA380" s="269"/>
      <c r="BB380" s="269"/>
      <c r="BC380" s="269"/>
      <c r="BD380" s="269"/>
      <c r="BE380" s="339">
        <f t="shared" si="24"/>
        <v>0</v>
      </c>
      <c r="BF380" s="339">
        <f t="shared" si="25"/>
        <v>0</v>
      </c>
      <c r="BG380" s="339">
        <f t="shared" si="26"/>
        <v>0</v>
      </c>
      <c r="BH380" s="339">
        <f t="shared" si="27"/>
        <v>0</v>
      </c>
      <c r="BI380" s="339">
        <f t="shared" si="28"/>
        <v>0</v>
      </c>
      <c r="BJ380" s="259" t="s">
        <v>82</v>
      </c>
      <c r="BK380" s="339">
        <f t="shared" si="29"/>
        <v>0</v>
      </c>
      <c r="BL380" s="259" t="s">
        <v>191</v>
      </c>
      <c r="BM380" s="338" t="s">
        <v>1274</v>
      </c>
    </row>
    <row r="381" spans="2:65" s="1" customFormat="1" ht="24.15" customHeight="1">
      <c r="B381" s="268"/>
      <c r="C381" s="329" t="s">
        <v>533</v>
      </c>
      <c r="D381" s="329" t="s">
        <v>187</v>
      </c>
      <c r="E381" s="330" t="s">
        <v>1275</v>
      </c>
      <c r="F381" s="331" t="s">
        <v>1276</v>
      </c>
      <c r="G381" s="332" t="s">
        <v>470</v>
      </c>
      <c r="H381" s="333">
        <v>19.882000000000001</v>
      </c>
      <c r="I381" s="137"/>
      <c r="J381" s="334">
        <f t="shared" si="20"/>
        <v>0</v>
      </c>
      <c r="K381" s="331" t="s">
        <v>195</v>
      </c>
      <c r="L381" s="268"/>
      <c r="M381" s="138" t="s">
        <v>1</v>
      </c>
      <c r="N381" s="335" t="s">
        <v>40</v>
      </c>
      <c r="O381" s="269"/>
      <c r="P381" s="336">
        <f t="shared" si="21"/>
        <v>0</v>
      </c>
      <c r="Q381" s="336">
        <v>1.3999999999999999E-4</v>
      </c>
      <c r="R381" s="336">
        <f t="shared" si="22"/>
        <v>2.7834800000000001E-3</v>
      </c>
      <c r="S381" s="336">
        <v>0</v>
      </c>
      <c r="T381" s="337">
        <f t="shared" si="23"/>
        <v>0</v>
      </c>
      <c r="U381" s="269"/>
      <c r="V381" s="269"/>
      <c r="W381" s="269"/>
      <c r="X381" s="269"/>
      <c r="Y381" s="269"/>
      <c r="Z381" s="269"/>
      <c r="AA381" s="269"/>
      <c r="AB381" s="269"/>
      <c r="AC381" s="269"/>
      <c r="AD381" s="269"/>
      <c r="AE381" s="269"/>
      <c r="AF381" s="269"/>
      <c r="AG381" s="269"/>
      <c r="AH381" s="269"/>
      <c r="AI381" s="269"/>
      <c r="AJ381" s="269"/>
      <c r="AK381" s="269"/>
      <c r="AL381" s="269"/>
      <c r="AM381" s="269"/>
      <c r="AN381" s="269"/>
      <c r="AO381" s="269"/>
      <c r="AP381" s="269"/>
      <c r="AQ381" s="269"/>
      <c r="AR381" s="338" t="s">
        <v>191</v>
      </c>
      <c r="AS381" s="269"/>
      <c r="AT381" s="338" t="s">
        <v>187</v>
      </c>
      <c r="AU381" s="338" t="s">
        <v>84</v>
      </c>
      <c r="AV381" s="269"/>
      <c r="AW381" s="269"/>
      <c r="AX381" s="269"/>
      <c r="AY381" s="259" t="s">
        <v>184</v>
      </c>
      <c r="AZ381" s="269"/>
      <c r="BA381" s="269"/>
      <c r="BB381" s="269"/>
      <c r="BC381" s="269"/>
      <c r="BD381" s="269"/>
      <c r="BE381" s="339">
        <f t="shared" si="24"/>
        <v>0</v>
      </c>
      <c r="BF381" s="339">
        <f t="shared" si="25"/>
        <v>0</v>
      </c>
      <c r="BG381" s="339">
        <f t="shared" si="26"/>
        <v>0</v>
      </c>
      <c r="BH381" s="339">
        <f t="shared" si="27"/>
        <v>0</v>
      </c>
      <c r="BI381" s="339">
        <f t="shared" si="28"/>
        <v>0</v>
      </c>
      <c r="BJ381" s="259" t="s">
        <v>82</v>
      </c>
      <c r="BK381" s="339">
        <f t="shared" si="29"/>
        <v>0</v>
      </c>
      <c r="BL381" s="259" t="s">
        <v>191</v>
      </c>
      <c r="BM381" s="338" t="s">
        <v>1277</v>
      </c>
    </row>
    <row r="382" spans="2:65" s="1" customFormat="1" ht="24.15" customHeight="1">
      <c r="B382" s="268"/>
      <c r="C382" s="329" t="s">
        <v>355</v>
      </c>
      <c r="D382" s="329" t="s">
        <v>187</v>
      </c>
      <c r="E382" s="330" t="s">
        <v>1278</v>
      </c>
      <c r="F382" s="331" t="s">
        <v>1279</v>
      </c>
      <c r="G382" s="332" t="s">
        <v>470</v>
      </c>
      <c r="H382" s="333">
        <v>19.882000000000001</v>
      </c>
      <c r="I382" s="137"/>
      <c r="J382" s="334">
        <f t="shared" si="20"/>
        <v>0</v>
      </c>
      <c r="K382" s="331" t="s">
        <v>195</v>
      </c>
      <c r="L382" s="268"/>
      <c r="M382" s="138" t="s">
        <v>1</v>
      </c>
      <c r="N382" s="335" t="s">
        <v>40</v>
      </c>
      <c r="O382" s="269"/>
      <c r="P382" s="336">
        <f t="shared" si="21"/>
        <v>0</v>
      </c>
      <c r="Q382" s="336">
        <v>1.3999999999999999E-4</v>
      </c>
      <c r="R382" s="336">
        <f t="shared" si="22"/>
        <v>2.7834800000000001E-3</v>
      </c>
      <c r="S382" s="336">
        <v>0</v>
      </c>
      <c r="T382" s="337">
        <f t="shared" si="23"/>
        <v>0</v>
      </c>
      <c r="U382" s="269"/>
      <c r="V382" s="269"/>
      <c r="W382" s="269"/>
      <c r="X382" s="269"/>
      <c r="Y382" s="269"/>
      <c r="Z382" s="269"/>
      <c r="AA382" s="269"/>
      <c r="AB382" s="269"/>
      <c r="AC382" s="269"/>
      <c r="AD382" s="269"/>
      <c r="AE382" s="269"/>
      <c r="AF382" s="269"/>
      <c r="AG382" s="269"/>
      <c r="AH382" s="269"/>
      <c r="AI382" s="269"/>
      <c r="AJ382" s="269"/>
      <c r="AK382" s="269"/>
      <c r="AL382" s="269"/>
      <c r="AM382" s="269"/>
      <c r="AN382" s="269"/>
      <c r="AO382" s="269"/>
      <c r="AP382" s="269"/>
      <c r="AQ382" s="269"/>
      <c r="AR382" s="338" t="s">
        <v>191</v>
      </c>
      <c r="AS382" s="269"/>
      <c r="AT382" s="338" t="s">
        <v>187</v>
      </c>
      <c r="AU382" s="338" t="s">
        <v>84</v>
      </c>
      <c r="AV382" s="269"/>
      <c r="AW382" s="269"/>
      <c r="AX382" s="269"/>
      <c r="AY382" s="259" t="s">
        <v>184</v>
      </c>
      <c r="AZ382" s="269"/>
      <c r="BA382" s="269"/>
      <c r="BB382" s="269"/>
      <c r="BC382" s="269"/>
      <c r="BD382" s="269"/>
      <c r="BE382" s="339">
        <f t="shared" si="24"/>
        <v>0</v>
      </c>
      <c r="BF382" s="339">
        <f t="shared" si="25"/>
        <v>0</v>
      </c>
      <c r="BG382" s="339">
        <f t="shared" si="26"/>
        <v>0</v>
      </c>
      <c r="BH382" s="339">
        <f t="shared" si="27"/>
        <v>0</v>
      </c>
      <c r="BI382" s="339">
        <f t="shared" si="28"/>
        <v>0</v>
      </c>
      <c r="BJ382" s="259" t="s">
        <v>82</v>
      </c>
      <c r="BK382" s="339">
        <f t="shared" si="29"/>
        <v>0</v>
      </c>
      <c r="BL382" s="259" t="s">
        <v>191</v>
      </c>
      <c r="BM382" s="338" t="s">
        <v>1280</v>
      </c>
    </row>
    <row r="383" spans="2:65" s="1" customFormat="1" ht="24.15" customHeight="1">
      <c r="B383" s="268"/>
      <c r="C383" s="329" t="s">
        <v>540</v>
      </c>
      <c r="D383" s="329" t="s">
        <v>187</v>
      </c>
      <c r="E383" s="330" t="s">
        <v>1281</v>
      </c>
      <c r="F383" s="331" t="s">
        <v>1282</v>
      </c>
      <c r="G383" s="332" t="s">
        <v>470</v>
      </c>
      <c r="H383" s="333">
        <v>89.14</v>
      </c>
      <c r="I383" s="137"/>
      <c r="J383" s="334">
        <f t="shared" si="20"/>
        <v>0</v>
      </c>
      <c r="K383" s="331" t="s">
        <v>195</v>
      </c>
      <c r="L383" s="268"/>
      <c r="M383" s="138" t="s">
        <v>1</v>
      </c>
      <c r="N383" s="335" t="s">
        <v>40</v>
      </c>
      <c r="O383" s="269"/>
      <c r="P383" s="336">
        <f t="shared" si="21"/>
        <v>0</v>
      </c>
      <c r="Q383" s="336">
        <v>2.1000000000000001E-4</v>
      </c>
      <c r="R383" s="336">
        <f t="shared" si="22"/>
        <v>1.8719400000000001E-2</v>
      </c>
      <c r="S383" s="336">
        <v>0</v>
      </c>
      <c r="T383" s="337">
        <f t="shared" si="23"/>
        <v>0</v>
      </c>
      <c r="U383" s="269"/>
      <c r="V383" s="269"/>
      <c r="W383" s="269"/>
      <c r="X383" s="269"/>
      <c r="Y383" s="269"/>
      <c r="Z383" s="269"/>
      <c r="AA383" s="269"/>
      <c r="AB383" s="269"/>
      <c r="AC383" s="269"/>
      <c r="AD383" s="269"/>
      <c r="AE383" s="269"/>
      <c r="AF383" s="269"/>
      <c r="AG383" s="269"/>
      <c r="AH383" s="269"/>
      <c r="AI383" s="269"/>
      <c r="AJ383" s="269"/>
      <c r="AK383" s="269"/>
      <c r="AL383" s="269"/>
      <c r="AM383" s="269"/>
      <c r="AN383" s="269"/>
      <c r="AO383" s="269"/>
      <c r="AP383" s="269"/>
      <c r="AQ383" s="269"/>
      <c r="AR383" s="338" t="s">
        <v>191</v>
      </c>
      <c r="AS383" s="269"/>
      <c r="AT383" s="338" t="s">
        <v>187</v>
      </c>
      <c r="AU383" s="338" t="s">
        <v>84</v>
      </c>
      <c r="AV383" s="269"/>
      <c r="AW383" s="269"/>
      <c r="AX383" s="269"/>
      <c r="AY383" s="259" t="s">
        <v>184</v>
      </c>
      <c r="AZ383" s="269"/>
      <c r="BA383" s="269"/>
      <c r="BB383" s="269"/>
      <c r="BC383" s="269"/>
      <c r="BD383" s="269"/>
      <c r="BE383" s="339">
        <f t="shared" si="24"/>
        <v>0</v>
      </c>
      <c r="BF383" s="339">
        <f t="shared" si="25"/>
        <v>0</v>
      </c>
      <c r="BG383" s="339">
        <f t="shared" si="26"/>
        <v>0</v>
      </c>
      <c r="BH383" s="339">
        <f t="shared" si="27"/>
        <v>0</v>
      </c>
      <c r="BI383" s="339">
        <f t="shared" si="28"/>
        <v>0</v>
      </c>
      <c r="BJ383" s="259" t="s">
        <v>82</v>
      </c>
      <c r="BK383" s="339">
        <f t="shared" si="29"/>
        <v>0</v>
      </c>
      <c r="BL383" s="259" t="s">
        <v>191</v>
      </c>
      <c r="BM383" s="338" t="s">
        <v>1283</v>
      </c>
    </row>
    <row r="384" spans="2:65" s="12" customFormat="1">
      <c r="B384" s="340"/>
      <c r="C384" s="341"/>
      <c r="D384" s="342" t="s">
        <v>907</v>
      </c>
      <c r="E384" s="343" t="s">
        <v>1</v>
      </c>
      <c r="F384" s="344" t="s">
        <v>1284</v>
      </c>
      <c r="G384" s="341"/>
      <c r="H384" s="345">
        <v>89.14</v>
      </c>
      <c r="I384" s="341"/>
      <c r="J384" s="341"/>
      <c r="K384" s="341"/>
      <c r="L384" s="340"/>
      <c r="M384" s="346"/>
      <c r="N384" s="341"/>
      <c r="O384" s="341"/>
      <c r="P384" s="341"/>
      <c r="Q384" s="341"/>
      <c r="R384" s="341"/>
      <c r="S384" s="341"/>
      <c r="T384" s="347"/>
      <c r="U384" s="341"/>
      <c r="V384" s="341"/>
      <c r="W384" s="341"/>
      <c r="X384" s="341"/>
      <c r="Y384" s="341"/>
      <c r="Z384" s="341"/>
      <c r="AA384" s="341"/>
      <c r="AB384" s="341"/>
      <c r="AC384" s="341"/>
      <c r="AD384" s="341"/>
      <c r="AE384" s="341"/>
      <c r="AF384" s="341"/>
      <c r="AG384" s="341"/>
      <c r="AH384" s="341"/>
      <c r="AI384" s="341"/>
      <c r="AJ384" s="341"/>
      <c r="AK384" s="341"/>
      <c r="AL384" s="341"/>
      <c r="AM384" s="341"/>
      <c r="AN384" s="341"/>
      <c r="AO384" s="341"/>
      <c r="AP384" s="341"/>
      <c r="AQ384" s="341"/>
      <c r="AR384" s="341"/>
      <c r="AS384" s="341"/>
      <c r="AT384" s="343" t="s">
        <v>907</v>
      </c>
      <c r="AU384" s="343" t="s">
        <v>84</v>
      </c>
      <c r="AV384" s="341" t="s">
        <v>84</v>
      </c>
      <c r="AW384" s="341" t="s">
        <v>32</v>
      </c>
      <c r="AX384" s="341" t="s">
        <v>82</v>
      </c>
      <c r="AY384" s="343" t="s">
        <v>184</v>
      </c>
      <c r="AZ384" s="341"/>
      <c r="BA384" s="341"/>
      <c r="BB384" s="341"/>
      <c r="BC384" s="341"/>
      <c r="BD384" s="341"/>
      <c r="BE384" s="341"/>
      <c r="BF384" s="341"/>
      <c r="BG384" s="341"/>
      <c r="BH384" s="341"/>
      <c r="BI384" s="341"/>
      <c r="BJ384" s="341"/>
      <c r="BK384" s="341"/>
      <c r="BL384" s="341"/>
      <c r="BM384" s="341"/>
    </row>
    <row r="385" spans="2:65" s="11" customFormat="1" ht="22.95" customHeight="1">
      <c r="B385" s="317"/>
      <c r="C385" s="318"/>
      <c r="D385" s="319" t="s">
        <v>74</v>
      </c>
      <c r="E385" s="327" t="s">
        <v>1285</v>
      </c>
      <c r="F385" s="327" t="s">
        <v>1286</v>
      </c>
      <c r="G385" s="318"/>
      <c r="H385" s="318"/>
      <c r="I385" s="318"/>
      <c r="J385" s="328">
        <f>BK385</f>
        <v>0</v>
      </c>
      <c r="K385" s="318"/>
      <c r="L385" s="317"/>
      <c r="M385" s="322"/>
      <c r="N385" s="318"/>
      <c r="O385" s="318"/>
      <c r="P385" s="323">
        <f>SUM(P386:P408)</f>
        <v>0</v>
      </c>
      <c r="Q385" s="318"/>
      <c r="R385" s="323">
        <f>SUM(R386:R408)</f>
        <v>0.58426104000000012</v>
      </c>
      <c r="S385" s="318"/>
      <c r="T385" s="324">
        <f>SUM(T386:T408)</f>
        <v>0.12526386</v>
      </c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  <c r="AJ385" s="318"/>
      <c r="AK385" s="318"/>
      <c r="AL385" s="318"/>
      <c r="AM385" s="318"/>
      <c r="AN385" s="318"/>
      <c r="AO385" s="318"/>
      <c r="AP385" s="318"/>
      <c r="AQ385" s="318"/>
      <c r="AR385" s="319" t="s">
        <v>84</v>
      </c>
      <c r="AS385" s="318"/>
      <c r="AT385" s="325" t="s">
        <v>74</v>
      </c>
      <c r="AU385" s="325" t="s">
        <v>82</v>
      </c>
      <c r="AV385" s="318"/>
      <c r="AW385" s="318"/>
      <c r="AX385" s="318"/>
      <c r="AY385" s="319" t="s">
        <v>184</v>
      </c>
      <c r="AZ385" s="318"/>
      <c r="BA385" s="318"/>
      <c r="BB385" s="318"/>
      <c r="BC385" s="318"/>
      <c r="BD385" s="318"/>
      <c r="BE385" s="318"/>
      <c r="BF385" s="318"/>
      <c r="BG385" s="318"/>
      <c r="BH385" s="318"/>
      <c r="BI385" s="318"/>
      <c r="BJ385" s="318"/>
      <c r="BK385" s="326">
        <f>SUM(BK386:BK408)</f>
        <v>0</v>
      </c>
      <c r="BL385" s="318"/>
      <c r="BM385" s="318"/>
    </row>
    <row r="386" spans="2:65" s="1" customFormat="1" ht="16.5" customHeight="1">
      <c r="B386" s="268"/>
      <c r="C386" s="329" t="s">
        <v>361</v>
      </c>
      <c r="D386" s="329" t="s">
        <v>187</v>
      </c>
      <c r="E386" s="330" t="s">
        <v>1287</v>
      </c>
      <c r="F386" s="331" t="s">
        <v>1288</v>
      </c>
      <c r="G386" s="332" t="s">
        <v>470</v>
      </c>
      <c r="H386" s="333">
        <v>382.43400000000003</v>
      </c>
      <c r="I386" s="137"/>
      <c r="J386" s="334">
        <f>ROUND(I386*H386,2)</f>
        <v>0</v>
      </c>
      <c r="K386" s="331" t="s">
        <v>195</v>
      </c>
      <c r="L386" s="268"/>
      <c r="M386" s="138" t="s">
        <v>1</v>
      </c>
      <c r="N386" s="335" t="s">
        <v>40</v>
      </c>
      <c r="O386" s="269"/>
      <c r="P386" s="336">
        <f>O386*H386</f>
        <v>0</v>
      </c>
      <c r="Q386" s="336">
        <v>1E-3</v>
      </c>
      <c r="R386" s="336">
        <f>Q386*H386</f>
        <v>0.38243400000000005</v>
      </c>
      <c r="S386" s="336">
        <v>3.1E-4</v>
      </c>
      <c r="T386" s="337">
        <f>S386*H386</f>
        <v>0.11855454000000001</v>
      </c>
      <c r="U386" s="269"/>
      <c r="V386" s="269"/>
      <c r="W386" s="269"/>
      <c r="X386" s="269"/>
      <c r="Y386" s="269"/>
      <c r="Z386" s="269"/>
      <c r="AA386" s="269"/>
      <c r="AB386" s="269"/>
      <c r="AC386" s="269"/>
      <c r="AD386" s="269"/>
      <c r="AE386" s="269"/>
      <c r="AF386" s="269"/>
      <c r="AG386" s="269"/>
      <c r="AH386" s="269"/>
      <c r="AI386" s="269"/>
      <c r="AJ386" s="269"/>
      <c r="AK386" s="269"/>
      <c r="AL386" s="269"/>
      <c r="AM386" s="269"/>
      <c r="AN386" s="269"/>
      <c r="AO386" s="269"/>
      <c r="AP386" s="269"/>
      <c r="AQ386" s="269"/>
      <c r="AR386" s="338" t="s">
        <v>191</v>
      </c>
      <c r="AS386" s="269"/>
      <c r="AT386" s="338" t="s">
        <v>187</v>
      </c>
      <c r="AU386" s="338" t="s">
        <v>84</v>
      </c>
      <c r="AV386" s="269"/>
      <c r="AW386" s="269"/>
      <c r="AX386" s="269"/>
      <c r="AY386" s="259" t="s">
        <v>184</v>
      </c>
      <c r="AZ386" s="269"/>
      <c r="BA386" s="269"/>
      <c r="BB386" s="269"/>
      <c r="BC386" s="269"/>
      <c r="BD386" s="269"/>
      <c r="BE386" s="339">
        <f>IF(N386="základní",J386,0)</f>
        <v>0</v>
      </c>
      <c r="BF386" s="339">
        <f>IF(N386="snížená",J386,0)</f>
        <v>0</v>
      </c>
      <c r="BG386" s="339">
        <f>IF(N386="zákl. přenesená",J386,0)</f>
        <v>0</v>
      </c>
      <c r="BH386" s="339">
        <f>IF(N386="sníž. přenesená",J386,0)</f>
        <v>0</v>
      </c>
      <c r="BI386" s="339">
        <f>IF(N386="nulová",J386,0)</f>
        <v>0</v>
      </c>
      <c r="BJ386" s="259" t="s">
        <v>82</v>
      </c>
      <c r="BK386" s="339">
        <f>ROUND(I386*H386,2)</f>
        <v>0</v>
      </c>
      <c r="BL386" s="259" t="s">
        <v>191</v>
      </c>
      <c r="BM386" s="338" t="s">
        <v>1289</v>
      </c>
    </row>
    <row r="387" spans="2:65" s="12" customFormat="1">
      <c r="B387" s="340"/>
      <c r="C387" s="341"/>
      <c r="D387" s="342" t="s">
        <v>907</v>
      </c>
      <c r="E387" s="343" t="s">
        <v>1</v>
      </c>
      <c r="F387" s="344" t="s">
        <v>1290</v>
      </c>
      <c r="G387" s="341"/>
      <c r="H387" s="345">
        <v>289.67399999999998</v>
      </c>
      <c r="I387" s="341"/>
      <c r="J387" s="341"/>
      <c r="K387" s="341"/>
      <c r="L387" s="340"/>
      <c r="M387" s="346"/>
      <c r="N387" s="341"/>
      <c r="O387" s="341"/>
      <c r="P387" s="341"/>
      <c r="Q387" s="341"/>
      <c r="R387" s="341"/>
      <c r="S387" s="341"/>
      <c r="T387" s="347"/>
      <c r="U387" s="341"/>
      <c r="V387" s="341"/>
      <c r="W387" s="341"/>
      <c r="X387" s="341"/>
      <c r="Y387" s="341"/>
      <c r="Z387" s="341"/>
      <c r="AA387" s="341"/>
      <c r="AB387" s="341"/>
      <c r="AC387" s="341"/>
      <c r="AD387" s="341"/>
      <c r="AE387" s="341"/>
      <c r="AF387" s="341"/>
      <c r="AG387" s="341"/>
      <c r="AH387" s="341"/>
      <c r="AI387" s="341"/>
      <c r="AJ387" s="341"/>
      <c r="AK387" s="341"/>
      <c r="AL387" s="341"/>
      <c r="AM387" s="341"/>
      <c r="AN387" s="341"/>
      <c r="AO387" s="341"/>
      <c r="AP387" s="341"/>
      <c r="AQ387" s="341"/>
      <c r="AR387" s="341"/>
      <c r="AS387" s="341"/>
      <c r="AT387" s="343" t="s">
        <v>907</v>
      </c>
      <c r="AU387" s="343" t="s">
        <v>84</v>
      </c>
      <c r="AV387" s="341" t="s">
        <v>84</v>
      </c>
      <c r="AW387" s="341" t="s">
        <v>32</v>
      </c>
      <c r="AX387" s="341" t="s">
        <v>75</v>
      </c>
      <c r="AY387" s="343" t="s">
        <v>184</v>
      </c>
      <c r="AZ387" s="341"/>
      <c r="BA387" s="341"/>
      <c r="BB387" s="341"/>
      <c r="BC387" s="341"/>
      <c r="BD387" s="341"/>
      <c r="BE387" s="341"/>
      <c r="BF387" s="341"/>
      <c r="BG387" s="341"/>
      <c r="BH387" s="341"/>
      <c r="BI387" s="341"/>
      <c r="BJ387" s="341"/>
      <c r="BK387" s="341"/>
      <c r="BL387" s="341"/>
      <c r="BM387" s="341"/>
    </row>
    <row r="388" spans="2:65" s="12" customFormat="1">
      <c r="B388" s="340"/>
      <c r="C388" s="341"/>
      <c r="D388" s="342" t="s">
        <v>907</v>
      </c>
      <c r="E388" s="343" t="s">
        <v>1</v>
      </c>
      <c r="F388" s="344" t="s">
        <v>1291</v>
      </c>
      <c r="G388" s="341"/>
      <c r="H388" s="345">
        <v>92.76</v>
      </c>
      <c r="I388" s="341"/>
      <c r="J388" s="341"/>
      <c r="K388" s="341"/>
      <c r="L388" s="340"/>
      <c r="M388" s="346"/>
      <c r="N388" s="341"/>
      <c r="O388" s="341"/>
      <c r="P388" s="341"/>
      <c r="Q388" s="341"/>
      <c r="R388" s="341"/>
      <c r="S388" s="341"/>
      <c r="T388" s="347"/>
      <c r="U388" s="341"/>
      <c r="V388" s="341"/>
      <c r="W388" s="341"/>
      <c r="X388" s="341"/>
      <c r="Y388" s="341"/>
      <c r="Z388" s="341"/>
      <c r="AA388" s="341"/>
      <c r="AB388" s="341"/>
      <c r="AC388" s="341"/>
      <c r="AD388" s="341"/>
      <c r="AE388" s="341"/>
      <c r="AF388" s="341"/>
      <c r="AG388" s="341"/>
      <c r="AH388" s="341"/>
      <c r="AI388" s="341"/>
      <c r="AJ388" s="341"/>
      <c r="AK388" s="341"/>
      <c r="AL388" s="341"/>
      <c r="AM388" s="341"/>
      <c r="AN388" s="341"/>
      <c r="AO388" s="341"/>
      <c r="AP388" s="341"/>
      <c r="AQ388" s="341"/>
      <c r="AR388" s="341"/>
      <c r="AS388" s="341"/>
      <c r="AT388" s="343" t="s">
        <v>907</v>
      </c>
      <c r="AU388" s="343" t="s">
        <v>84</v>
      </c>
      <c r="AV388" s="341" t="s">
        <v>84</v>
      </c>
      <c r="AW388" s="341" t="s">
        <v>32</v>
      </c>
      <c r="AX388" s="341" t="s">
        <v>75</v>
      </c>
      <c r="AY388" s="343" t="s">
        <v>184</v>
      </c>
      <c r="AZ388" s="341"/>
      <c r="BA388" s="341"/>
      <c r="BB388" s="341"/>
      <c r="BC388" s="341"/>
      <c r="BD388" s="341"/>
      <c r="BE388" s="341"/>
      <c r="BF388" s="341"/>
      <c r="BG388" s="341"/>
      <c r="BH388" s="341"/>
      <c r="BI388" s="341"/>
      <c r="BJ388" s="341"/>
      <c r="BK388" s="341"/>
      <c r="BL388" s="341"/>
      <c r="BM388" s="341"/>
    </row>
    <row r="389" spans="2:65" s="13" customFormat="1">
      <c r="B389" s="348"/>
      <c r="C389" s="349"/>
      <c r="D389" s="342" t="s">
        <v>907</v>
      </c>
      <c r="E389" s="350" t="s">
        <v>1</v>
      </c>
      <c r="F389" s="351" t="s">
        <v>921</v>
      </c>
      <c r="G389" s="349"/>
      <c r="H389" s="352">
        <v>382.43400000000003</v>
      </c>
      <c r="I389" s="349"/>
      <c r="J389" s="349"/>
      <c r="K389" s="349"/>
      <c r="L389" s="348"/>
      <c r="M389" s="353"/>
      <c r="N389" s="349"/>
      <c r="O389" s="349"/>
      <c r="P389" s="349"/>
      <c r="Q389" s="349"/>
      <c r="R389" s="349"/>
      <c r="S389" s="349"/>
      <c r="T389" s="354"/>
      <c r="U389" s="349"/>
      <c r="V389" s="349"/>
      <c r="W389" s="349"/>
      <c r="X389" s="349"/>
      <c r="Y389" s="349"/>
      <c r="Z389" s="349"/>
      <c r="AA389" s="349"/>
      <c r="AB389" s="349"/>
      <c r="AC389" s="349"/>
      <c r="AD389" s="349"/>
      <c r="AE389" s="349"/>
      <c r="AF389" s="349"/>
      <c r="AG389" s="349"/>
      <c r="AH389" s="349"/>
      <c r="AI389" s="349"/>
      <c r="AJ389" s="349"/>
      <c r="AK389" s="349"/>
      <c r="AL389" s="349"/>
      <c r="AM389" s="349"/>
      <c r="AN389" s="349"/>
      <c r="AO389" s="349"/>
      <c r="AP389" s="349"/>
      <c r="AQ389" s="349"/>
      <c r="AR389" s="349"/>
      <c r="AS389" s="349"/>
      <c r="AT389" s="350" t="s">
        <v>907</v>
      </c>
      <c r="AU389" s="350" t="s">
        <v>84</v>
      </c>
      <c r="AV389" s="349" t="s">
        <v>197</v>
      </c>
      <c r="AW389" s="349" t="s">
        <v>32</v>
      </c>
      <c r="AX389" s="349" t="s">
        <v>82</v>
      </c>
      <c r="AY389" s="350" t="s">
        <v>184</v>
      </c>
      <c r="AZ389" s="349"/>
      <c r="BA389" s="349"/>
      <c r="BB389" s="349"/>
      <c r="BC389" s="349"/>
      <c r="BD389" s="349"/>
      <c r="BE389" s="349"/>
      <c r="BF389" s="349"/>
      <c r="BG389" s="349"/>
      <c r="BH389" s="349"/>
      <c r="BI389" s="349"/>
      <c r="BJ389" s="349"/>
      <c r="BK389" s="349"/>
      <c r="BL389" s="349"/>
      <c r="BM389" s="349"/>
    </row>
    <row r="390" spans="2:65" s="1" customFormat="1" ht="24.15" customHeight="1">
      <c r="B390" s="268"/>
      <c r="C390" s="329" t="s">
        <v>548</v>
      </c>
      <c r="D390" s="329" t="s">
        <v>187</v>
      </c>
      <c r="E390" s="330" t="s">
        <v>1292</v>
      </c>
      <c r="F390" s="331" t="s">
        <v>1293</v>
      </c>
      <c r="G390" s="332" t="s">
        <v>470</v>
      </c>
      <c r="H390" s="333">
        <v>128.74</v>
      </c>
      <c r="I390" s="137"/>
      <c r="J390" s="334">
        <f>ROUND(I390*H390,2)</f>
        <v>0</v>
      </c>
      <c r="K390" s="331" t="s">
        <v>195</v>
      </c>
      <c r="L390" s="268"/>
      <c r="M390" s="138" t="s">
        <v>1</v>
      </c>
      <c r="N390" s="335" t="s">
        <v>40</v>
      </c>
      <c r="O390" s="269"/>
      <c r="P390" s="336">
        <f>O390*H390</f>
        <v>0</v>
      </c>
      <c r="Q390" s="336">
        <v>0</v>
      </c>
      <c r="R390" s="336">
        <f>Q390*H390</f>
        <v>0</v>
      </c>
      <c r="S390" s="336">
        <v>3.0000000000000001E-5</v>
      </c>
      <c r="T390" s="337">
        <f>S390*H390</f>
        <v>3.8622000000000005E-3</v>
      </c>
      <c r="U390" s="269"/>
      <c r="V390" s="269"/>
      <c r="W390" s="269"/>
      <c r="X390" s="269"/>
      <c r="Y390" s="269"/>
      <c r="Z390" s="269"/>
      <c r="AA390" s="269"/>
      <c r="AB390" s="269"/>
      <c r="AC390" s="269"/>
      <c r="AD390" s="269"/>
      <c r="AE390" s="269"/>
      <c r="AF390" s="269"/>
      <c r="AG390" s="269"/>
      <c r="AH390" s="269"/>
      <c r="AI390" s="269"/>
      <c r="AJ390" s="269"/>
      <c r="AK390" s="269"/>
      <c r="AL390" s="269"/>
      <c r="AM390" s="269"/>
      <c r="AN390" s="269"/>
      <c r="AO390" s="269"/>
      <c r="AP390" s="269"/>
      <c r="AQ390" s="269"/>
      <c r="AR390" s="338" t="s">
        <v>191</v>
      </c>
      <c r="AS390" s="269"/>
      <c r="AT390" s="338" t="s">
        <v>187</v>
      </c>
      <c r="AU390" s="338" t="s">
        <v>84</v>
      </c>
      <c r="AV390" s="269"/>
      <c r="AW390" s="269"/>
      <c r="AX390" s="269"/>
      <c r="AY390" s="259" t="s">
        <v>184</v>
      </c>
      <c r="AZ390" s="269"/>
      <c r="BA390" s="269"/>
      <c r="BB390" s="269"/>
      <c r="BC390" s="269"/>
      <c r="BD390" s="269"/>
      <c r="BE390" s="339">
        <f>IF(N390="základní",J390,0)</f>
        <v>0</v>
      </c>
      <c r="BF390" s="339">
        <f>IF(N390="snížená",J390,0)</f>
        <v>0</v>
      </c>
      <c r="BG390" s="339">
        <f>IF(N390="zákl. přenesená",J390,0)</f>
        <v>0</v>
      </c>
      <c r="BH390" s="339">
        <f>IF(N390="sníž. přenesená",J390,0)</f>
        <v>0</v>
      </c>
      <c r="BI390" s="339">
        <f>IF(N390="nulová",J390,0)</f>
        <v>0</v>
      </c>
      <c r="BJ390" s="259" t="s">
        <v>82</v>
      </c>
      <c r="BK390" s="339">
        <f>ROUND(I390*H390,2)</f>
        <v>0</v>
      </c>
      <c r="BL390" s="259" t="s">
        <v>191</v>
      </c>
      <c r="BM390" s="338" t="s">
        <v>1294</v>
      </c>
    </row>
    <row r="391" spans="2:65" s="12" customFormat="1">
      <c r="B391" s="340"/>
      <c r="C391" s="341"/>
      <c r="D391" s="342" t="s">
        <v>907</v>
      </c>
      <c r="E391" s="343" t="s">
        <v>1</v>
      </c>
      <c r="F391" s="344" t="s">
        <v>1295</v>
      </c>
      <c r="G391" s="341"/>
      <c r="H391" s="345">
        <v>89.14</v>
      </c>
      <c r="I391" s="341"/>
      <c r="J391" s="341"/>
      <c r="K391" s="341"/>
      <c r="L391" s="340"/>
      <c r="M391" s="346"/>
      <c r="N391" s="341"/>
      <c r="O391" s="341"/>
      <c r="P391" s="341"/>
      <c r="Q391" s="341"/>
      <c r="R391" s="341"/>
      <c r="S391" s="341"/>
      <c r="T391" s="347"/>
      <c r="U391" s="341"/>
      <c r="V391" s="341"/>
      <c r="W391" s="341"/>
      <c r="X391" s="341"/>
      <c r="Y391" s="341"/>
      <c r="Z391" s="341"/>
      <c r="AA391" s="341"/>
      <c r="AB391" s="341"/>
      <c r="AC391" s="341"/>
      <c r="AD391" s="341"/>
      <c r="AE391" s="341"/>
      <c r="AF391" s="341"/>
      <c r="AG391" s="341"/>
      <c r="AH391" s="341"/>
      <c r="AI391" s="341"/>
      <c r="AJ391" s="341"/>
      <c r="AK391" s="341"/>
      <c r="AL391" s="341"/>
      <c r="AM391" s="341"/>
      <c r="AN391" s="341"/>
      <c r="AO391" s="341"/>
      <c r="AP391" s="341"/>
      <c r="AQ391" s="341"/>
      <c r="AR391" s="341"/>
      <c r="AS391" s="341"/>
      <c r="AT391" s="343" t="s">
        <v>907</v>
      </c>
      <c r="AU391" s="343" t="s">
        <v>84</v>
      </c>
      <c r="AV391" s="341" t="s">
        <v>84</v>
      </c>
      <c r="AW391" s="341" t="s">
        <v>32</v>
      </c>
      <c r="AX391" s="341" t="s">
        <v>75</v>
      </c>
      <c r="AY391" s="343" t="s">
        <v>184</v>
      </c>
      <c r="AZ391" s="341"/>
      <c r="BA391" s="341"/>
      <c r="BB391" s="341"/>
      <c r="BC391" s="341"/>
      <c r="BD391" s="341"/>
      <c r="BE391" s="341"/>
      <c r="BF391" s="341"/>
      <c r="BG391" s="341"/>
      <c r="BH391" s="341"/>
      <c r="BI391" s="341"/>
      <c r="BJ391" s="341"/>
      <c r="BK391" s="341"/>
      <c r="BL391" s="341"/>
      <c r="BM391" s="341"/>
    </row>
    <row r="392" spans="2:65" s="12" customFormat="1">
      <c r="B392" s="340"/>
      <c r="C392" s="341"/>
      <c r="D392" s="342" t="s">
        <v>907</v>
      </c>
      <c r="E392" s="343" t="s">
        <v>1</v>
      </c>
      <c r="F392" s="344" t="s">
        <v>1296</v>
      </c>
      <c r="G392" s="341"/>
      <c r="H392" s="345">
        <v>39.6</v>
      </c>
      <c r="I392" s="341"/>
      <c r="J392" s="341"/>
      <c r="K392" s="341"/>
      <c r="L392" s="340"/>
      <c r="M392" s="346"/>
      <c r="N392" s="341"/>
      <c r="O392" s="341"/>
      <c r="P392" s="341"/>
      <c r="Q392" s="341"/>
      <c r="R392" s="341"/>
      <c r="S392" s="341"/>
      <c r="T392" s="347"/>
      <c r="U392" s="341"/>
      <c r="V392" s="341"/>
      <c r="W392" s="341"/>
      <c r="X392" s="341"/>
      <c r="Y392" s="341"/>
      <c r="Z392" s="341"/>
      <c r="AA392" s="341"/>
      <c r="AB392" s="341"/>
      <c r="AC392" s="341"/>
      <c r="AD392" s="341"/>
      <c r="AE392" s="341"/>
      <c r="AF392" s="341"/>
      <c r="AG392" s="341"/>
      <c r="AH392" s="341"/>
      <c r="AI392" s="341"/>
      <c r="AJ392" s="341"/>
      <c r="AK392" s="341"/>
      <c r="AL392" s="341"/>
      <c r="AM392" s="341"/>
      <c r="AN392" s="341"/>
      <c r="AO392" s="341"/>
      <c r="AP392" s="341"/>
      <c r="AQ392" s="341"/>
      <c r="AR392" s="341"/>
      <c r="AS392" s="341"/>
      <c r="AT392" s="343" t="s">
        <v>907</v>
      </c>
      <c r="AU392" s="343" t="s">
        <v>84</v>
      </c>
      <c r="AV392" s="341" t="s">
        <v>84</v>
      </c>
      <c r="AW392" s="341" t="s">
        <v>32</v>
      </c>
      <c r="AX392" s="341" t="s">
        <v>75</v>
      </c>
      <c r="AY392" s="343" t="s">
        <v>184</v>
      </c>
      <c r="AZ392" s="341"/>
      <c r="BA392" s="341"/>
      <c r="BB392" s="341"/>
      <c r="BC392" s="341"/>
      <c r="BD392" s="341"/>
      <c r="BE392" s="341"/>
      <c r="BF392" s="341"/>
      <c r="BG392" s="341"/>
      <c r="BH392" s="341"/>
      <c r="BI392" s="341"/>
      <c r="BJ392" s="341"/>
      <c r="BK392" s="341"/>
      <c r="BL392" s="341"/>
      <c r="BM392" s="341"/>
    </row>
    <row r="393" spans="2:65" s="13" customFormat="1">
      <c r="B393" s="348"/>
      <c r="C393" s="349"/>
      <c r="D393" s="342" t="s">
        <v>907</v>
      </c>
      <c r="E393" s="350" t="s">
        <v>1</v>
      </c>
      <c r="F393" s="351" t="s">
        <v>921</v>
      </c>
      <c r="G393" s="349"/>
      <c r="H393" s="352">
        <v>128.74</v>
      </c>
      <c r="I393" s="349"/>
      <c r="J393" s="349"/>
      <c r="K393" s="349"/>
      <c r="L393" s="348"/>
      <c r="M393" s="353"/>
      <c r="N393" s="349"/>
      <c r="O393" s="349"/>
      <c r="P393" s="349"/>
      <c r="Q393" s="349"/>
      <c r="R393" s="349"/>
      <c r="S393" s="349"/>
      <c r="T393" s="354"/>
      <c r="U393" s="349"/>
      <c r="V393" s="349"/>
      <c r="W393" s="349"/>
      <c r="X393" s="349"/>
      <c r="Y393" s="349"/>
      <c r="Z393" s="349"/>
      <c r="AA393" s="349"/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  <c r="AN393" s="349"/>
      <c r="AO393" s="349"/>
      <c r="AP393" s="349"/>
      <c r="AQ393" s="349"/>
      <c r="AR393" s="349"/>
      <c r="AS393" s="349"/>
      <c r="AT393" s="350" t="s">
        <v>907</v>
      </c>
      <c r="AU393" s="350" t="s">
        <v>84</v>
      </c>
      <c r="AV393" s="349" t="s">
        <v>197</v>
      </c>
      <c r="AW393" s="349" t="s">
        <v>32</v>
      </c>
      <c r="AX393" s="349" t="s">
        <v>82</v>
      </c>
      <c r="AY393" s="350" t="s">
        <v>184</v>
      </c>
      <c r="AZ393" s="349"/>
      <c r="BA393" s="349"/>
      <c r="BB393" s="349"/>
      <c r="BC393" s="349"/>
      <c r="BD393" s="349"/>
      <c r="BE393" s="349"/>
      <c r="BF393" s="349"/>
      <c r="BG393" s="349"/>
      <c r="BH393" s="349"/>
      <c r="BI393" s="349"/>
      <c r="BJ393" s="349"/>
      <c r="BK393" s="349"/>
      <c r="BL393" s="349"/>
      <c r="BM393" s="349"/>
    </row>
    <row r="394" spans="2:65" s="1" customFormat="1" ht="16.5" customHeight="1">
      <c r="B394" s="268"/>
      <c r="C394" s="362" t="s">
        <v>364</v>
      </c>
      <c r="D394" s="362" t="s">
        <v>192</v>
      </c>
      <c r="E394" s="363" t="s">
        <v>1297</v>
      </c>
      <c r="F394" s="364" t="s">
        <v>1298</v>
      </c>
      <c r="G394" s="365" t="s">
        <v>470</v>
      </c>
      <c r="H394" s="366">
        <v>135.17699999999999</v>
      </c>
      <c r="I394" s="144"/>
      <c r="J394" s="367">
        <f>ROUND(I394*H394,2)</f>
        <v>0</v>
      </c>
      <c r="K394" s="364" t="s">
        <v>195</v>
      </c>
      <c r="L394" s="368"/>
      <c r="M394" s="146" t="s">
        <v>1</v>
      </c>
      <c r="N394" s="369" t="s">
        <v>40</v>
      </c>
      <c r="O394" s="269"/>
      <c r="P394" s="336">
        <f>O394*H394</f>
        <v>0</v>
      </c>
      <c r="Q394" s="336">
        <v>0</v>
      </c>
      <c r="R394" s="336">
        <f>Q394*H394</f>
        <v>0</v>
      </c>
      <c r="S394" s="336">
        <v>0</v>
      </c>
      <c r="T394" s="337">
        <f>S394*H394</f>
        <v>0</v>
      </c>
      <c r="U394" s="269"/>
      <c r="V394" s="269"/>
      <c r="W394" s="269"/>
      <c r="X394" s="269"/>
      <c r="Y394" s="269"/>
      <c r="Z394" s="269"/>
      <c r="AA394" s="269"/>
      <c r="AB394" s="269"/>
      <c r="AC394" s="269"/>
      <c r="AD394" s="269"/>
      <c r="AE394" s="269"/>
      <c r="AF394" s="269"/>
      <c r="AG394" s="269"/>
      <c r="AH394" s="269"/>
      <c r="AI394" s="269"/>
      <c r="AJ394" s="269"/>
      <c r="AK394" s="269"/>
      <c r="AL394" s="269"/>
      <c r="AM394" s="269"/>
      <c r="AN394" s="269"/>
      <c r="AO394" s="269"/>
      <c r="AP394" s="269"/>
      <c r="AQ394" s="269"/>
      <c r="AR394" s="338" t="s">
        <v>196</v>
      </c>
      <c r="AS394" s="269"/>
      <c r="AT394" s="338" t="s">
        <v>192</v>
      </c>
      <c r="AU394" s="338" t="s">
        <v>84</v>
      </c>
      <c r="AV394" s="269"/>
      <c r="AW394" s="269"/>
      <c r="AX394" s="269"/>
      <c r="AY394" s="259" t="s">
        <v>184</v>
      </c>
      <c r="AZ394" s="269"/>
      <c r="BA394" s="269"/>
      <c r="BB394" s="269"/>
      <c r="BC394" s="269"/>
      <c r="BD394" s="269"/>
      <c r="BE394" s="339">
        <f>IF(N394="základní",J394,0)</f>
        <v>0</v>
      </c>
      <c r="BF394" s="339">
        <f>IF(N394="snížená",J394,0)</f>
        <v>0</v>
      </c>
      <c r="BG394" s="339">
        <f>IF(N394="zákl. přenesená",J394,0)</f>
        <v>0</v>
      </c>
      <c r="BH394" s="339">
        <f>IF(N394="sníž. přenesená",J394,0)</f>
        <v>0</v>
      </c>
      <c r="BI394" s="339">
        <f>IF(N394="nulová",J394,0)</f>
        <v>0</v>
      </c>
      <c r="BJ394" s="259" t="s">
        <v>82</v>
      </c>
      <c r="BK394" s="339">
        <f>ROUND(I394*H394,2)</f>
        <v>0</v>
      </c>
      <c r="BL394" s="259" t="s">
        <v>191</v>
      </c>
      <c r="BM394" s="338" t="s">
        <v>1299</v>
      </c>
    </row>
    <row r="395" spans="2:65" s="12" customFormat="1">
      <c r="B395" s="340"/>
      <c r="C395" s="341"/>
      <c r="D395" s="342" t="s">
        <v>907</v>
      </c>
      <c r="E395" s="341"/>
      <c r="F395" s="344" t="s">
        <v>1300</v>
      </c>
      <c r="G395" s="341"/>
      <c r="H395" s="345">
        <v>135.17699999999999</v>
      </c>
      <c r="I395" s="341"/>
      <c r="J395" s="341"/>
      <c r="K395" s="341"/>
      <c r="L395" s="340"/>
      <c r="M395" s="346"/>
      <c r="N395" s="341"/>
      <c r="O395" s="341"/>
      <c r="P395" s="341"/>
      <c r="Q395" s="341"/>
      <c r="R395" s="341"/>
      <c r="S395" s="341"/>
      <c r="T395" s="347"/>
      <c r="U395" s="341"/>
      <c r="V395" s="341"/>
      <c r="W395" s="341"/>
      <c r="X395" s="341"/>
      <c r="Y395" s="341"/>
      <c r="Z395" s="341"/>
      <c r="AA395" s="341"/>
      <c r="AB395" s="341"/>
      <c r="AC395" s="341"/>
      <c r="AD395" s="341"/>
      <c r="AE395" s="341"/>
      <c r="AF395" s="341"/>
      <c r="AG395" s="341"/>
      <c r="AH395" s="341"/>
      <c r="AI395" s="341"/>
      <c r="AJ395" s="341"/>
      <c r="AK395" s="341"/>
      <c r="AL395" s="341"/>
      <c r="AM395" s="341"/>
      <c r="AN395" s="341"/>
      <c r="AO395" s="341"/>
      <c r="AP395" s="341"/>
      <c r="AQ395" s="341"/>
      <c r="AR395" s="341"/>
      <c r="AS395" s="341"/>
      <c r="AT395" s="343" t="s">
        <v>907</v>
      </c>
      <c r="AU395" s="343" t="s">
        <v>84</v>
      </c>
      <c r="AV395" s="341" t="s">
        <v>84</v>
      </c>
      <c r="AW395" s="341" t="s">
        <v>3</v>
      </c>
      <c r="AX395" s="341" t="s">
        <v>82</v>
      </c>
      <c r="AY395" s="343" t="s">
        <v>184</v>
      </c>
      <c r="AZ395" s="341"/>
      <c r="BA395" s="341"/>
      <c r="BB395" s="341"/>
      <c r="BC395" s="341"/>
      <c r="BD395" s="341"/>
      <c r="BE395" s="341"/>
      <c r="BF395" s="341"/>
      <c r="BG395" s="341"/>
      <c r="BH395" s="341"/>
      <c r="BI395" s="341"/>
      <c r="BJ395" s="341"/>
      <c r="BK395" s="341"/>
      <c r="BL395" s="341"/>
      <c r="BM395" s="341"/>
    </row>
    <row r="396" spans="2:65" s="1" customFormat="1" ht="44.35" customHeight="1">
      <c r="B396" s="268"/>
      <c r="C396" s="329" t="s">
        <v>769</v>
      </c>
      <c r="D396" s="329" t="s">
        <v>187</v>
      </c>
      <c r="E396" s="330" t="s">
        <v>1301</v>
      </c>
      <c r="F396" s="331" t="s">
        <v>1302</v>
      </c>
      <c r="G396" s="332" t="s">
        <v>470</v>
      </c>
      <c r="H396" s="333">
        <v>94.903999999999996</v>
      </c>
      <c r="I396" s="137"/>
      <c r="J396" s="334">
        <f>ROUND(I396*H396,2)</f>
        <v>0</v>
      </c>
      <c r="K396" s="331" t="s">
        <v>195</v>
      </c>
      <c r="L396" s="268"/>
      <c r="M396" s="138" t="s">
        <v>1</v>
      </c>
      <c r="N396" s="335" t="s">
        <v>40</v>
      </c>
      <c r="O396" s="269"/>
      <c r="P396" s="336">
        <f>O396*H396</f>
        <v>0</v>
      </c>
      <c r="Q396" s="336">
        <v>0</v>
      </c>
      <c r="R396" s="336">
        <f>Q396*H396</f>
        <v>0</v>
      </c>
      <c r="S396" s="336">
        <v>3.0000000000000001E-5</v>
      </c>
      <c r="T396" s="337">
        <f>S396*H396</f>
        <v>2.8471199999999999E-3</v>
      </c>
      <c r="U396" s="269"/>
      <c r="V396" s="269"/>
      <c r="W396" s="269"/>
      <c r="X396" s="269"/>
      <c r="Y396" s="269"/>
      <c r="Z396" s="269"/>
      <c r="AA396" s="269"/>
      <c r="AB396" s="269"/>
      <c r="AC396" s="269"/>
      <c r="AD396" s="269"/>
      <c r="AE396" s="269"/>
      <c r="AF396" s="269"/>
      <c r="AG396" s="269"/>
      <c r="AH396" s="269"/>
      <c r="AI396" s="269"/>
      <c r="AJ396" s="269"/>
      <c r="AK396" s="269"/>
      <c r="AL396" s="269"/>
      <c r="AM396" s="269"/>
      <c r="AN396" s="269"/>
      <c r="AO396" s="269"/>
      <c r="AP396" s="269"/>
      <c r="AQ396" s="269"/>
      <c r="AR396" s="338" t="s">
        <v>191</v>
      </c>
      <c r="AS396" s="269"/>
      <c r="AT396" s="338" t="s">
        <v>187</v>
      </c>
      <c r="AU396" s="338" t="s">
        <v>84</v>
      </c>
      <c r="AV396" s="269"/>
      <c r="AW396" s="269"/>
      <c r="AX396" s="269"/>
      <c r="AY396" s="259" t="s">
        <v>184</v>
      </c>
      <c r="AZ396" s="269"/>
      <c r="BA396" s="269"/>
      <c r="BB396" s="269"/>
      <c r="BC396" s="269"/>
      <c r="BD396" s="269"/>
      <c r="BE396" s="339">
        <f>IF(N396="základní",J396,0)</f>
        <v>0</v>
      </c>
      <c r="BF396" s="339">
        <f>IF(N396="snížená",J396,0)</f>
        <v>0</v>
      </c>
      <c r="BG396" s="339">
        <f>IF(N396="zákl. přenesená",J396,0)</f>
        <v>0</v>
      </c>
      <c r="BH396" s="339">
        <f>IF(N396="sníž. přenesená",J396,0)</f>
        <v>0</v>
      </c>
      <c r="BI396" s="339">
        <f>IF(N396="nulová",J396,0)</f>
        <v>0</v>
      </c>
      <c r="BJ396" s="259" t="s">
        <v>82</v>
      </c>
      <c r="BK396" s="339">
        <f>ROUND(I396*H396,2)</f>
        <v>0</v>
      </c>
      <c r="BL396" s="259" t="s">
        <v>191</v>
      </c>
      <c r="BM396" s="338" t="s">
        <v>1303</v>
      </c>
    </row>
    <row r="397" spans="2:65" s="12" customFormat="1">
      <c r="B397" s="340"/>
      <c r="C397" s="341"/>
      <c r="D397" s="342" t="s">
        <v>907</v>
      </c>
      <c r="E397" s="343" t="s">
        <v>1</v>
      </c>
      <c r="F397" s="344" t="s">
        <v>1304</v>
      </c>
      <c r="G397" s="341"/>
      <c r="H397" s="345">
        <v>77.224000000000004</v>
      </c>
      <c r="I397" s="341"/>
      <c r="J397" s="341"/>
      <c r="K397" s="341"/>
      <c r="L397" s="340"/>
      <c r="M397" s="346"/>
      <c r="N397" s="341"/>
      <c r="O397" s="341"/>
      <c r="P397" s="341"/>
      <c r="Q397" s="341"/>
      <c r="R397" s="341"/>
      <c r="S397" s="341"/>
      <c r="T397" s="347"/>
      <c r="U397" s="341"/>
      <c r="V397" s="341"/>
      <c r="W397" s="341"/>
      <c r="X397" s="341"/>
      <c r="Y397" s="341"/>
      <c r="Z397" s="341"/>
      <c r="AA397" s="341"/>
      <c r="AB397" s="341"/>
      <c r="AC397" s="341"/>
      <c r="AD397" s="341"/>
      <c r="AE397" s="341"/>
      <c r="AF397" s="341"/>
      <c r="AG397" s="341"/>
      <c r="AH397" s="341"/>
      <c r="AI397" s="341"/>
      <c r="AJ397" s="341"/>
      <c r="AK397" s="341"/>
      <c r="AL397" s="341"/>
      <c r="AM397" s="341"/>
      <c r="AN397" s="341"/>
      <c r="AO397" s="341"/>
      <c r="AP397" s="341"/>
      <c r="AQ397" s="341"/>
      <c r="AR397" s="341"/>
      <c r="AS397" s="341"/>
      <c r="AT397" s="343" t="s">
        <v>907</v>
      </c>
      <c r="AU397" s="343" t="s">
        <v>84</v>
      </c>
      <c r="AV397" s="341" t="s">
        <v>84</v>
      </c>
      <c r="AW397" s="341" t="s">
        <v>32</v>
      </c>
      <c r="AX397" s="341" t="s">
        <v>75</v>
      </c>
      <c r="AY397" s="343" t="s">
        <v>184</v>
      </c>
      <c r="AZ397" s="341"/>
      <c r="BA397" s="341"/>
      <c r="BB397" s="341"/>
      <c r="BC397" s="341"/>
      <c r="BD397" s="341"/>
      <c r="BE397" s="341"/>
      <c r="BF397" s="341"/>
      <c r="BG397" s="341"/>
      <c r="BH397" s="341"/>
      <c r="BI397" s="341"/>
      <c r="BJ397" s="341"/>
      <c r="BK397" s="341"/>
      <c r="BL397" s="341"/>
      <c r="BM397" s="341"/>
    </row>
    <row r="398" spans="2:65" s="12" customFormat="1">
      <c r="B398" s="340"/>
      <c r="C398" s="341"/>
      <c r="D398" s="342" t="s">
        <v>907</v>
      </c>
      <c r="E398" s="343" t="s">
        <v>1</v>
      </c>
      <c r="F398" s="344" t="s">
        <v>1305</v>
      </c>
      <c r="G398" s="341"/>
      <c r="H398" s="345">
        <v>17.68</v>
      </c>
      <c r="I398" s="341"/>
      <c r="J398" s="341"/>
      <c r="K398" s="341"/>
      <c r="L398" s="340"/>
      <c r="M398" s="346"/>
      <c r="N398" s="341"/>
      <c r="O398" s="341"/>
      <c r="P398" s="341"/>
      <c r="Q398" s="341"/>
      <c r="R398" s="341"/>
      <c r="S398" s="341"/>
      <c r="T398" s="347"/>
      <c r="U398" s="341"/>
      <c r="V398" s="341"/>
      <c r="W398" s="341"/>
      <c r="X398" s="341"/>
      <c r="Y398" s="341"/>
      <c r="Z398" s="341"/>
      <c r="AA398" s="341"/>
      <c r="AB398" s="341"/>
      <c r="AC398" s="341"/>
      <c r="AD398" s="341"/>
      <c r="AE398" s="341"/>
      <c r="AF398" s="341"/>
      <c r="AG398" s="341"/>
      <c r="AH398" s="341"/>
      <c r="AI398" s="341"/>
      <c r="AJ398" s="341"/>
      <c r="AK398" s="341"/>
      <c r="AL398" s="341"/>
      <c r="AM398" s="341"/>
      <c r="AN398" s="341"/>
      <c r="AO398" s="341"/>
      <c r="AP398" s="341"/>
      <c r="AQ398" s="341"/>
      <c r="AR398" s="341"/>
      <c r="AS398" s="341"/>
      <c r="AT398" s="343" t="s">
        <v>907</v>
      </c>
      <c r="AU398" s="343" t="s">
        <v>84</v>
      </c>
      <c r="AV398" s="341" t="s">
        <v>84</v>
      </c>
      <c r="AW398" s="341" t="s">
        <v>32</v>
      </c>
      <c r="AX398" s="341" t="s">
        <v>75</v>
      </c>
      <c r="AY398" s="343" t="s">
        <v>184</v>
      </c>
      <c r="AZ398" s="341"/>
      <c r="BA398" s="341"/>
      <c r="BB398" s="341"/>
      <c r="BC398" s="341"/>
      <c r="BD398" s="341"/>
      <c r="BE398" s="341"/>
      <c r="BF398" s="341"/>
      <c r="BG398" s="341"/>
      <c r="BH398" s="341"/>
      <c r="BI398" s="341"/>
      <c r="BJ398" s="341"/>
      <c r="BK398" s="341"/>
      <c r="BL398" s="341"/>
      <c r="BM398" s="341"/>
    </row>
    <row r="399" spans="2:65" s="13" customFormat="1">
      <c r="B399" s="348"/>
      <c r="C399" s="349"/>
      <c r="D399" s="342" t="s">
        <v>907</v>
      </c>
      <c r="E399" s="350" t="s">
        <v>1</v>
      </c>
      <c r="F399" s="351" t="s">
        <v>921</v>
      </c>
      <c r="G399" s="349"/>
      <c r="H399" s="352">
        <v>94.903999999999996</v>
      </c>
      <c r="I399" s="349"/>
      <c r="J399" s="349"/>
      <c r="K399" s="349"/>
      <c r="L399" s="348"/>
      <c r="M399" s="353"/>
      <c r="N399" s="349"/>
      <c r="O399" s="349"/>
      <c r="P399" s="349"/>
      <c r="Q399" s="349"/>
      <c r="R399" s="349"/>
      <c r="S399" s="349"/>
      <c r="T399" s="354"/>
      <c r="U399" s="349"/>
      <c r="V399" s="349"/>
      <c r="W399" s="349"/>
      <c r="X399" s="349"/>
      <c r="Y399" s="349"/>
      <c r="Z399" s="349"/>
      <c r="AA399" s="349"/>
      <c r="AB399" s="349"/>
      <c r="AC399" s="349"/>
      <c r="AD399" s="349"/>
      <c r="AE399" s="349"/>
      <c r="AF399" s="349"/>
      <c r="AG399" s="349"/>
      <c r="AH399" s="349"/>
      <c r="AI399" s="349"/>
      <c r="AJ399" s="349"/>
      <c r="AK399" s="349"/>
      <c r="AL399" s="349"/>
      <c r="AM399" s="349"/>
      <c r="AN399" s="349"/>
      <c r="AO399" s="349"/>
      <c r="AP399" s="349"/>
      <c r="AQ399" s="349"/>
      <c r="AR399" s="349"/>
      <c r="AS399" s="349"/>
      <c r="AT399" s="350" t="s">
        <v>907</v>
      </c>
      <c r="AU399" s="350" t="s">
        <v>84</v>
      </c>
      <c r="AV399" s="349" t="s">
        <v>197</v>
      </c>
      <c r="AW399" s="349" t="s">
        <v>32</v>
      </c>
      <c r="AX399" s="349" t="s">
        <v>82</v>
      </c>
      <c r="AY399" s="350" t="s">
        <v>184</v>
      </c>
      <c r="AZ399" s="349"/>
      <c r="BA399" s="349"/>
      <c r="BB399" s="349"/>
      <c r="BC399" s="349"/>
      <c r="BD399" s="349"/>
      <c r="BE399" s="349"/>
      <c r="BF399" s="349"/>
      <c r="BG399" s="349"/>
      <c r="BH399" s="349"/>
      <c r="BI399" s="349"/>
      <c r="BJ399" s="349"/>
      <c r="BK399" s="349"/>
      <c r="BL399" s="349"/>
      <c r="BM399" s="349"/>
    </row>
    <row r="400" spans="2:65" s="1" customFormat="1" ht="16.5" customHeight="1">
      <c r="B400" s="268"/>
      <c r="C400" s="362" t="s">
        <v>368</v>
      </c>
      <c r="D400" s="362" t="s">
        <v>192</v>
      </c>
      <c r="E400" s="363" t="s">
        <v>1306</v>
      </c>
      <c r="F400" s="364" t="s">
        <v>1307</v>
      </c>
      <c r="G400" s="365" t="s">
        <v>470</v>
      </c>
      <c r="H400" s="366">
        <v>99.649000000000001</v>
      </c>
      <c r="I400" s="144"/>
      <c r="J400" s="367">
        <f>ROUND(I400*H400,2)</f>
        <v>0</v>
      </c>
      <c r="K400" s="364" t="s">
        <v>195</v>
      </c>
      <c r="L400" s="368"/>
      <c r="M400" s="146" t="s">
        <v>1</v>
      </c>
      <c r="N400" s="369" t="s">
        <v>40</v>
      </c>
      <c r="O400" s="269"/>
      <c r="P400" s="336">
        <f>O400*H400</f>
        <v>0</v>
      </c>
      <c r="Q400" s="336">
        <v>0</v>
      </c>
      <c r="R400" s="336">
        <f>Q400*H400</f>
        <v>0</v>
      </c>
      <c r="S400" s="336">
        <v>0</v>
      </c>
      <c r="T400" s="337">
        <f>S400*H400</f>
        <v>0</v>
      </c>
      <c r="U400" s="269"/>
      <c r="V400" s="269"/>
      <c r="W400" s="269"/>
      <c r="X400" s="269"/>
      <c r="Y400" s="269"/>
      <c r="Z400" s="269"/>
      <c r="AA400" s="269"/>
      <c r="AB400" s="269"/>
      <c r="AC400" s="269"/>
      <c r="AD400" s="269"/>
      <c r="AE400" s="269"/>
      <c r="AF400" s="269"/>
      <c r="AG400" s="269"/>
      <c r="AH400" s="269"/>
      <c r="AI400" s="269"/>
      <c r="AJ400" s="269"/>
      <c r="AK400" s="269"/>
      <c r="AL400" s="269"/>
      <c r="AM400" s="269"/>
      <c r="AN400" s="269"/>
      <c r="AO400" s="269"/>
      <c r="AP400" s="269"/>
      <c r="AQ400" s="269"/>
      <c r="AR400" s="338" t="s">
        <v>196</v>
      </c>
      <c r="AS400" s="269"/>
      <c r="AT400" s="338" t="s">
        <v>192</v>
      </c>
      <c r="AU400" s="338" t="s">
        <v>84</v>
      </c>
      <c r="AV400" s="269"/>
      <c r="AW400" s="269"/>
      <c r="AX400" s="269"/>
      <c r="AY400" s="259" t="s">
        <v>184</v>
      </c>
      <c r="AZ400" s="269"/>
      <c r="BA400" s="269"/>
      <c r="BB400" s="269"/>
      <c r="BC400" s="269"/>
      <c r="BD400" s="269"/>
      <c r="BE400" s="339">
        <f>IF(N400="základní",J400,0)</f>
        <v>0</v>
      </c>
      <c r="BF400" s="339">
        <f>IF(N400="snížená",J400,0)</f>
        <v>0</v>
      </c>
      <c r="BG400" s="339">
        <f>IF(N400="zákl. přenesená",J400,0)</f>
        <v>0</v>
      </c>
      <c r="BH400" s="339">
        <f>IF(N400="sníž. přenesená",J400,0)</f>
        <v>0</v>
      </c>
      <c r="BI400" s="339">
        <f>IF(N400="nulová",J400,0)</f>
        <v>0</v>
      </c>
      <c r="BJ400" s="259" t="s">
        <v>82</v>
      </c>
      <c r="BK400" s="339">
        <f>ROUND(I400*H400,2)</f>
        <v>0</v>
      </c>
      <c r="BL400" s="259" t="s">
        <v>191</v>
      </c>
      <c r="BM400" s="338" t="s">
        <v>1308</v>
      </c>
    </row>
    <row r="401" spans="2:65" s="12" customFormat="1">
      <c r="B401" s="340"/>
      <c r="C401" s="341"/>
      <c r="D401" s="342" t="s">
        <v>907</v>
      </c>
      <c r="E401" s="341"/>
      <c r="F401" s="344" t="s">
        <v>1309</v>
      </c>
      <c r="G401" s="341"/>
      <c r="H401" s="345">
        <v>99.649000000000001</v>
      </c>
      <c r="I401" s="341"/>
      <c r="J401" s="341"/>
      <c r="K401" s="341"/>
      <c r="L401" s="340"/>
      <c r="M401" s="346"/>
      <c r="N401" s="341"/>
      <c r="O401" s="341"/>
      <c r="P401" s="341"/>
      <c r="Q401" s="341"/>
      <c r="R401" s="341"/>
      <c r="S401" s="341"/>
      <c r="T401" s="347"/>
      <c r="U401" s="341"/>
      <c r="V401" s="341"/>
      <c r="W401" s="341"/>
      <c r="X401" s="341"/>
      <c r="Y401" s="341"/>
      <c r="Z401" s="341"/>
      <c r="AA401" s="341"/>
      <c r="AB401" s="341"/>
      <c r="AC401" s="341"/>
      <c r="AD401" s="341"/>
      <c r="AE401" s="341"/>
      <c r="AF401" s="341"/>
      <c r="AG401" s="341"/>
      <c r="AH401" s="341"/>
      <c r="AI401" s="341"/>
      <c r="AJ401" s="341"/>
      <c r="AK401" s="341"/>
      <c r="AL401" s="341"/>
      <c r="AM401" s="341"/>
      <c r="AN401" s="341"/>
      <c r="AO401" s="341"/>
      <c r="AP401" s="341"/>
      <c r="AQ401" s="341"/>
      <c r="AR401" s="341"/>
      <c r="AS401" s="341"/>
      <c r="AT401" s="343" t="s">
        <v>907</v>
      </c>
      <c r="AU401" s="343" t="s">
        <v>84</v>
      </c>
      <c r="AV401" s="341" t="s">
        <v>84</v>
      </c>
      <c r="AW401" s="341" t="s">
        <v>3</v>
      </c>
      <c r="AX401" s="341" t="s">
        <v>82</v>
      </c>
      <c r="AY401" s="343" t="s">
        <v>184</v>
      </c>
      <c r="AZ401" s="341"/>
      <c r="BA401" s="341"/>
      <c r="BB401" s="341"/>
      <c r="BC401" s="341"/>
      <c r="BD401" s="341"/>
      <c r="BE401" s="341"/>
      <c r="BF401" s="341"/>
      <c r="BG401" s="341"/>
      <c r="BH401" s="341"/>
      <c r="BI401" s="341"/>
      <c r="BJ401" s="341"/>
      <c r="BK401" s="341"/>
      <c r="BL401" s="341"/>
      <c r="BM401" s="341"/>
    </row>
    <row r="402" spans="2:65" s="1" customFormat="1" ht="32.950000000000003" customHeight="1">
      <c r="B402" s="268"/>
      <c r="C402" s="329" t="s">
        <v>776</v>
      </c>
      <c r="D402" s="329" t="s">
        <v>187</v>
      </c>
      <c r="E402" s="330" t="s">
        <v>1310</v>
      </c>
      <c r="F402" s="331" t="s">
        <v>1311</v>
      </c>
      <c r="G402" s="332" t="s">
        <v>470</v>
      </c>
      <c r="H402" s="333">
        <v>420.47300000000001</v>
      </c>
      <c r="I402" s="137"/>
      <c r="J402" s="334">
        <f>ROUND(I402*H402,2)</f>
        <v>0</v>
      </c>
      <c r="K402" s="331" t="s">
        <v>195</v>
      </c>
      <c r="L402" s="268"/>
      <c r="M402" s="138" t="s">
        <v>1</v>
      </c>
      <c r="N402" s="335" t="s">
        <v>40</v>
      </c>
      <c r="O402" s="269"/>
      <c r="P402" s="336">
        <f>O402*H402</f>
        <v>0</v>
      </c>
      <c r="Q402" s="336">
        <v>2.0000000000000001E-4</v>
      </c>
      <c r="R402" s="336">
        <f>Q402*H402</f>
        <v>8.4094600000000005E-2</v>
      </c>
      <c r="S402" s="336">
        <v>0</v>
      </c>
      <c r="T402" s="337">
        <f>S402*H402</f>
        <v>0</v>
      </c>
      <c r="U402" s="269"/>
      <c r="V402" s="269"/>
      <c r="W402" s="269"/>
      <c r="X402" s="269"/>
      <c r="Y402" s="269"/>
      <c r="Z402" s="269"/>
      <c r="AA402" s="269"/>
      <c r="AB402" s="269"/>
      <c r="AC402" s="269"/>
      <c r="AD402" s="269"/>
      <c r="AE402" s="269"/>
      <c r="AF402" s="269"/>
      <c r="AG402" s="269"/>
      <c r="AH402" s="269"/>
      <c r="AI402" s="269"/>
      <c r="AJ402" s="269"/>
      <c r="AK402" s="269"/>
      <c r="AL402" s="269"/>
      <c r="AM402" s="269"/>
      <c r="AN402" s="269"/>
      <c r="AO402" s="269"/>
      <c r="AP402" s="269"/>
      <c r="AQ402" s="269"/>
      <c r="AR402" s="338" t="s">
        <v>191</v>
      </c>
      <c r="AS402" s="269"/>
      <c r="AT402" s="338" t="s">
        <v>187</v>
      </c>
      <c r="AU402" s="338" t="s">
        <v>84</v>
      </c>
      <c r="AV402" s="269"/>
      <c r="AW402" s="269"/>
      <c r="AX402" s="269"/>
      <c r="AY402" s="259" t="s">
        <v>184</v>
      </c>
      <c r="AZ402" s="269"/>
      <c r="BA402" s="269"/>
      <c r="BB402" s="269"/>
      <c r="BC402" s="269"/>
      <c r="BD402" s="269"/>
      <c r="BE402" s="339">
        <f>IF(N402="základní",J402,0)</f>
        <v>0</v>
      </c>
      <c r="BF402" s="339">
        <f>IF(N402="snížená",J402,0)</f>
        <v>0</v>
      </c>
      <c r="BG402" s="339">
        <f>IF(N402="zákl. přenesená",J402,0)</f>
        <v>0</v>
      </c>
      <c r="BH402" s="339">
        <f>IF(N402="sníž. přenesená",J402,0)</f>
        <v>0</v>
      </c>
      <c r="BI402" s="339">
        <f>IF(N402="nulová",J402,0)</f>
        <v>0</v>
      </c>
      <c r="BJ402" s="259" t="s">
        <v>82</v>
      </c>
      <c r="BK402" s="339">
        <f>ROUND(I402*H402,2)</f>
        <v>0</v>
      </c>
      <c r="BL402" s="259" t="s">
        <v>191</v>
      </c>
      <c r="BM402" s="338" t="s">
        <v>1312</v>
      </c>
    </row>
    <row r="403" spans="2:65" s="1" customFormat="1" ht="37.9" customHeight="1">
      <c r="B403" s="268"/>
      <c r="C403" s="329" t="s">
        <v>371</v>
      </c>
      <c r="D403" s="329" t="s">
        <v>187</v>
      </c>
      <c r="E403" s="330" t="s">
        <v>1313</v>
      </c>
      <c r="F403" s="331" t="s">
        <v>1314</v>
      </c>
      <c r="G403" s="332" t="s">
        <v>470</v>
      </c>
      <c r="H403" s="333">
        <v>420.47300000000001</v>
      </c>
      <c r="I403" s="137"/>
      <c r="J403" s="334">
        <f>ROUND(I403*H403,2)</f>
        <v>0</v>
      </c>
      <c r="K403" s="331" t="s">
        <v>195</v>
      </c>
      <c r="L403" s="268"/>
      <c r="M403" s="138" t="s">
        <v>1</v>
      </c>
      <c r="N403" s="335" t="s">
        <v>40</v>
      </c>
      <c r="O403" s="269"/>
      <c r="P403" s="336">
        <f>O403*H403</f>
        <v>0</v>
      </c>
      <c r="Q403" s="336">
        <v>2.7999999999999998E-4</v>
      </c>
      <c r="R403" s="336">
        <f>Q403*H403</f>
        <v>0.11773243999999999</v>
      </c>
      <c r="S403" s="336">
        <v>0</v>
      </c>
      <c r="T403" s="337">
        <f>S403*H403</f>
        <v>0</v>
      </c>
      <c r="U403" s="269"/>
      <c r="V403" s="269"/>
      <c r="W403" s="269"/>
      <c r="X403" s="269"/>
      <c r="Y403" s="269"/>
      <c r="Z403" s="269"/>
      <c r="AA403" s="269"/>
      <c r="AB403" s="269"/>
      <c r="AC403" s="269"/>
      <c r="AD403" s="269"/>
      <c r="AE403" s="269"/>
      <c r="AF403" s="269"/>
      <c r="AG403" s="269"/>
      <c r="AH403" s="269"/>
      <c r="AI403" s="269"/>
      <c r="AJ403" s="269"/>
      <c r="AK403" s="269"/>
      <c r="AL403" s="269"/>
      <c r="AM403" s="269"/>
      <c r="AN403" s="269"/>
      <c r="AO403" s="269"/>
      <c r="AP403" s="269"/>
      <c r="AQ403" s="269"/>
      <c r="AR403" s="338" t="s">
        <v>191</v>
      </c>
      <c r="AS403" s="269"/>
      <c r="AT403" s="338" t="s">
        <v>187</v>
      </c>
      <c r="AU403" s="338" t="s">
        <v>84</v>
      </c>
      <c r="AV403" s="269"/>
      <c r="AW403" s="269"/>
      <c r="AX403" s="269"/>
      <c r="AY403" s="259" t="s">
        <v>184</v>
      </c>
      <c r="AZ403" s="269"/>
      <c r="BA403" s="269"/>
      <c r="BB403" s="269"/>
      <c r="BC403" s="269"/>
      <c r="BD403" s="269"/>
      <c r="BE403" s="339">
        <f>IF(N403="základní",J403,0)</f>
        <v>0</v>
      </c>
      <c r="BF403" s="339">
        <f>IF(N403="snížená",J403,0)</f>
        <v>0</v>
      </c>
      <c r="BG403" s="339">
        <f>IF(N403="zákl. přenesená",J403,0)</f>
        <v>0</v>
      </c>
      <c r="BH403" s="339">
        <f>IF(N403="sníž. přenesená",J403,0)</f>
        <v>0</v>
      </c>
      <c r="BI403" s="339">
        <f>IF(N403="nulová",J403,0)</f>
        <v>0</v>
      </c>
      <c r="BJ403" s="259" t="s">
        <v>82</v>
      </c>
      <c r="BK403" s="339">
        <f>ROUND(I403*H403,2)</f>
        <v>0</v>
      </c>
      <c r="BL403" s="259" t="s">
        <v>191</v>
      </c>
      <c r="BM403" s="338" t="s">
        <v>1315</v>
      </c>
    </row>
    <row r="404" spans="2:65" s="12" customFormat="1">
      <c r="B404" s="340"/>
      <c r="C404" s="341"/>
      <c r="D404" s="342" t="s">
        <v>907</v>
      </c>
      <c r="E404" s="343" t="s">
        <v>1</v>
      </c>
      <c r="F404" s="344" t="s">
        <v>1291</v>
      </c>
      <c r="G404" s="341"/>
      <c r="H404" s="345">
        <v>92.76</v>
      </c>
      <c r="I404" s="341"/>
      <c r="J404" s="341"/>
      <c r="K404" s="341"/>
      <c r="L404" s="340"/>
      <c r="M404" s="346"/>
      <c r="N404" s="341"/>
      <c r="O404" s="341"/>
      <c r="P404" s="341"/>
      <c r="Q404" s="341"/>
      <c r="R404" s="341"/>
      <c r="S404" s="341"/>
      <c r="T404" s="347"/>
      <c r="U404" s="341"/>
      <c r="V404" s="341"/>
      <c r="W404" s="341"/>
      <c r="X404" s="341"/>
      <c r="Y404" s="341"/>
      <c r="Z404" s="341"/>
      <c r="AA404" s="341"/>
      <c r="AB404" s="341"/>
      <c r="AC404" s="341"/>
      <c r="AD404" s="341"/>
      <c r="AE404" s="341"/>
      <c r="AF404" s="341"/>
      <c r="AG404" s="341"/>
      <c r="AH404" s="341"/>
      <c r="AI404" s="341"/>
      <c r="AJ404" s="341"/>
      <c r="AK404" s="341"/>
      <c r="AL404" s="341"/>
      <c r="AM404" s="341"/>
      <c r="AN404" s="341"/>
      <c r="AO404" s="341"/>
      <c r="AP404" s="341"/>
      <c r="AQ404" s="341"/>
      <c r="AR404" s="341"/>
      <c r="AS404" s="341"/>
      <c r="AT404" s="343" t="s">
        <v>907</v>
      </c>
      <c r="AU404" s="343" t="s">
        <v>84</v>
      </c>
      <c r="AV404" s="341" t="s">
        <v>84</v>
      </c>
      <c r="AW404" s="341" t="s">
        <v>32</v>
      </c>
      <c r="AX404" s="341" t="s">
        <v>75</v>
      </c>
      <c r="AY404" s="343" t="s">
        <v>184</v>
      </c>
      <c r="AZ404" s="341"/>
      <c r="BA404" s="341"/>
      <c r="BB404" s="341"/>
      <c r="BC404" s="341"/>
      <c r="BD404" s="341"/>
      <c r="BE404" s="341"/>
      <c r="BF404" s="341"/>
      <c r="BG404" s="341"/>
      <c r="BH404" s="341"/>
      <c r="BI404" s="341"/>
      <c r="BJ404" s="341"/>
      <c r="BK404" s="341"/>
      <c r="BL404" s="341"/>
      <c r="BM404" s="341"/>
    </row>
    <row r="405" spans="2:65" s="12" customFormat="1">
      <c r="B405" s="340"/>
      <c r="C405" s="341"/>
      <c r="D405" s="342" t="s">
        <v>907</v>
      </c>
      <c r="E405" s="343" t="s">
        <v>1</v>
      </c>
      <c r="F405" s="344" t="s">
        <v>1316</v>
      </c>
      <c r="G405" s="341"/>
      <c r="H405" s="345">
        <v>289.67399999999998</v>
      </c>
      <c r="I405" s="341"/>
      <c r="J405" s="341"/>
      <c r="K405" s="341"/>
      <c r="L405" s="340"/>
      <c r="M405" s="346"/>
      <c r="N405" s="341"/>
      <c r="O405" s="341"/>
      <c r="P405" s="341"/>
      <c r="Q405" s="341"/>
      <c r="R405" s="341"/>
      <c r="S405" s="341"/>
      <c r="T405" s="347"/>
      <c r="U405" s="341"/>
      <c r="V405" s="341"/>
      <c r="W405" s="341"/>
      <c r="X405" s="341"/>
      <c r="Y405" s="341"/>
      <c r="Z405" s="341"/>
      <c r="AA405" s="341"/>
      <c r="AB405" s="341"/>
      <c r="AC405" s="341"/>
      <c r="AD405" s="341"/>
      <c r="AE405" s="341"/>
      <c r="AF405" s="341"/>
      <c r="AG405" s="341"/>
      <c r="AH405" s="341"/>
      <c r="AI405" s="341"/>
      <c r="AJ405" s="341"/>
      <c r="AK405" s="341"/>
      <c r="AL405" s="341"/>
      <c r="AM405" s="341"/>
      <c r="AN405" s="341"/>
      <c r="AO405" s="341"/>
      <c r="AP405" s="341"/>
      <c r="AQ405" s="341"/>
      <c r="AR405" s="341"/>
      <c r="AS405" s="341"/>
      <c r="AT405" s="343" t="s">
        <v>907</v>
      </c>
      <c r="AU405" s="343" t="s">
        <v>84</v>
      </c>
      <c r="AV405" s="341" t="s">
        <v>84</v>
      </c>
      <c r="AW405" s="341" t="s">
        <v>32</v>
      </c>
      <c r="AX405" s="341" t="s">
        <v>75</v>
      </c>
      <c r="AY405" s="343" t="s">
        <v>184</v>
      </c>
      <c r="AZ405" s="341"/>
      <c r="BA405" s="341"/>
      <c r="BB405" s="341"/>
      <c r="BC405" s="341"/>
      <c r="BD405" s="341"/>
      <c r="BE405" s="341"/>
      <c r="BF405" s="341"/>
      <c r="BG405" s="341"/>
      <c r="BH405" s="341"/>
      <c r="BI405" s="341"/>
      <c r="BJ405" s="341"/>
      <c r="BK405" s="341"/>
      <c r="BL405" s="341"/>
      <c r="BM405" s="341"/>
    </row>
    <row r="406" spans="2:65" s="12" customFormat="1">
      <c r="B406" s="340"/>
      <c r="C406" s="341"/>
      <c r="D406" s="342" t="s">
        <v>907</v>
      </c>
      <c r="E406" s="343" t="s">
        <v>1</v>
      </c>
      <c r="F406" s="344" t="s">
        <v>1317</v>
      </c>
      <c r="G406" s="341"/>
      <c r="H406" s="345">
        <v>16.960999999999999</v>
      </c>
      <c r="I406" s="341"/>
      <c r="J406" s="341"/>
      <c r="K406" s="341"/>
      <c r="L406" s="340"/>
      <c r="M406" s="346"/>
      <c r="N406" s="341"/>
      <c r="O406" s="341"/>
      <c r="P406" s="341"/>
      <c r="Q406" s="341"/>
      <c r="R406" s="341"/>
      <c r="S406" s="341"/>
      <c r="T406" s="347"/>
      <c r="U406" s="341"/>
      <c r="V406" s="341"/>
      <c r="W406" s="341"/>
      <c r="X406" s="341"/>
      <c r="Y406" s="341"/>
      <c r="Z406" s="341"/>
      <c r="AA406" s="341"/>
      <c r="AB406" s="341"/>
      <c r="AC406" s="341"/>
      <c r="AD406" s="341"/>
      <c r="AE406" s="341"/>
      <c r="AF406" s="341"/>
      <c r="AG406" s="341"/>
      <c r="AH406" s="341"/>
      <c r="AI406" s="341"/>
      <c r="AJ406" s="341"/>
      <c r="AK406" s="341"/>
      <c r="AL406" s="341"/>
      <c r="AM406" s="341"/>
      <c r="AN406" s="341"/>
      <c r="AO406" s="341"/>
      <c r="AP406" s="341"/>
      <c r="AQ406" s="341"/>
      <c r="AR406" s="341"/>
      <c r="AS406" s="341"/>
      <c r="AT406" s="343" t="s">
        <v>907</v>
      </c>
      <c r="AU406" s="343" t="s">
        <v>84</v>
      </c>
      <c r="AV406" s="341" t="s">
        <v>84</v>
      </c>
      <c r="AW406" s="341" t="s">
        <v>32</v>
      </c>
      <c r="AX406" s="341" t="s">
        <v>75</v>
      </c>
      <c r="AY406" s="343" t="s">
        <v>184</v>
      </c>
      <c r="AZ406" s="341"/>
      <c r="BA406" s="341"/>
      <c r="BB406" s="341"/>
      <c r="BC406" s="341"/>
      <c r="BD406" s="341"/>
      <c r="BE406" s="341"/>
      <c r="BF406" s="341"/>
      <c r="BG406" s="341"/>
      <c r="BH406" s="341"/>
      <c r="BI406" s="341"/>
      <c r="BJ406" s="341"/>
      <c r="BK406" s="341"/>
      <c r="BL406" s="341"/>
      <c r="BM406" s="341"/>
    </row>
    <row r="407" spans="2:65" s="12" customFormat="1">
      <c r="B407" s="340"/>
      <c r="C407" s="341"/>
      <c r="D407" s="342" t="s">
        <v>907</v>
      </c>
      <c r="E407" s="343" t="s">
        <v>1</v>
      </c>
      <c r="F407" s="344" t="s">
        <v>1318</v>
      </c>
      <c r="G407" s="341"/>
      <c r="H407" s="345">
        <v>21.077999999999999</v>
      </c>
      <c r="I407" s="341"/>
      <c r="J407" s="341"/>
      <c r="K407" s="341"/>
      <c r="L407" s="340"/>
      <c r="M407" s="346"/>
      <c r="N407" s="341"/>
      <c r="O407" s="341"/>
      <c r="P407" s="341"/>
      <c r="Q407" s="341"/>
      <c r="R407" s="341"/>
      <c r="S407" s="341"/>
      <c r="T407" s="347"/>
      <c r="U407" s="341"/>
      <c r="V407" s="341"/>
      <c r="W407" s="341"/>
      <c r="X407" s="341"/>
      <c r="Y407" s="341"/>
      <c r="Z407" s="341"/>
      <c r="AA407" s="341"/>
      <c r="AB407" s="341"/>
      <c r="AC407" s="341"/>
      <c r="AD407" s="341"/>
      <c r="AE407" s="341"/>
      <c r="AF407" s="341"/>
      <c r="AG407" s="341"/>
      <c r="AH407" s="341"/>
      <c r="AI407" s="341"/>
      <c r="AJ407" s="341"/>
      <c r="AK407" s="341"/>
      <c r="AL407" s="341"/>
      <c r="AM407" s="341"/>
      <c r="AN407" s="341"/>
      <c r="AO407" s="341"/>
      <c r="AP407" s="341"/>
      <c r="AQ407" s="341"/>
      <c r="AR407" s="341"/>
      <c r="AS407" s="341"/>
      <c r="AT407" s="343" t="s">
        <v>907</v>
      </c>
      <c r="AU407" s="343" t="s">
        <v>84</v>
      </c>
      <c r="AV407" s="341" t="s">
        <v>84</v>
      </c>
      <c r="AW407" s="341" t="s">
        <v>32</v>
      </c>
      <c r="AX407" s="341" t="s">
        <v>75</v>
      </c>
      <c r="AY407" s="343" t="s">
        <v>184</v>
      </c>
      <c r="AZ407" s="341"/>
      <c r="BA407" s="341"/>
      <c r="BB407" s="341"/>
      <c r="BC407" s="341"/>
      <c r="BD407" s="341"/>
      <c r="BE407" s="341"/>
      <c r="BF407" s="341"/>
      <c r="BG407" s="341"/>
      <c r="BH407" s="341"/>
      <c r="BI407" s="341"/>
      <c r="BJ407" s="341"/>
      <c r="BK407" s="341"/>
      <c r="BL407" s="341"/>
      <c r="BM407" s="341"/>
    </row>
    <row r="408" spans="2:65" s="13" customFormat="1">
      <c r="B408" s="348"/>
      <c r="C408" s="349"/>
      <c r="D408" s="342" t="s">
        <v>907</v>
      </c>
      <c r="E408" s="350" t="s">
        <v>1</v>
      </c>
      <c r="F408" s="351" t="s">
        <v>921</v>
      </c>
      <c r="G408" s="349"/>
      <c r="H408" s="352">
        <v>420.47300000000001</v>
      </c>
      <c r="I408" s="349"/>
      <c r="J408" s="349"/>
      <c r="K408" s="349"/>
      <c r="L408" s="348"/>
      <c r="M408" s="353"/>
      <c r="N408" s="349"/>
      <c r="O408" s="349"/>
      <c r="P408" s="349"/>
      <c r="Q408" s="349"/>
      <c r="R408" s="349"/>
      <c r="S408" s="349"/>
      <c r="T408" s="354"/>
      <c r="U408" s="349"/>
      <c r="V408" s="349"/>
      <c r="W408" s="349"/>
      <c r="X408" s="349"/>
      <c r="Y408" s="349"/>
      <c r="Z408" s="349"/>
      <c r="AA408" s="349"/>
      <c r="AB408" s="349"/>
      <c r="AC408" s="349"/>
      <c r="AD408" s="349"/>
      <c r="AE408" s="349"/>
      <c r="AF408" s="349"/>
      <c r="AG408" s="349"/>
      <c r="AH408" s="349"/>
      <c r="AI408" s="349"/>
      <c r="AJ408" s="349"/>
      <c r="AK408" s="349"/>
      <c r="AL408" s="349"/>
      <c r="AM408" s="349"/>
      <c r="AN408" s="349"/>
      <c r="AO408" s="349"/>
      <c r="AP408" s="349"/>
      <c r="AQ408" s="349"/>
      <c r="AR408" s="349"/>
      <c r="AS408" s="349"/>
      <c r="AT408" s="350" t="s">
        <v>907</v>
      </c>
      <c r="AU408" s="350" t="s">
        <v>84</v>
      </c>
      <c r="AV408" s="349" t="s">
        <v>197</v>
      </c>
      <c r="AW408" s="349" t="s">
        <v>32</v>
      </c>
      <c r="AX408" s="349" t="s">
        <v>82</v>
      </c>
      <c r="AY408" s="350" t="s">
        <v>184</v>
      </c>
      <c r="AZ408" s="349"/>
      <c r="BA408" s="349"/>
      <c r="BB408" s="349"/>
      <c r="BC408" s="349"/>
      <c r="BD408" s="349"/>
      <c r="BE408" s="349"/>
      <c r="BF408" s="349"/>
      <c r="BG408" s="349"/>
      <c r="BH408" s="349"/>
      <c r="BI408" s="349"/>
      <c r="BJ408" s="349"/>
      <c r="BK408" s="349"/>
      <c r="BL408" s="349"/>
      <c r="BM408" s="349"/>
    </row>
    <row r="409" spans="2:65" s="11" customFormat="1" ht="26" customHeight="1">
      <c r="B409" s="317"/>
      <c r="C409" s="318"/>
      <c r="D409" s="319" t="s">
        <v>74</v>
      </c>
      <c r="E409" s="320" t="s">
        <v>140</v>
      </c>
      <c r="F409" s="320" t="s">
        <v>141</v>
      </c>
      <c r="G409" s="318"/>
      <c r="H409" s="318"/>
      <c r="I409" s="318"/>
      <c r="J409" s="321">
        <f>BK409</f>
        <v>0</v>
      </c>
      <c r="K409" s="318"/>
      <c r="L409" s="317"/>
      <c r="M409" s="322"/>
      <c r="N409" s="318"/>
      <c r="O409" s="318"/>
      <c r="P409" s="323">
        <f>SUM(P410:P414)</f>
        <v>0</v>
      </c>
      <c r="Q409" s="318"/>
      <c r="R409" s="323">
        <f>SUM(R410:R414)</f>
        <v>0</v>
      </c>
      <c r="S409" s="318"/>
      <c r="T409" s="324">
        <f>SUM(T410:T414)</f>
        <v>0</v>
      </c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  <c r="AJ409" s="318"/>
      <c r="AK409" s="318"/>
      <c r="AL409" s="318"/>
      <c r="AM409" s="318"/>
      <c r="AN409" s="318"/>
      <c r="AO409" s="318"/>
      <c r="AP409" s="318"/>
      <c r="AQ409" s="318"/>
      <c r="AR409" s="319" t="s">
        <v>204</v>
      </c>
      <c r="AS409" s="318"/>
      <c r="AT409" s="325" t="s">
        <v>74</v>
      </c>
      <c r="AU409" s="325" t="s">
        <v>75</v>
      </c>
      <c r="AV409" s="318"/>
      <c r="AW409" s="318"/>
      <c r="AX409" s="318"/>
      <c r="AY409" s="319" t="s">
        <v>184</v>
      </c>
      <c r="AZ409" s="318"/>
      <c r="BA409" s="318"/>
      <c r="BB409" s="318"/>
      <c r="BC409" s="318"/>
      <c r="BD409" s="318"/>
      <c r="BE409" s="318"/>
      <c r="BF409" s="318"/>
      <c r="BG409" s="318"/>
      <c r="BH409" s="318"/>
      <c r="BI409" s="318"/>
      <c r="BJ409" s="318"/>
      <c r="BK409" s="326">
        <f>SUM(BK410:BK414)</f>
        <v>0</v>
      </c>
      <c r="BL409" s="318"/>
      <c r="BM409" s="318"/>
    </row>
    <row r="410" spans="2:65" s="1" customFormat="1" ht="37.9" customHeight="1">
      <c r="B410" s="268"/>
      <c r="C410" s="329" t="s">
        <v>783</v>
      </c>
      <c r="D410" s="329" t="s">
        <v>187</v>
      </c>
      <c r="E410" s="330" t="s">
        <v>525</v>
      </c>
      <c r="F410" s="331" t="s">
        <v>1319</v>
      </c>
      <c r="G410" s="332" t="s">
        <v>239</v>
      </c>
      <c r="H410" s="333">
        <v>1</v>
      </c>
      <c r="I410" s="137"/>
      <c r="J410" s="334">
        <f>ROUND(I410*H410,2)</f>
        <v>0</v>
      </c>
      <c r="K410" s="331" t="s">
        <v>1081</v>
      </c>
      <c r="L410" s="268"/>
      <c r="M410" s="138" t="s">
        <v>1</v>
      </c>
      <c r="N410" s="335" t="s">
        <v>40</v>
      </c>
      <c r="O410" s="269"/>
      <c r="P410" s="336">
        <f>O410*H410</f>
        <v>0</v>
      </c>
      <c r="Q410" s="336">
        <v>0</v>
      </c>
      <c r="R410" s="336">
        <f>Q410*H410</f>
        <v>0</v>
      </c>
      <c r="S410" s="336">
        <v>0</v>
      </c>
      <c r="T410" s="337">
        <f>S410*H410</f>
        <v>0</v>
      </c>
      <c r="U410" s="269"/>
      <c r="V410" s="269"/>
      <c r="W410" s="269"/>
      <c r="X410" s="269"/>
      <c r="Y410" s="269"/>
      <c r="Z410" s="269"/>
      <c r="AA410" s="269"/>
      <c r="AB410" s="269"/>
      <c r="AC410" s="269"/>
      <c r="AD410" s="269"/>
      <c r="AE410" s="269"/>
      <c r="AF410" s="269"/>
      <c r="AG410" s="269"/>
      <c r="AH410" s="269"/>
      <c r="AI410" s="269"/>
      <c r="AJ410" s="269"/>
      <c r="AK410" s="269"/>
      <c r="AL410" s="269"/>
      <c r="AM410" s="269"/>
      <c r="AN410" s="269"/>
      <c r="AO410" s="269"/>
      <c r="AP410" s="269"/>
      <c r="AQ410" s="269"/>
      <c r="AR410" s="338" t="s">
        <v>1320</v>
      </c>
      <c r="AS410" s="269"/>
      <c r="AT410" s="338" t="s">
        <v>187</v>
      </c>
      <c r="AU410" s="338" t="s">
        <v>82</v>
      </c>
      <c r="AV410" s="269"/>
      <c r="AW410" s="269"/>
      <c r="AX410" s="269"/>
      <c r="AY410" s="259" t="s">
        <v>184</v>
      </c>
      <c r="AZ410" s="269"/>
      <c r="BA410" s="269"/>
      <c r="BB410" s="269"/>
      <c r="BC410" s="269"/>
      <c r="BD410" s="269"/>
      <c r="BE410" s="339">
        <f>IF(N410="základní",J410,0)</f>
        <v>0</v>
      </c>
      <c r="BF410" s="339">
        <f>IF(N410="snížená",J410,0)</f>
        <v>0</v>
      </c>
      <c r="BG410" s="339">
        <f>IF(N410="zákl. přenesená",J410,0)</f>
        <v>0</v>
      </c>
      <c r="BH410" s="339">
        <f>IF(N410="sníž. přenesená",J410,0)</f>
        <v>0</v>
      </c>
      <c r="BI410" s="339">
        <f>IF(N410="nulová",J410,0)</f>
        <v>0</v>
      </c>
      <c r="BJ410" s="259" t="s">
        <v>82</v>
      </c>
      <c r="BK410" s="339">
        <f>ROUND(I410*H410,2)</f>
        <v>0</v>
      </c>
      <c r="BL410" s="259" t="s">
        <v>1320</v>
      </c>
      <c r="BM410" s="338" t="s">
        <v>1321</v>
      </c>
    </row>
    <row r="411" spans="2:65" s="1" customFormat="1" ht="24.15" customHeight="1">
      <c r="B411" s="268"/>
      <c r="C411" s="329" t="s">
        <v>375</v>
      </c>
      <c r="D411" s="329" t="s">
        <v>187</v>
      </c>
      <c r="E411" s="330" t="s">
        <v>1322</v>
      </c>
      <c r="F411" s="331" t="s">
        <v>1323</v>
      </c>
      <c r="G411" s="332" t="s">
        <v>233</v>
      </c>
      <c r="H411" s="148"/>
      <c r="I411" s="137"/>
      <c r="J411" s="334">
        <f>ROUND(I411*H411,2)</f>
        <v>0</v>
      </c>
      <c r="K411" s="331" t="s">
        <v>1081</v>
      </c>
      <c r="L411" s="268"/>
      <c r="M411" s="138" t="s">
        <v>1</v>
      </c>
      <c r="N411" s="335" t="s">
        <v>40</v>
      </c>
      <c r="O411" s="269"/>
      <c r="P411" s="336">
        <f>O411*H411</f>
        <v>0</v>
      </c>
      <c r="Q411" s="336">
        <v>0</v>
      </c>
      <c r="R411" s="336">
        <f>Q411*H411</f>
        <v>0</v>
      </c>
      <c r="S411" s="336">
        <v>0</v>
      </c>
      <c r="T411" s="337">
        <f>S411*H411</f>
        <v>0</v>
      </c>
      <c r="U411" s="269"/>
      <c r="V411" s="269"/>
      <c r="W411" s="269"/>
      <c r="X411" s="269"/>
      <c r="Y411" s="269"/>
      <c r="Z411" s="269"/>
      <c r="AA411" s="269"/>
      <c r="AB411" s="269"/>
      <c r="AC411" s="269"/>
      <c r="AD411" s="269"/>
      <c r="AE411" s="269"/>
      <c r="AF411" s="269"/>
      <c r="AG411" s="269"/>
      <c r="AH411" s="269"/>
      <c r="AI411" s="269"/>
      <c r="AJ411" s="269"/>
      <c r="AK411" s="269"/>
      <c r="AL411" s="269"/>
      <c r="AM411" s="269"/>
      <c r="AN411" s="269"/>
      <c r="AO411" s="269"/>
      <c r="AP411" s="269"/>
      <c r="AQ411" s="269"/>
      <c r="AR411" s="338" t="s">
        <v>1320</v>
      </c>
      <c r="AS411" s="269"/>
      <c r="AT411" s="338" t="s">
        <v>187</v>
      </c>
      <c r="AU411" s="338" t="s">
        <v>82</v>
      </c>
      <c r="AV411" s="269"/>
      <c r="AW411" s="269"/>
      <c r="AX411" s="269"/>
      <c r="AY411" s="259" t="s">
        <v>184</v>
      </c>
      <c r="AZ411" s="269"/>
      <c r="BA411" s="269"/>
      <c r="BB411" s="269"/>
      <c r="BC411" s="269"/>
      <c r="BD411" s="269"/>
      <c r="BE411" s="339">
        <f>IF(N411="základní",J411,0)</f>
        <v>0</v>
      </c>
      <c r="BF411" s="339">
        <f>IF(N411="snížená",J411,0)</f>
        <v>0</v>
      </c>
      <c r="BG411" s="339">
        <f>IF(N411="zákl. přenesená",J411,0)</f>
        <v>0</v>
      </c>
      <c r="BH411" s="339">
        <f>IF(N411="sníž. přenesená",J411,0)</f>
        <v>0</v>
      </c>
      <c r="BI411" s="339">
        <f>IF(N411="nulová",J411,0)</f>
        <v>0</v>
      </c>
      <c r="BJ411" s="259" t="s">
        <v>82</v>
      </c>
      <c r="BK411" s="339">
        <f>ROUND(I411*H411,2)</f>
        <v>0</v>
      </c>
      <c r="BL411" s="259" t="s">
        <v>1320</v>
      </c>
      <c r="BM411" s="338" t="s">
        <v>1324</v>
      </c>
    </row>
    <row r="412" spans="2:65" s="1" customFormat="1" ht="21.75" customHeight="1">
      <c r="B412" s="268"/>
      <c r="C412" s="329" t="s">
        <v>790</v>
      </c>
      <c r="D412" s="329" t="s">
        <v>187</v>
      </c>
      <c r="E412" s="330" t="s">
        <v>1325</v>
      </c>
      <c r="F412" s="331" t="s">
        <v>1326</v>
      </c>
      <c r="G412" s="332" t="s">
        <v>239</v>
      </c>
      <c r="H412" s="333">
        <v>1</v>
      </c>
      <c r="I412" s="137"/>
      <c r="J412" s="334">
        <f>ROUND(I412*H412,2)</f>
        <v>0</v>
      </c>
      <c r="K412" s="331" t="s">
        <v>1081</v>
      </c>
      <c r="L412" s="268"/>
      <c r="M412" s="138" t="s">
        <v>1</v>
      </c>
      <c r="N412" s="335" t="s">
        <v>40</v>
      </c>
      <c r="O412" s="269"/>
      <c r="P412" s="336">
        <f>O412*H412</f>
        <v>0</v>
      </c>
      <c r="Q412" s="336">
        <v>0</v>
      </c>
      <c r="R412" s="336">
        <f>Q412*H412</f>
        <v>0</v>
      </c>
      <c r="S412" s="336">
        <v>0</v>
      </c>
      <c r="T412" s="337">
        <f>S412*H412</f>
        <v>0</v>
      </c>
      <c r="U412" s="269"/>
      <c r="V412" s="269"/>
      <c r="W412" s="269"/>
      <c r="X412" s="269"/>
      <c r="Y412" s="269"/>
      <c r="Z412" s="269"/>
      <c r="AA412" s="269"/>
      <c r="AB412" s="269"/>
      <c r="AC412" s="269"/>
      <c r="AD412" s="269"/>
      <c r="AE412" s="269"/>
      <c r="AF412" s="269"/>
      <c r="AG412" s="269"/>
      <c r="AH412" s="269"/>
      <c r="AI412" s="269"/>
      <c r="AJ412" s="269"/>
      <c r="AK412" s="269"/>
      <c r="AL412" s="269"/>
      <c r="AM412" s="269"/>
      <c r="AN412" s="269"/>
      <c r="AO412" s="269"/>
      <c r="AP412" s="269"/>
      <c r="AQ412" s="269"/>
      <c r="AR412" s="338" t="s">
        <v>1320</v>
      </c>
      <c r="AS412" s="269"/>
      <c r="AT412" s="338" t="s">
        <v>187</v>
      </c>
      <c r="AU412" s="338" t="s">
        <v>82</v>
      </c>
      <c r="AV412" s="269"/>
      <c r="AW412" s="269"/>
      <c r="AX412" s="269"/>
      <c r="AY412" s="259" t="s">
        <v>184</v>
      </c>
      <c r="AZ412" s="269"/>
      <c r="BA412" s="269"/>
      <c r="BB412" s="269"/>
      <c r="BC412" s="269"/>
      <c r="BD412" s="269"/>
      <c r="BE412" s="339">
        <f>IF(N412="základní",J412,0)</f>
        <v>0</v>
      </c>
      <c r="BF412" s="339">
        <f>IF(N412="snížená",J412,0)</f>
        <v>0</v>
      </c>
      <c r="BG412" s="339">
        <f>IF(N412="zákl. přenesená",J412,0)</f>
        <v>0</v>
      </c>
      <c r="BH412" s="339">
        <f>IF(N412="sníž. přenesená",J412,0)</f>
        <v>0</v>
      </c>
      <c r="BI412" s="339">
        <f>IF(N412="nulová",J412,0)</f>
        <v>0</v>
      </c>
      <c r="BJ412" s="259" t="s">
        <v>82</v>
      </c>
      <c r="BK412" s="339">
        <f>ROUND(I412*H412,2)</f>
        <v>0</v>
      </c>
      <c r="BL412" s="259" t="s">
        <v>1320</v>
      </c>
      <c r="BM412" s="338" t="s">
        <v>1327</v>
      </c>
    </row>
    <row r="413" spans="2:65" s="1" customFormat="1" ht="32.950000000000003" customHeight="1">
      <c r="B413" s="268"/>
      <c r="C413" s="329" t="s">
        <v>378</v>
      </c>
      <c r="D413" s="329" t="s">
        <v>187</v>
      </c>
      <c r="E413" s="330" t="s">
        <v>1328</v>
      </c>
      <c r="F413" s="331" t="s">
        <v>1329</v>
      </c>
      <c r="G413" s="332" t="s">
        <v>233</v>
      </c>
      <c r="H413" s="148"/>
      <c r="I413" s="137"/>
      <c r="J413" s="334">
        <f>ROUND(I413*H413,2)</f>
        <v>0</v>
      </c>
      <c r="K413" s="331" t="s">
        <v>1081</v>
      </c>
      <c r="L413" s="268"/>
      <c r="M413" s="138" t="s">
        <v>1</v>
      </c>
      <c r="N413" s="335" t="s">
        <v>40</v>
      </c>
      <c r="O413" s="269"/>
      <c r="P413" s="336">
        <f>O413*H413</f>
        <v>0</v>
      </c>
      <c r="Q413" s="336">
        <v>0</v>
      </c>
      <c r="R413" s="336">
        <f>Q413*H413</f>
        <v>0</v>
      </c>
      <c r="S413" s="336">
        <v>0</v>
      </c>
      <c r="T413" s="337">
        <f>S413*H413</f>
        <v>0</v>
      </c>
      <c r="U413" s="269"/>
      <c r="V413" s="269"/>
      <c r="W413" s="269"/>
      <c r="X413" s="269"/>
      <c r="Y413" s="269"/>
      <c r="Z413" s="269"/>
      <c r="AA413" s="269"/>
      <c r="AB413" s="269"/>
      <c r="AC413" s="269"/>
      <c r="AD413" s="269"/>
      <c r="AE413" s="269"/>
      <c r="AF413" s="269"/>
      <c r="AG413" s="269"/>
      <c r="AH413" s="269"/>
      <c r="AI413" s="269"/>
      <c r="AJ413" s="269"/>
      <c r="AK413" s="269"/>
      <c r="AL413" s="269"/>
      <c r="AM413" s="269"/>
      <c r="AN413" s="269"/>
      <c r="AO413" s="269"/>
      <c r="AP413" s="269"/>
      <c r="AQ413" s="269"/>
      <c r="AR413" s="338" t="s">
        <v>1320</v>
      </c>
      <c r="AS413" s="269"/>
      <c r="AT413" s="338" t="s">
        <v>187</v>
      </c>
      <c r="AU413" s="338" t="s">
        <v>82</v>
      </c>
      <c r="AV413" s="269"/>
      <c r="AW413" s="269"/>
      <c r="AX413" s="269"/>
      <c r="AY413" s="259" t="s">
        <v>184</v>
      </c>
      <c r="AZ413" s="269"/>
      <c r="BA413" s="269"/>
      <c r="BB413" s="269"/>
      <c r="BC413" s="269"/>
      <c r="BD413" s="269"/>
      <c r="BE413" s="339">
        <f>IF(N413="základní",J413,0)</f>
        <v>0</v>
      </c>
      <c r="BF413" s="339">
        <f>IF(N413="snížená",J413,0)</f>
        <v>0</v>
      </c>
      <c r="BG413" s="339">
        <f>IF(N413="zákl. přenesená",J413,0)</f>
        <v>0</v>
      </c>
      <c r="BH413" s="339">
        <f>IF(N413="sníž. přenesená",J413,0)</f>
        <v>0</v>
      </c>
      <c r="BI413" s="339">
        <f>IF(N413="nulová",J413,0)</f>
        <v>0</v>
      </c>
      <c r="BJ413" s="259" t="s">
        <v>82</v>
      </c>
      <c r="BK413" s="339">
        <f>ROUND(I413*H413,2)</f>
        <v>0</v>
      </c>
      <c r="BL413" s="259" t="s">
        <v>1320</v>
      </c>
      <c r="BM413" s="338" t="s">
        <v>1330</v>
      </c>
    </row>
    <row r="414" spans="2:65" s="1" customFormat="1" ht="32.950000000000003" customHeight="1">
      <c r="B414" s="268"/>
      <c r="C414" s="329" t="s">
        <v>797</v>
      </c>
      <c r="D414" s="329" t="s">
        <v>187</v>
      </c>
      <c r="E414" s="330" t="s">
        <v>1331</v>
      </c>
      <c r="F414" s="331" t="s">
        <v>1332</v>
      </c>
      <c r="G414" s="332" t="s">
        <v>233</v>
      </c>
      <c r="H414" s="148"/>
      <c r="I414" s="137"/>
      <c r="J414" s="334">
        <f>ROUND(I414*H414,2)</f>
        <v>0</v>
      </c>
      <c r="K414" s="331" t="s">
        <v>1081</v>
      </c>
      <c r="L414" s="268"/>
      <c r="M414" s="149" t="s">
        <v>1</v>
      </c>
      <c r="N414" s="373" t="s">
        <v>40</v>
      </c>
      <c r="O414" s="374"/>
      <c r="P414" s="375">
        <f>O414*H414</f>
        <v>0</v>
      </c>
      <c r="Q414" s="375">
        <v>0</v>
      </c>
      <c r="R414" s="375">
        <f>Q414*H414</f>
        <v>0</v>
      </c>
      <c r="S414" s="375">
        <v>0</v>
      </c>
      <c r="T414" s="376">
        <f>S414*H414</f>
        <v>0</v>
      </c>
      <c r="U414" s="269"/>
      <c r="V414" s="269"/>
      <c r="W414" s="269"/>
      <c r="X414" s="269"/>
      <c r="Y414" s="269"/>
      <c r="Z414" s="269"/>
      <c r="AA414" s="269"/>
      <c r="AB414" s="269"/>
      <c r="AC414" s="269"/>
      <c r="AD414" s="269"/>
      <c r="AE414" s="269"/>
      <c r="AF414" s="269"/>
      <c r="AG414" s="269"/>
      <c r="AH414" s="269"/>
      <c r="AI414" s="269"/>
      <c r="AJ414" s="269"/>
      <c r="AK414" s="269"/>
      <c r="AL414" s="269"/>
      <c r="AM414" s="269"/>
      <c r="AN414" s="269"/>
      <c r="AO414" s="269"/>
      <c r="AP414" s="269"/>
      <c r="AQ414" s="269"/>
      <c r="AR414" s="338" t="s">
        <v>1320</v>
      </c>
      <c r="AS414" s="269"/>
      <c r="AT414" s="338" t="s">
        <v>187</v>
      </c>
      <c r="AU414" s="338" t="s">
        <v>82</v>
      </c>
      <c r="AV414" s="269"/>
      <c r="AW414" s="269"/>
      <c r="AX414" s="269"/>
      <c r="AY414" s="259" t="s">
        <v>184</v>
      </c>
      <c r="AZ414" s="269"/>
      <c r="BA414" s="269"/>
      <c r="BB414" s="269"/>
      <c r="BC414" s="269"/>
      <c r="BD414" s="269"/>
      <c r="BE414" s="339">
        <f>IF(N414="základní",J414,0)</f>
        <v>0</v>
      </c>
      <c r="BF414" s="339">
        <f>IF(N414="snížená",J414,0)</f>
        <v>0</v>
      </c>
      <c r="BG414" s="339">
        <f>IF(N414="zákl. přenesená",J414,0)</f>
        <v>0</v>
      </c>
      <c r="BH414" s="339">
        <f>IF(N414="sníž. přenesená",J414,0)</f>
        <v>0</v>
      </c>
      <c r="BI414" s="339">
        <f>IF(N414="nulová",J414,0)</f>
        <v>0</v>
      </c>
      <c r="BJ414" s="259" t="s">
        <v>82</v>
      </c>
      <c r="BK414" s="339">
        <f>ROUND(I414*H414,2)</f>
        <v>0</v>
      </c>
      <c r="BL414" s="259" t="s">
        <v>1320</v>
      </c>
      <c r="BM414" s="338" t="s">
        <v>1333</v>
      </c>
    </row>
    <row r="415" spans="2:65" s="1" customFormat="1" ht="7" customHeight="1">
      <c r="B415" s="290"/>
      <c r="C415" s="291"/>
      <c r="D415" s="291"/>
      <c r="E415" s="291"/>
      <c r="F415" s="291"/>
      <c r="G415" s="291"/>
      <c r="H415" s="291"/>
      <c r="I415" s="291"/>
      <c r="J415" s="291"/>
      <c r="K415" s="291"/>
      <c r="L415" s="268"/>
      <c r="M415" s="269"/>
      <c r="N415" s="269"/>
      <c r="O415" s="269"/>
      <c r="P415" s="269"/>
      <c r="Q415" s="269"/>
      <c r="R415" s="269"/>
      <c r="S415" s="269"/>
      <c r="T415" s="269"/>
      <c r="U415" s="269"/>
      <c r="V415" s="269"/>
      <c r="W415" s="269"/>
      <c r="X415" s="269"/>
      <c r="Y415" s="269"/>
      <c r="Z415" s="269"/>
      <c r="AA415" s="269"/>
      <c r="AB415" s="269"/>
      <c r="AC415" s="269"/>
      <c r="AD415" s="269"/>
      <c r="AE415" s="269"/>
      <c r="AF415" s="269"/>
      <c r="AG415" s="269"/>
      <c r="AH415" s="269"/>
      <c r="AI415" s="269"/>
      <c r="AJ415" s="269"/>
      <c r="AK415" s="269"/>
      <c r="AL415" s="269"/>
      <c r="AM415" s="269"/>
      <c r="AN415" s="269"/>
      <c r="AO415" s="269"/>
      <c r="AP415" s="269"/>
      <c r="AQ415" s="269"/>
      <c r="AR415" s="269"/>
      <c r="AS415" s="269"/>
      <c r="AT415" s="269"/>
      <c r="AU415" s="269"/>
      <c r="AV415" s="269"/>
      <c r="AW415" s="269"/>
      <c r="AX415" s="269"/>
      <c r="AY415" s="269"/>
      <c r="AZ415" s="269"/>
      <c r="BA415" s="269"/>
      <c r="BB415" s="269"/>
      <c r="BC415" s="269"/>
      <c r="BD415" s="269"/>
      <c r="BE415" s="269"/>
      <c r="BF415" s="269"/>
      <c r="BG415" s="269"/>
      <c r="BH415" s="269"/>
      <c r="BI415" s="269"/>
      <c r="BJ415" s="269"/>
      <c r="BK415" s="269"/>
      <c r="BL415" s="269"/>
      <c r="BM415" s="269"/>
    </row>
  </sheetData>
  <sheetProtection algorithmName="SHA-512" hashValue="K16F8zTrlIvIurfSP5pxGC4mMTZ7mPT0rJS2yK6iIcYXWj5pbrbi0Tx6g5Su5JaSJM7nS1i1CLG8AL9/MYrPNA==" saltValue="LXuOdsqyVDIUPfqI6RiZQg==" spinCount="100000" sheet="1" objects="1" scenarios="1"/>
  <autoFilter ref="C136:K414" xr:uid="{00000000-0009-0000-0000-000003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2:BM230"/>
  <sheetViews>
    <sheetView showGridLines="0" topLeftCell="A113" workbookViewId="0">
      <selection activeCell="F138" sqref="F138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9">
      <c r="B8" s="20"/>
      <c r="D8" s="27" t="s">
        <v>144</v>
      </c>
      <c r="L8" s="20"/>
    </row>
    <row r="9" spans="2:46" ht="16.5" customHeight="1">
      <c r="B9" s="20"/>
      <c r="E9" s="254" t="s">
        <v>862</v>
      </c>
      <c r="F9" s="222"/>
      <c r="G9" s="222"/>
      <c r="H9" s="222"/>
      <c r="L9" s="20"/>
    </row>
    <row r="10" spans="2:46" ht="12.1" customHeight="1">
      <c r="B10" s="20"/>
      <c r="D10" s="27" t="s">
        <v>146</v>
      </c>
      <c r="L10" s="20"/>
    </row>
    <row r="11" spans="2:46" s="1" customFormat="1" ht="16.5" customHeight="1">
      <c r="B11" s="32"/>
      <c r="E11" s="249" t="s">
        <v>863</v>
      </c>
      <c r="F11" s="253"/>
      <c r="G11" s="253"/>
      <c r="H11" s="253"/>
      <c r="L11" s="32"/>
    </row>
    <row r="12" spans="2:46" s="1" customFormat="1" ht="12.1" customHeight="1">
      <c r="B12" s="32"/>
      <c r="D12" s="27" t="s">
        <v>1334</v>
      </c>
      <c r="L12" s="32"/>
    </row>
    <row r="13" spans="2:46" s="1" customFormat="1" ht="16.5" customHeight="1">
      <c r="B13" s="32"/>
      <c r="E13" s="243" t="s">
        <v>1335</v>
      </c>
      <c r="F13" s="253"/>
      <c r="G13" s="253"/>
      <c r="H13" s="253"/>
      <c r="L13" s="32"/>
    </row>
    <row r="14" spans="2:46" s="1" customFormat="1">
      <c r="B14" s="32"/>
      <c r="L14" s="32"/>
    </row>
    <row r="15" spans="2:46" s="1" customFormat="1" ht="12.1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.1" customHeight="1">
      <c r="B16" s="32"/>
      <c r="D16" s="27" t="s">
        <v>20</v>
      </c>
      <c r="F16" s="25" t="s">
        <v>21</v>
      </c>
      <c r="I16" s="27" t="s">
        <v>22</v>
      </c>
      <c r="J16" s="52">
        <f>'Rekapitulace stavby'!AN8</f>
        <v>0</v>
      </c>
      <c r="L16" s="32"/>
    </row>
    <row r="17" spans="2:12" s="1" customFormat="1" ht="10.9" customHeight="1">
      <c r="B17" s="32"/>
      <c r="L17" s="32"/>
    </row>
    <row r="18" spans="2:12" s="1" customFormat="1" ht="12.1" customHeight="1">
      <c r="B18" s="32"/>
      <c r="D18" s="27" t="s">
        <v>23</v>
      </c>
      <c r="I18" s="27" t="s">
        <v>24</v>
      </c>
      <c r="J18" s="25" t="s">
        <v>25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7" customHeight="1">
      <c r="B20" s="32"/>
      <c r="L20" s="32"/>
    </row>
    <row r="21" spans="2:12" s="1" customFormat="1" ht="12.1" customHeight="1">
      <c r="B21" s="32"/>
      <c r="D21" s="27" t="s">
        <v>28</v>
      </c>
      <c r="I21" s="27" t="s">
        <v>24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56" t="str">
        <f>'Rekapitulace stavby'!E14</f>
        <v>Vyplň údaj</v>
      </c>
      <c r="F22" s="226"/>
      <c r="G22" s="226"/>
      <c r="H22" s="226"/>
      <c r="I22" s="27" t="s">
        <v>27</v>
      </c>
      <c r="J22" s="28" t="str">
        <f>'Rekapitulace stavby'!AN14</f>
        <v>Vyplň údaj</v>
      </c>
      <c r="L22" s="32"/>
    </row>
    <row r="23" spans="2:12" s="1" customFormat="1" ht="7" customHeight="1">
      <c r="B23" s="32"/>
      <c r="L23" s="32"/>
    </row>
    <row r="24" spans="2:12" s="1" customFormat="1" ht="12.1" customHeight="1">
      <c r="B24" s="32"/>
      <c r="D24" s="27" t="s">
        <v>30</v>
      </c>
      <c r="I24" s="27" t="s">
        <v>24</v>
      </c>
      <c r="J24" s="25" t="s">
        <v>864</v>
      </c>
      <c r="L24" s="32"/>
    </row>
    <row r="25" spans="2:12" s="1" customFormat="1" ht="18" customHeight="1">
      <c r="B25" s="32"/>
      <c r="E25" s="25" t="s">
        <v>865</v>
      </c>
      <c r="I25" s="27" t="s">
        <v>27</v>
      </c>
      <c r="J25" s="25" t="s">
        <v>866</v>
      </c>
      <c r="L25" s="32"/>
    </row>
    <row r="26" spans="2:12" s="1" customFormat="1" ht="7" customHeight="1">
      <c r="B26" s="32"/>
      <c r="L26" s="32"/>
    </row>
    <row r="27" spans="2:12" s="1" customFormat="1" ht="12.1" customHeight="1">
      <c r="B27" s="32"/>
      <c r="D27" s="27" t="s">
        <v>33</v>
      </c>
      <c r="I27" s="27" t="s">
        <v>24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7" customHeight="1">
      <c r="B29" s="32"/>
      <c r="L29" s="32"/>
    </row>
    <row r="30" spans="2:12" s="1" customFormat="1" ht="12.1" customHeight="1">
      <c r="B30" s="32"/>
      <c r="D30" s="27" t="s">
        <v>34</v>
      </c>
      <c r="L30" s="32"/>
    </row>
    <row r="31" spans="2:12" s="7" customFormat="1" ht="16.5" customHeight="1">
      <c r="B31" s="94"/>
      <c r="E31" s="230" t="s">
        <v>1</v>
      </c>
      <c r="F31" s="230"/>
      <c r="G31" s="230"/>
      <c r="H31" s="230"/>
      <c r="L31" s="94"/>
    </row>
    <row r="32" spans="2:12" s="1" customFormat="1" ht="7" customHeight="1">
      <c r="B32" s="32"/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" customHeight="1">
      <c r="B34" s="32"/>
      <c r="D34" s="95" t="s">
        <v>35</v>
      </c>
      <c r="J34" s="66">
        <f>ROUND(J135, 2)</f>
        <v>0</v>
      </c>
      <c r="L34" s="32"/>
    </row>
    <row r="35" spans="2:12" s="1" customFormat="1" ht="7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5" t="s">
        <v>39</v>
      </c>
      <c r="E37" s="27" t="s">
        <v>40</v>
      </c>
      <c r="F37" s="86">
        <f>ROUND((SUM(BE135:BE229)),  2)</f>
        <v>0</v>
      </c>
      <c r="I37" s="96">
        <v>0.21</v>
      </c>
      <c r="J37" s="86">
        <f>ROUND(((SUM(BE135:BE229))*I37),  2)</f>
        <v>0</v>
      </c>
      <c r="L37" s="32"/>
    </row>
    <row r="38" spans="2:12" s="1" customFormat="1" ht="14.45" customHeight="1">
      <c r="B38" s="32"/>
      <c r="E38" s="27" t="s">
        <v>41</v>
      </c>
      <c r="F38" s="86">
        <f>ROUND((SUM(BF135:BF229)),  2)</f>
        <v>0</v>
      </c>
      <c r="I38" s="96">
        <v>0.12</v>
      </c>
      <c r="J38" s="86">
        <f>ROUND(((SUM(BF135:BF229))*I38),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ROUND((SUM(BG135:BG229)),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6">
        <f>ROUND((SUM(BH135:BH229)),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>
      <c r="B41" s="32"/>
      <c r="E41" s="27" t="s">
        <v>44</v>
      </c>
      <c r="F41" s="86">
        <f>ROUND((SUM(BI135:BI229)),  2)</f>
        <v>0</v>
      </c>
      <c r="I41" s="96">
        <v>0</v>
      </c>
      <c r="J41" s="86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3" customHeight="1">
      <c r="B43" s="32"/>
      <c r="C43" s="97"/>
      <c r="D43" s="98" t="s">
        <v>45</v>
      </c>
      <c r="E43" s="57"/>
      <c r="F43" s="57"/>
      <c r="G43" s="99" t="s">
        <v>46</v>
      </c>
      <c r="H43" s="100" t="s">
        <v>47</v>
      </c>
      <c r="I43" s="57"/>
      <c r="J43" s="101">
        <f>SUM(J34:J41)</f>
        <v>0</v>
      </c>
      <c r="K43" s="102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ht="16.5" customHeight="1">
      <c r="B87" s="20"/>
      <c r="E87" s="254" t="s">
        <v>862</v>
      </c>
      <c r="F87" s="222"/>
      <c r="G87" s="222"/>
      <c r="H87" s="222"/>
      <c r="L87" s="20"/>
    </row>
    <row r="88" spans="2:12" ht="12.1" customHeight="1">
      <c r="B88" s="20"/>
      <c r="C88" s="27" t="s">
        <v>146</v>
      </c>
      <c r="L88" s="20"/>
    </row>
    <row r="89" spans="2:12" s="1" customFormat="1" ht="16.5" customHeight="1">
      <c r="B89" s="32"/>
      <c r="E89" s="249" t="s">
        <v>863</v>
      </c>
      <c r="F89" s="253"/>
      <c r="G89" s="253"/>
      <c r="H89" s="253"/>
      <c r="L89" s="32"/>
    </row>
    <row r="90" spans="2:12" s="1" customFormat="1" ht="12.1" customHeight="1">
      <c r="B90" s="32"/>
      <c r="C90" s="27" t="s">
        <v>1334</v>
      </c>
      <c r="L90" s="32"/>
    </row>
    <row r="91" spans="2:12" s="1" customFormat="1" ht="16.5" customHeight="1">
      <c r="B91" s="32"/>
      <c r="E91" s="243" t="str">
        <f>E13</f>
        <v>SO-01 ZTI - Zdravotechnika - budova I</v>
      </c>
      <c r="F91" s="253"/>
      <c r="G91" s="253"/>
      <c r="H91" s="253"/>
      <c r="L91" s="32"/>
    </row>
    <row r="92" spans="2:12" s="1" customFormat="1" ht="7" customHeight="1">
      <c r="B92" s="32"/>
      <c r="L92" s="32"/>
    </row>
    <row r="93" spans="2:12" s="1" customFormat="1" ht="12.1" customHeight="1">
      <c r="B93" s="32"/>
      <c r="C93" s="27" t="s">
        <v>20</v>
      </c>
      <c r="F93" s="25" t="str">
        <f>F16</f>
        <v>areál ČZU v Praze</v>
      </c>
      <c r="I93" s="27" t="s">
        <v>22</v>
      </c>
      <c r="J93" s="52">
        <f>IF(J16="","",J16)</f>
        <v>0</v>
      </c>
      <c r="L93" s="32"/>
    </row>
    <row r="94" spans="2:12" s="1" customFormat="1" ht="7" customHeight="1">
      <c r="B94" s="32"/>
      <c r="L94" s="32"/>
    </row>
    <row r="95" spans="2:12" s="1" customFormat="1" ht="15.15" customHeight="1">
      <c r="B95" s="32"/>
      <c r="C95" s="27" t="s">
        <v>23</v>
      </c>
      <c r="F95" s="25" t="str">
        <f>E19</f>
        <v>ČZU v Praze, Kamýcká 129, 165 00 Praha 6 - Suchdol</v>
      </c>
      <c r="I95" s="27" t="s">
        <v>30</v>
      </c>
      <c r="J95" s="30" t="str">
        <f>E25</f>
        <v>ABCD studio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4" customHeight="1">
      <c r="B97" s="32"/>
      <c r="L97" s="32"/>
    </row>
    <row r="98" spans="2:47" s="1" customFormat="1" ht="29.25" customHeight="1">
      <c r="B98" s="32"/>
      <c r="C98" s="105" t="s">
        <v>149</v>
      </c>
      <c r="D98" s="97"/>
      <c r="E98" s="97"/>
      <c r="F98" s="97"/>
      <c r="G98" s="97"/>
      <c r="H98" s="97"/>
      <c r="I98" s="97"/>
      <c r="J98" s="106" t="s">
        <v>150</v>
      </c>
      <c r="K98" s="97"/>
      <c r="L98" s="32"/>
    </row>
    <row r="99" spans="2:47" s="1" customFormat="1" ht="10.4" customHeight="1">
      <c r="B99" s="32"/>
      <c r="L99" s="32"/>
    </row>
    <row r="100" spans="2:47" s="1" customFormat="1" ht="22.95" customHeight="1">
      <c r="B100" s="32"/>
      <c r="C100" s="107" t="s">
        <v>151</v>
      </c>
      <c r="J100" s="66">
        <f>J135</f>
        <v>0</v>
      </c>
      <c r="L100" s="32"/>
      <c r="AU100" s="17" t="s">
        <v>152</v>
      </c>
    </row>
    <row r="101" spans="2:47" s="8" customFormat="1" ht="25" customHeight="1">
      <c r="B101" s="108"/>
      <c r="D101" s="109" t="s">
        <v>867</v>
      </c>
      <c r="E101" s="110"/>
      <c r="F101" s="110"/>
      <c r="G101" s="110"/>
      <c r="H101" s="110"/>
      <c r="I101" s="110"/>
      <c r="J101" s="111">
        <f>J136</f>
        <v>0</v>
      </c>
      <c r="L101" s="108"/>
    </row>
    <row r="102" spans="2:47" s="9" customFormat="1" ht="19.899999999999999" customHeight="1">
      <c r="B102" s="112"/>
      <c r="D102" s="113" t="s">
        <v>869</v>
      </c>
      <c r="E102" s="114"/>
      <c r="F102" s="114"/>
      <c r="G102" s="114"/>
      <c r="H102" s="114"/>
      <c r="I102" s="114"/>
      <c r="J102" s="115">
        <f>J137</f>
        <v>0</v>
      </c>
      <c r="L102" s="112"/>
    </row>
    <row r="103" spans="2:47" s="9" customFormat="1" ht="19.899999999999999" customHeight="1">
      <c r="B103" s="112"/>
      <c r="D103" s="113" t="s">
        <v>870</v>
      </c>
      <c r="E103" s="114"/>
      <c r="F103" s="114"/>
      <c r="G103" s="114"/>
      <c r="H103" s="114"/>
      <c r="I103" s="114"/>
      <c r="J103" s="115">
        <f>J139</f>
        <v>0</v>
      </c>
      <c r="L103" s="112"/>
    </row>
    <row r="104" spans="2:47" s="9" customFormat="1" ht="19.899999999999999" customHeight="1">
      <c r="B104" s="112"/>
      <c r="D104" s="113" t="s">
        <v>871</v>
      </c>
      <c r="E104" s="114"/>
      <c r="F104" s="114"/>
      <c r="G104" s="114"/>
      <c r="H104" s="114"/>
      <c r="I104" s="114"/>
      <c r="J104" s="115">
        <f>J141</f>
        <v>0</v>
      </c>
      <c r="L104" s="112"/>
    </row>
    <row r="105" spans="2:47" s="9" customFormat="1" ht="19.899999999999999" customHeight="1">
      <c r="B105" s="112"/>
      <c r="D105" s="113" t="s">
        <v>872</v>
      </c>
      <c r="E105" s="114"/>
      <c r="F105" s="114"/>
      <c r="G105" s="114"/>
      <c r="H105" s="114"/>
      <c r="I105" s="114"/>
      <c r="J105" s="115">
        <f>J147</f>
        <v>0</v>
      </c>
      <c r="L105" s="112"/>
    </row>
    <row r="106" spans="2:47" s="9" customFormat="1" ht="19.899999999999999" customHeight="1">
      <c r="B106" s="112"/>
      <c r="D106" s="113" t="s">
        <v>873</v>
      </c>
      <c r="E106" s="114"/>
      <c r="F106" s="114"/>
      <c r="G106" s="114"/>
      <c r="H106" s="114"/>
      <c r="I106" s="114"/>
      <c r="J106" s="115">
        <f>J154</f>
        <v>0</v>
      </c>
      <c r="L106" s="112"/>
    </row>
    <row r="107" spans="2:47" s="8" customFormat="1" ht="25" customHeight="1">
      <c r="B107" s="108"/>
      <c r="D107" s="109" t="s">
        <v>153</v>
      </c>
      <c r="E107" s="110"/>
      <c r="F107" s="110"/>
      <c r="G107" s="110"/>
      <c r="H107" s="110"/>
      <c r="I107" s="110"/>
      <c r="J107" s="111">
        <f>J156</f>
        <v>0</v>
      </c>
      <c r="L107" s="108"/>
    </row>
    <row r="108" spans="2:47" s="9" customFormat="1" ht="19.899999999999999" customHeight="1">
      <c r="B108" s="112"/>
      <c r="D108" s="113" t="s">
        <v>1336</v>
      </c>
      <c r="E108" s="114"/>
      <c r="F108" s="114"/>
      <c r="G108" s="114"/>
      <c r="H108" s="114"/>
      <c r="I108" s="114"/>
      <c r="J108" s="115">
        <f>J157</f>
        <v>0</v>
      </c>
      <c r="L108" s="112"/>
    </row>
    <row r="109" spans="2:47" s="9" customFormat="1" ht="19.899999999999999" customHeight="1">
      <c r="B109" s="112"/>
      <c r="D109" s="113" t="s">
        <v>1337</v>
      </c>
      <c r="E109" s="114"/>
      <c r="F109" s="114"/>
      <c r="G109" s="114"/>
      <c r="H109" s="114"/>
      <c r="I109" s="114"/>
      <c r="J109" s="115">
        <f>J175</f>
        <v>0</v>
      </c>
      <c r="L109" s="112"/>
    </row>
    <row r="110" spans="2:47" s="9" customFormat="1" ht="19.899999999999999" customHeight="1">
      <c r="B110" s="112"/>
      <c r="D110" s="113" t="s">
        <v>1338</v>
      </c>
      <c r="E110" s="114"/>
      <c r="F110" s="114"/>
      <c r="G110" s="114"/>
      <c r="H110" s="114"/>
      <c r="I110" s="114"/>
      <c r="J110" s="115">
        <f>J207</f>
        <v>0</v>
      </c>
      <c r="L110" s="112"/>
    </row>
    <row r="111" spans="2:47" s="9" customFormat="1" ht="19.899999999999999" customHeight="1">
      <c r="B111" s="112"/>
      <c r="D111" s="113" t="s">
        <v>1339</v>
      </c>
      <c r="E111" s="114"/>
      <c r="F111" s="114"/>
      <c r="G111" s="114"/>
      <c r="H111" s="114"/>
      <c r="I111" s="114"/>
      <c r="J111" s="115">
        <f>J226</f>
        <v>0</v>
      </c>
      <c r="L111" s="112"/>
    </row>
    <row r="112" spans="2:47" s="1" customFormat="1" ht="21.75" customHeight="1">
      <c r="B112" s="32"/>
      <c r="L112" s="32"/>
    </row>
    <row r="113" spans="2:12" s="1" customFormat="1" ht="7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7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5" customHeight="1">
      <c r="B118" s="32"/>
      <c r="C118" s="21" t="s">
        <v>169</v>
      </c>
      <c r="L118" s="32"/>
    </row>
    <row r="119" spans="2:12" s="1" customFormat="1" ht="7" customHeight="1">
      <c r="B119" s="32"/>
      <c r="L119" s="32"/>
    </row>
    <row r="120" spans="2:12" s="1" customFormat="1" ht="12.1" customHeight="1">
      <c r="B120" s="32"/>
      <c r="C120" s="27" t="s">
        <v>16</v>
      </c>
      <c r="L120" s="32"/>
    </row>
    <row r="121" spans="2:12" s="1" customFormat="1" ht="16.5" customHeight="1">
      <c r="B121" s="32"/>
      <c r="E121" s="254" t="str">
        <f>E7</f>
        <v>ČZU akce - sloučení</v>
      </c>
      <c r="F121" s="255"/>
      <c r="G121" s="255"/>
      <c r="H121" s="255"/>
      <c r="L121" s="32"/>
    </row>
    <row r="122" spans="2:12" ht="12.1" customHeight="1">
      <c r="B122" s="20"/>
      <c r="C122" s="27" t="s">
        <v>144</v>
      </c>
      <c r="L122" s="20"/>
    </row>
    <row r="123" spans="2:12" ht="16.5" customHeight="1">
      <c r="B123" s="20"/>
      <c r="E123" s="254" t="s">
        <v>862</v>
      </c>
      <c r="F123" s="222"/>
      <c r="G123" s="222"/>
      <c r="H123" s="222"/>
      <c r="L123" s="20"/>
    </row>
    <row r="124" spans="2:12" ht="12.1" customHeight="1">
      <c r="B124" s="20"/>
      <c r="C124" s="27" t="s">
        <v>146</v>
      </c>
      <c r="L124" s="20"/>
    </row>
    <row r="125" spans="2:12" s="1" customFormat="1" ht="16.5" customHeight="1">
      <c r="B125" s="32"/>
      <c r="E125" s="249" t="s">
        <v>863</v>
      </c>
      <c r="F125" s="253"/>
      <c r="G125" s="253"/>
      <c r="H125" s="253"/>
      <c r="L125" s="32"/>
    </row>
    <row r="126" spans="2:12" s="1" customFormat="1" ht="12.1" customHeight="1">
      <c r="B126" s="32"/>
      <c r="C126" s="27" t="s">
        <v>1334</v>
      </c>
      <c r="L126" s="32"/>
    </row>
    <row r="127" spans="2:12" s="1" customFormat="1" ht="16.5" customHeight="1">
      <c r="B127" s="32"/>
      <c r="E127" s="243" t="str">
        <f>E13</f>
        <v>SO-01 ZTI - Zdravotechnika - budova I</v>
      </c>
      <c r="F127" s="253"/>
      <c r="G127" s="253"/>
      <c r="H127" s="253"/>
      <c r="L127" s="32"/>
    </row>
    <row r="128" spans="2:12" s="1" customFormat="1" ht="7" customHeight="1">
      <c r="B128" s="32"/>
      <c r="L128" s="32"/>
    </row>
    <row r="129" spans="2:65" s="1" customFormat="1" ht="12.1" customHeight="1">
      <c r="B129" s="32"/>
      <c r="C129" s="27" t="s">
        <v>20</v>
      </c>
      <c r="F129" s="25" t="str">
        <f>F16</f>
        <v>areál ČZU v Praze</v>
      </c>
      <c r="I129" s="27" t="s">
        <v>22</v>
      </c>
      <c r="J129" s="52">
        <f>IF(J16="","",J16)</f>
        <v>0</v>
      </c>
      <c r="L129" s="32"/>
    </row>
    <row r="130" spans="2:65" s="1" customFormat="1" ht="7" customHeight="1">
      <c r="B130" s="32"/>
      <c r="L130" s="32"/>
    </row>
    <row r="131" spans="2:65" s="1" customFormat="1" ht="15.15" customHeight="1">
      <c r="B131" s="32"/>
      <c r="C131" s="27" t="s">
        <v>23</v>
      </c>
      <c r="F131" s="25" t="str">
        <f>E19</f>
        <v>ČZU v Praze, Kamýcká 129, 165 00 Praha 6 - Suchdol</v>
      </c>
      <c r="I131" s="27" t="s">
        <v>30</v>
      </c>
      <c r="J131" s="30" t="str">
        <f>E25</f>
        <v>ABCD studio s.r.o.</v>
      </c>
      <c r="L131" s="32"/>
    </row>
    <row r="132" spans="2:65" s="1" customFormat="1" ht="15.15" customHeight="1">
      <c r="B132" s="32"/>
      <c r="C132" s="27" t="s">
        <v>28</v>
      </c>
      <c r="F132" s="25" t="str">
        <f>IF(E22="","",E22)</f>
        <v>Vyplň údaj</v>
      </c>
      <c r="I132" s="27" t="s">
        <v>33</v>
      </c>
      <c r="J132" s="30" t="str">
        <f>E28</f>
        <v xml:space="preserve">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16"/>
      <c r="C134" s="117" t="s">
        <v>170</v>
      </c>
      <c r="D134" s="118" t="s">
        <v>60</v>
      </c>
      <c r="E134" s="118" t="s">
        <v>56</v>
      </c>
      <c r="F134" s="118" t="s">
        <v>57</v>
      </c>
      <c r="G134" s="118" t="s">
        <v>171</v>
      </c>
      <c r="H134" s="118" t="s">
        <v>172</v>
      </c>
      <c r="I134" s="118" t="s">
        <v>173</v>
      </c>
      <c r="J134" s="118" t="s">
        <v>150</v>
      </c>
      <c r="K134" s="119" t="s">
        <v>174</v>
      </c>
      <c r="L134" s="116"/>
      <c r="M134" s="59" t="s">
        <v>1</v>
      </c>
      <c r="N134" s="60" t="s">
        <v>39</v>
      </c>
      <c r="O134" s="60" t="s">
        <v>175</v>
      </c>
      <c r="P134" s="60" t="s">
        <v>176</v>
      </c>
      <c r="Q134" s="60" t="s">
        <v>177</v>
      </c>
      <c r="R134" s="60" t="s">
        <v>178</v>
      </c>
      <c r="S134" s="60" t="s">
        <v>179</v>
      </c>
      <c r="T134" s="61" t="s">
        <v>180</v>
      </c>
    </row>
    <row r="135" spans="2:65" s="1" customFormat="1" ht="22.95" customHeight="1">
      <c r="B135" s="32"/>
      <c r="C135" s="64" t="s">
        <v>181</v>
      </c>
      <c r="J135" s="120">
        <f>BK135</f>
        <v>0</v>
      </c>
      <c r="L135" s="32"/>
      <c r="M135" s="62"/>
      <c r="N135" s="53"/>
      <c r="O135" s="53"/>
      <c r="P135" s="121">
        <f>P136+P156</f>
        <v>0</v>
      </c>
      <c r="Q135" s="53"/>
      <c r="R135" s="121">
        <f>R136+R156</f>
        <v>2.4259306999999999</v>
      </c>
      <c r="S135" s="53"/>
      <c r="T135" s="122">
        <f>T136+T156</f>
        <v>2.8091399999999997</v>
      </c>
      <c r="AT135" s="17" t="s">
        <v>74</v>
      </c>
      <c r="AU135" s="17" t="s">
        <v>152</v>
      </c>
      <c r="BK135" s="123">
        <f>BK136+BK156</f>
        <v>0</v>
      </c>
    </row>
    <row r="136" spans="2:65" s="11" customFormat="1" ht="26" customHeight="1">
      <c r="B136" s="124"/>
      <c r="D136" s="125" t="s">
        <v>74</v>
      </c>
      <c r="E136" s="126" t="s">
        <v>879</v>
      </c>
      <c r="F136" s="126" t="s">
        <v>880</v>
      </c>
      <c r="I136" s="127"/>
      <c r="J136" s="128">
        <f>BK136</f>
        <v>0</v>
      </c>
      <c r="L136" s="124"/>
      <c r="M136" s="129"/>
      <c r="P136" s="130">
        <f>P137+P139+P141+P147+P154</f>
        <v>0</v>
      </c>
      <c r="R136" s="130">
        <f>R137+R139+R141+R147+R154</f>
        <v>0.98768199999999995</v>
      </c>
      <c r="T136" s="131">
        <f>T137+T139+T141+T147+T154</f>
        <v>0.39482999999999996</v>
      </c>
      <c r="AR136" s="125" t="s">
        <v>82</v>
      </c>
      <c r="AT136" s="132" t="s">
        <v>74</v>
      </c>
      <c r="AU136" s="132" t="s">
        <v>75</v>
      </c>
      <c r="AY136" s="125" t="s">
        <v>184</v>
      </c>
      <c r="BK136" s="133">
        <f>BK137+BK139+BK141+BK147+BK154</f>
        <v>0</v>
      </c>
    </row>
    <row r="137" spans="2:65" s="11" customFormat="1" ht="22.95" customHeight="1">
      <c r="B137" s="124"/>
      <c r="D137" s="125" t="s">
        <v>74</v>
      </c>
      <c r="E137" s="134" t="s">
        <v>99</v>
      </c>
      <c r="F137" s="134" t="s">
        <v>903</v>
      </c>
      <c r="I137" s="127"/>
      <c r="J137" s="135">
        <f>BK137</f>
        <v>0</v>
      </c>
      <c r="L137" s="124"/>
      <c r="M137" s="129"/>
      <c r="P137" s="130">
        <f>P138</f>
        <v>0</v>
      </c>
      <c r="R137" s="130">
        <f>R138</f>
        <v>0.14260600000000001</v>
      </c>
      <c r="T137" s="131">
        <f>T138</f>
        <v>0</v>
      </c>
      <c r="AR137" s="125" t="s">
        <v>82</v>
      </c>
      <c r="AT137" s="132" t="s">
        <v>74</v>
      </c>
      <c r="AU137" s="132" t="s">
        <v>82</v>
      </c>
      <c r="AY137" s="125" t="s">
        <v>184</v>
      </c>
      <c r="BK137" s="133">
        <f>BK138</f>
        <v>0</v>
      </c>
    </row>
    <row r="138" spans="2:65" s="1" customFormat="1" ht="32.950000000000003" customHeight="1">
      <c r="B138" s="136"/>
      <c r="C138" s="191" t="s">
        <v>82</v>
      </c>
      <c r="D138" s="191" t="s">
        <v>187</v>
      </c>
      <c r="E138" s="192" t="s">
        <v>1340</v>
      </c>
      <c r="F138" s="193" t="s">
        <v>1341</v>
      </c>
      <c r="G138" s="194" t="s">
        <v>248</v>
      </c>
      <c r="H138" s="195">
        <v>11.3</v>
      </c>
      <c r="I138" s="137"/>
      <c r="J138" s="196">
        <f>ROUND(I138*H138,2)</f>
        <v>0</v>
      </c>
      <c r="K138" s="193" t="s">
        <v>195</v>
      </c>
      <c r="L138" s="32"/>
      <c r="M138" s="138" t="s">
        <v>1</v>
      </c>
      <c r="N138" s="139" t="s">
        <v>40</v>
      </c>
      <c r="P138" s="140">
        <f>O138*H138</f>
        <v>0</v>
      </c>
      <c r="Q138" s="140">
        <v>1.2619999999999999E-2</v>
      </c>
      <c r="R138" s="140">
        <f>Q138*H138</f>
        <v>0.14260600000000001</v>
      </c>
      <c r="S138" s="140">
        <v>0</v>
      </c>
      <c r="T138" s="141">
        <f>S138*H138</f>
        <v>0</v>
      </c>
      <c r="AR138" s="142" t="s">
        <v>197</v>
      </c>
      <c r="AT138" s="142" t="s">
        <v>187</v>
      </c>
      <c r="AU138" s="142" t="s">
        <v>84</v>
      </c>
      <c r="AY138" s="17" t="s">
        <v>184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82</v>
      </c>
      <c r="BK138" s="143">
        <f>ROUND(I138*H138,2)</f>
        <v>0</v>
      </c>
      <c r="BL138" s="17" t="s">
        <v>197</v>
      </c>
      <c r="BM138" s="142" t="s">
        <v>1342</v>
      </c>
    </row>
    <row r="139" spans="2:65" s="11" customFormat="1" ht="22.95" customHeight="1">
      <c r="B139" s="124"/>
      <c r="D139" s="125" t="s">
        <v>74</v>
      </c>
      <c r="E139" s="134" t="s">
        <v>200</v>
      </c>
      <c r="F139" s="134" t="s">
        <v>913</v>
      </c>
      <c r="I139" s="127"/>
      <c r="J139" s="135">
        <f>BK139</f>
        <v>0</v>
      </c>
      <c r="L139" s="124"/>
      <c r="M139" s="129"/>
      <c r="P139" s="130">
        <f>P140</f>
        <v>0</v>
      </c>
      <c r="R139" s="130">
        <f>R140</f>
        <v>0.84</v>
      </c>
      <c r="T139" s="131">
        <f>T140</f>
        <v>0</v>
      </c>
      <c r="AR139" s="125" t="s">
        <v>82</v>
      </c>
      <c r="AT139" s="132" t="s">
        <v>74</v>
      </c>
      <c r="AU139" s="132" t="s">
        <v>82</v>
      </c>
      <c r="AY139" s="125" t="s">
        <v>184</v>
      </c>
      <c r="BK139" s="133">
        <f>BK140</f>
        <v>0</v>
      </c>
    </row>
    <row r="140" spans="2:65" s="1" customFormat="1" ht="21.75" customHeight="1">
      <c r="B140" s="136"/>
      <c r="C140" s="191" t="s">
        <v>84</v>
      </c>
      <c r="D140" s="191" t="s">
        <v>187</v>
      </c>
      <c r="E140" s="192" t="s">
        <v>1343</v>
      </c>
      <c r="F140" s="193" t="s">
        <v>1344</v>
      </c>
      <c r="G140" s="194" t="s">
        <v>470</v>
      </c>
      <c r="H140" s="195">
        <v>15</v>
      </c>
      <c r="I140" s="137"/>
      <c r="J140" s="196">
        <f>ROUND(I140*H140,2)</f>
        <v>0</v>
      </c>
      <c r="K140" s="193" t="s">
        <v>195</v>
      </c>
      <c r="L140" s="32"/>
      <c r="M140" s="138" t="s">
        <v>1</v>
      </c>
      <c r="N140" s="139" t="s">
        <v>40</v>
      </c>
      <c r="P140" s="140">
        <f>O140*H140</f>
        <v>0</v>
      </c>
      <c r="Q140" s="140">
        <v>5.6000000000000001E-2</v>
      </c>
      <c r="R140" s="140">
        <f>Q140*H140</f>
        <v>0.84</v>
      </c>
      <c r="S140" s="140">
        <v>0</v>
      </c>
      <c r="T140" s="141">
        <f>S140*H140</f>
        <v>0</v>
      </c>
      <c r="AR140" s="142" t="s">
        <v>197</v>
      </c>
      <c r="AT140" s="142" t="s">
        <v>187</v>
      </c>
      <c r="AU140" s="142" t="s">
        <v>84</v>
      </c>
      <c r="AY140" s="17" t="s">
        <v>184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82</v>
      </c>
      <c r="BK140" s="143">
        <f>ROUND(I140*H140,2)</f>
        <v>0</v>
      </c>
      <c r="BL140" s="17" t="s">
        <v>197</v>
      </c>
      <c r="BM140" s="142" t="s">
        <v>1345</v>
      </c>
    </row>
    <row r="141" spans="2:65" s="11" customFormat="1" ht="22.95" customHeight="1">
      <c r="B141" s="124"/>
      <c r="D141" s="125" t="s">
        <v>74</v>
      </c>
      <c r="E141" s="134" t="s">
        <v>216</v>
      </c>
      <c r="F141" s="134" t="s">
        <v>963</v>
      </c>
      <c r="I141" s="127"/>
      <c r="J141" s="135">
        <f>BK141</f>
        <v>0</v>
      </c>
      <c r="L141" s="124"/>
      <c r="M141" s="129"/>
      <c r="P141" s="130">
        <f>SUM(P142:P146)</f>
        <v>0</v>
      </c>
      <c r="R141" s="130">
        <f>SUM(R142:R146)</f>
        <v>5.0760000000000007E-3</v>
      </c>
      <c r="T141" s="131">
        <f>SUM(T142:T146)</f>
        <v>0.39482999999999996</v>
      </c>
      <c r="AR141" s="125" t="s">
        <v>82</v>
      </c>
      <c r="AT141" s="132" t="s">
        <v>74</v>
      </c>
      <c r="AU141" s="132" t="s">
        <v>82</v>
      </c>
      <c r="AY141" s="125" t="s">
        <v>184</v>
      </c>
      <c r="BK141" s="133">
        <f>SUM(BK142:BK146)</f>
        <v>0</v>
      </c>
    </row>
    <row r="142" spans="2:65" s="1" customFormat="1" ht="37.9" customHeight="1">
      <c r="B142" s="136"/>
      <c r="C142" s="191" t="s">
        <v>99</v>
      </c>
      <c r="D142" s="191" t="s">
        <v>187</v>
      </c>
      <c r="E142" s="192" t="s">
        <v>1346</v>
      </c>
      <c r="F142" s="193" t="s">
        <v>1347</v>
      </c>
      <c r="G142" s="194" t="s">
        <v>190</v>
      </c>
      <c r="H142" s="195">
        <v>30</v>
      </c>
      <c r="I142" s="137"/>
      <c r="J142" s="196">
        <f>ROUND(I142*H142,2)</f>
        <v>0</v>
      </c>
      <c r="K142" s="193" t="s">
        <v>195</v>
      </c>
      <c r="L142" s="32"/>
      <c r="M142" s="138" t="s">
        <v>1</v>
      </c>
      <c r="N142" s="139" t="s">
        <v>40</v>
      </c>
      <c r="P142" s="140">
        <f>O142*H142</f>
        <v>0</v>
      </c>
      <c r="Q142" s="140">
        <v>0</v>
      </c>
      <c r="R142" s="140">
        <f>Q142*H142</f>
        <v>0</v>
      </c>
      <c r="S142" s="140">
        <v>6.0000000000000001E-3</v>
      </c>
      <c r="T142" s="141">
        <f>S142*H142</f>
        <v>0.18</v>
      </c>
      <c r="AR142" s="142" t="s">
        <v>197</v>
      </c>
      <c r="AT142" s="142" t="s">
        <v>187</v>
      </c>
      <c r="AU142" s="142" t="s">
        <v>84</v>
      </c>
      <c r="AY142" s="17" t="s">
        <v>184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82</v>
      </c>
      <c r="BK142" s="143">
        <f>ROUND(I142*H142,2)</f>
        <v>0</v>
      </c>
      <c r="BL142" s="17" t="s">
        <v>197</v>
      </c>
      <c r="BM142" s="142" t="s">
        <v>1348</v>
      </c>
    </row>
    <row r="143" spans="2:65" s="1" customFormat="1" ht="37.9" customHeight="1">
      <c r="B143" s="136"/>
      <c r="C143" s="191" t="s">
        <v>197</v>
      </c>
      <c r="D143" s="191" t="s">
        <v>187</v>
      </c>
      <c r="E143" s="192" t="s">
        <v>1349</v>
      </c>
      <c r="F143" s="193" t="s">
        <v>1350</v>
      </c>
      <c r="G143" s="194" t="s">
        <v>190</v>
      </c>
      <c r="H143" s="195">
        <v>15</v>
      </c>
      <c r="I143" s="137"/>
      <c r="J143" s="196">
        <f>ROUND(I143*H143,2)</f>
        <v>0</v>
      </c>
      <c r="K143" s="193" t="s">
        <v>195</v>
      </c>
      <c r="L143" s="32"/>
      <c r="M143" s="138" t="s">
        <v>1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8.9999999999999993E-3</v>
      </c>
      <c r="T143" s="141">
        <f>S143*H143</f>
        <v>0.13499999999999998</v>
      </c>
      <c r="AR143" s="142" t="s">
        <v>197</v>
      </c>
      <c r="AT143" s="142" t="s">
        <v>187</v>
      </c>
      <c r="AU143" s="142" t="s">
        <v>84</v>
      </c>
      <c r="AY143" s="17" t="s">
        <v>184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82</v>
      </c>
      <c r="BK143" s="143">
        <f>ROUND(I143*H143,2)</f>
        <v>0</v>
      </c>
      <c r="BL143" s="17" t="s">
        <v>197</v>
      </c>
      <c r="BM143" s="142" t="s">
        <v>1351</v>
      </c>
    </row>
    <row r="144" spans="2:65" s="1" customFormat="1" ht="37.9" customHeight="1">
      <c r="B144" s="136"/>
      <c r="C144" s="191" t="s">
        <v>204</v>
      </c>
      <c r="D144" s="191" t="s">
        <v>187</v>
      </c>
      <c r="E144" s="192" t="s">
        <v>1352</v>
      </c>
      <c r="F144" s="193" t="s">
        <v>1353</v>
      </c>
      <c r="G144" s="194" t="s">
        <v>190</v>
      </c>
      <c r="H144" s="195">
        <v>0.9</v>
      </c>
      <c r="I144" s="137"/>
      <c r="J144" s="196">
        <f>ROUND(I144*H144,2)</f>
        <v>0</v>
      </c>
      <c r="K144" s="193" t="s">
        <v>195</v>
      </c>
      <c r="L144" s="32"/>
      <c r="M144" s="138" t="s">
        <v>1</v>
      </c>
      <c r="N144" s="139" t="s">
        <v>40</v>
      </c>
      <c r="P144" s="140">
        <f>O144*H144</f>
        <v>0</v>
      </c>
      <c r="Q144" s="140">
        <v>7.6000000000000004E-4</v>
      </c>
      <c r="R144" s="140">
        <f>Q144*H144</f>
        <v>6.8400000000000004E-4</v>
      </c>
      <c r="S144" s="140">
        <v>2.0999999999999999E-3</v>
      </c>
      <c r="T144" s="141">
        <f>S144*H144</f>
        <v>1.89E-3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82</v>
      </c>
      <c r="BK144" s="143">
        <f>ROUND(I144*H144,2)</f>
        <v>0</v>
      </c>
      <c r="BL144" s="17" t="s">
        <v>197</v>
      </c>
      <c r="BM144" s="142" t="s">
        <v>1354</v>
      </c>
    </row>
    <row r="145" spans="2:65" s="1" customFormat="1" ht="44.35" customHeight="1">
      <c r="B145" s="136"/>
      <c r="C145" s="191" t="s">
        <v>200</v>
      </c>
      <c r="D145" s="191" t="s">
        <v>187</v>
      </c>
      <c r="E145" s="192" t="s">
        <v>1355</v>
      </c>
      <c r="F145" s="193" t="s">
        <v>1356</v>
      </c>
      <c r="G145" s="194" t="s">
        <v>190</v>
      </c>
      <c r="H145" s="195">
        <v>1.8</v>
      </c>
      <c r="I145" s="137"/>
      <c r="J145" s="196">
        <f>ROUND(I145*H145,2)</f>
        <v>0</v>
      </c>
      <c r="K145" s="193" t="s">
        <v>195</v>
      </c>
      <c r="L145" s="32"/>
      <c r="M145" s="138" t="s">
        <v>1</v>
      </c>
      <c r="N145" s="139" t="s">
        <v>40</v>
      </c>
      <c r="P145" s="140">
        <f>O145*H145</f>
        <v>0</v>
      </c>
      <c r="Q145" s="140">
        <v>9.7000000000000005E-4</v>
      </c>
      <c r="R145" s="140">
        <f>Q145*H145</f>
        <v>1.7460000000000002E-3</v>
      </c>
      <c r="S145" s="140">
        <v>4.3E-3</v>
      </c>
      <c r="T145" s="141">
        <f>S145*H145</f>
        <v>7.7400000000000004E-3</v>
      </c>
      <c r="AR145" s="142" t="s">
        <v>197</v>
      </c>
      <c r="AT145" s="142" t="s">
        <v>187</v>
      </c>
      <c r="AU145" s="142" t="s">
        <v>84</v>
      </c>
      <c r="AY145" s="17" t="s">
        <v>184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82</v>
      </c>
      <c r="BK145" s="143">
        <f>ROUND(I145*H145,2)</f>
        <v>0</v>
      </c>
      <c r="BL145" s="17" t="s">
        <v>197</v>
      </c>
      <c r="BM145" s="142" t="s">
        <v>1357</v>
      </c>
    </row>
    <row r="146" spans="2:65" s="1" customFormat="1" ht="44.35" customHeight="1">
      <c r="B146" s="136"/>
      <c r="C146" s="191" t="s">
        <v>210</v>
      </c>
      <c r="D146" s="191" t="s">
        <v>187</v>
      </c>
      <c r="E146" s="192" t="s">
        <v>1358</v>
      </c>
      <c r="F146" s="193" t="s">
        <v>1359</v>
      </c>
      <c r="G146" s="194" t="s">
        <v>190</v>
      </c>
      <c r="H146" s="195">
        <v>1.8</v>
      </c>
      <c r="I146" s="137"/>
      <c r="J146" s="196">
        <f>ROUND(I146*H146,2)</f>
        <v>0</v>
      </c>
      <c r="K146" s="193" t="s">
        <v>195</v>
      </c>
      <c r="L146" s="32"/>
      <c r="M146" s="138" t="s">
        <v>1</v>
      </c>
      <c r="N146" s="139" t="s">
        <v>40</v>
      </c>
      <c r="P146" s="140">
        <f>O146*H146</f>
        <v>0</v>
      </c>
      <c r="Q146" s="140">
        <v>1.47E-3</v>
      </c>
      <c r="R146" s="140">
        <f>Q146*H146</f>
        <v>2.6459999999999999E-3</v>
      </c>
      <c r="S146" s="140">
        <v>3.9E-2</v>
      </c>
      <c r="T146" s="141">
        <f>S146*H146</f>
        <v>7.0199999999999999E-2</v>
      </c>
      <c r="AR146" s="142" t="s">
        <v>197</v>
      </c>
      <c r="AT146" s="142" t="s">
        <v>187</v>
      </c>
      <c r="AU146" s="142" t="s">
        <v>84</v>
      </c>
      <c r="AY146" s="17" t="s">
        <v>184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82</v>
      </c>
      <c r="BK146" s="143">
        <f>ROUND(I146*H146,2)</f>
        <v>0</v>
      </c>
      <c r="BL146" s="17" t="s">
        <v>197</v>
      </c>
      <c r="BM146" s="142" t="s">
        <v>1360</v>
      </c>
    </row>
    <row r="147" spans="2:65" s="11" customFormat="1" ht="22.95" customHeight="1">
      <c r="B147" s="124"/>
      <c r="D147" s="125" t="s">
        <v>74</v>
      </c>
      <c r="E147" s="134" t="s">
        <v>995</v>
      </c>
      <c r="F147" s="134" t="s">
        <v>996</v>
      </c>
      <c r="I147" s="127"/>
      <c r="J147" s="135">
        <f>BK147</f>
        <v>0</v>
      </c>
      <c r="L147" s="124"/>
      <c r="M147" s="129"/>
      <c r="P147" s="130">
        <f>SUM(P148:P153)</f>
        <v>0</v>
      </c>
      <c r="R147" s="130">
        <f>SUM(R148:R153)</f>
        <v>0</v>
      </c>
      <c r="T147" s="131">
        <f>SUM(T148:T153)</f>
        <v>0</v>
      </c>
      <c r="AR147" s="125" t="s">
        <v>82</v>
      </c>
      <c r="AT147" s="132" t="s">
        <v>74</v>
      </c>
      <c r="AU147" s="132" t="s">
        <v>82</v>
      </c>
      <c r="AY147" s="125" t="s">
        <v>184</v>
      </c>
      <c r="BK147" s="133">
        <f>SUM(BK148:BK153)</f>
        <v>0</v>
      </c>
    </row>
    <row r="148" spans="2:65" s="1" customFormat="1" ht="37.9" customHeight="1">
      <c r="B148" s="136"/>
      <c r="C148" s="191" t="s">
        <v>203</v>
      </c>
      <c r="D148" s="191" t="s">
        <v>187</v>
      </c>
      <c r="E148" s="192" t="s">
        <v>1361</v>
      </c>
      <c r="F148" s="193" t="s">
        <v>1362</v>
      </c>
      <c r="G148" s="194" t="s">
        <v>351</v>
      </c>
      <c r="H148" s="195">
        <v>2.8090000000000002</v>
      </c>
      <c r="I148" s="137"/>
      <c r="J148" s="196">
        <f>ROUND(I148*H148,2)</f>
        <v>0</v>
      </c>
      <c r="K148" s="193" t="s">
        <v>195</v>
      </c>
      <c r="L148" s="32"/>
      <c r="M148" s="138" t="s">
        <v>1</v>
      </c>
      <c r="N148" s="139" t="s">
        <v>40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197</v>
      </c>
      <c r="AT148" s="142" t="s">
        <v>187</v>
      </c>
      <c r="AU148" s="142" t="s">
        <v>84</v>
      </c>
      <c r="AY148" s="17" t="s">
        <v>184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82</v>
      </c>
      <c r="BK148" s="143">
        <f>ROUND(I148*H148,2)</f>
        <v>0</v>
      </c>
      <c r="BL148" s="17" t="s">
        <v>197</v>
      </c>
      <c r="BM148" s="142" t="s">
        <v>1363</v>
      </c>
    </row>
    <row r="149" spans="2:65" s="1" customFormat="1" ht="32.950000000000003" customHeight="1">
      <c r="B149" s="136"/>
      <c r="C149" s="191" t="s">
        <v>216</v>
      </c>
      <c r="D149" s="191" t="s">
        <v>187</v>
      </c>
      <c r="E149" s="192" t="s">
        <v>1000</v>
      </c>
      <c r="F149" s="193" t="s">
        <v>1001</v>
      </c>
      <c r="G149" s="194" t="s">
        <v>351</v>
      </c>
      <c r="H149" s="195">
        <v>2.8090000000000002</v>
      </c>
      <c r="I149" s="137"/>
      <c r="J149" s="196">
        <f>ROUND(I149*H149,2)</f>
        <v>0</v>
      </c>
      <c r="K149" s="193" t="s">
        <v>195</v>
      </c>
      <c r="L149" s="32"/>
      <c r="M149" s="138" t="s">
        <v>1</v>
      </c>
      <c r="N149" s="139" t="s">
        <v>40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191</v>
      </c>
      <c r="AT149" s="142" t="s">
        <v>187</v>
      </c>
      <c r="AU149" s="142" t="s">
        <v>84</v>
      </c>
      <c r="AY149" s="17" t="s">
        <v>184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82</v>
      </c>
      <c r="BK149" s="143">
        <f>ROUND(I149*H149,2)</f>
        <v>0</v>
      </c>
      <c r="BL149" s="17" t="s">
        <v>191</v>
      </c>
      <c r="BM149" s="142" t="s">
        <v>1364</v>
      </c>
    </row>
    <row r="150" spans="2:65" s="1" customFormat="1" ht="44.35" customHeight="1">
      <c r="B150" s="136"/>
      <c r="C150" s="191" t="s">
        <v>207</v>
      </c>
      <c r="D150" s="191" t="s">
        <v>187</v>
      </c>
      <c r="E150" s="192" t="s">
        <v>1003</v>
      </c>
      <c r="F150" s="193" t="s">
        <v>1004</v>
      </c>
      <c r="G150" s="194" t="s">
        <v>351</v>
      </c>
      <c r="H150" s="195">
        <v>28.09</v>
      </c>
      <c r="I150" s="137"/>
      <c r="J150" s="196">
        <f>ROUND(I150*H150,2)</f>
        <v>0</v>
      </c>
      <c r="K150" s="193" t="s">
        <v>195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1365</v>
      </c>
    </row>
    <row r="151" spans="2:65" s="12" customFormat="1">
      <c r="B151" s="158"/>
      <c r="D151" s="154" t="s">
        <v>907</v>
      </c>
      <c r="F151" s="160" t="s">
        <v>1366</v>
      </c>
      <c r="H151" s="161">
        <v>28.09</v>
      </c>
      <c r="I151" s="162"/>
      <c r="L151" s="158"/>
      <c r="M151" s="163"/>
      <c r="T151" s="164"/>
      <c r="AT151" s="159" t="s">
        <v>907</v>
      </c>
      <c r="AU151" s="159" t="s">
        <v>84</v>
      </c>
      <c r="AV151" s="12" t="s">
        <v>84</v>
      </c>
      <c r="AW151" s="12" t="s">
        <v>3</v>
      </c>
      <c r="AX151" s="12" t="s">
        <v>82</v>
      </c>
      <c r="AY151" s="159" t="s">
        <v>184</v>
      </c>
    </row>
    <row r="152" spans="2:65" s="1" customFormat="1" ht="44.35" customHeight="1">
      <c r="B152" s="136"/>
      <c r="C152" s="191" t="s">
        <v>223</v>
      </c>
      <c r="D152" s="191" t="s">
        <v>187</v>
      </c>
      <c r="E152" s="192" t="s">
        <v>1367</v>
      </c>
      <c r="F152" s="193" t="s">
        <v>1368</v>
      </c>
      <c r="G152" s="194" t="s">
        <v>351</v>
      </c>
      <c r="H152" s="195">
        <v>2.8090000000000002</v>
      </c>
      <c r="I152" s="137"/>
      <c r="J152" s="196">
        <f>ROUND(I152*H152,2)</f>
        <v>0</v>
      </c>
      <c r="K152" s="193" t="s">
        <v>195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197</v>
      </c>
      <c r="AT152" s="142" t="s">
        <v>187</v>
      </c>
      <c r="AU152" s="142" t="s">
        <v>84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197</v>
      </c>
      <c r="BM152" s="142" t="s">
        <v>1369</v>
      </c>
    </row>
    <row r="153" spans="2:65" s="1" customFormat="1" ht="24.15" customHeight="1">
      <c r="B153" s="136"/>
      <c r="C153" s="191" t="s">
        <v>8</v>
      </c>
      <c r="D153" s="191" t="s">
        <v>187</v>
      </c>
      <c r="E153" s="192" t="s">
        <v>1370</v>
      </c>
      <c r="F153" s="193" t="s">
        <v>1371</v>
      </c>
      <c r="G153" s="194" t="s">
        <v>351</v>
      </c>
      <c r="H153" s="195">
        <v>2.8090000000000002</v>
      </c>
      <c r="I153" s="137"/>
      <c r="J153" s="196">
        <f>ROUND(I153*H153,2)</f>
        <v>0</v>
      </c>
      <c r="K153" s="193" t="s">
        <v>195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197</v>
      </c>
      <c r="AT153" s="142" t="s">
        <v>187</v>
      </c>
      <c r="AU153" s="142" t="s">
        <v>84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197</v>
      </c>
      <c r="BM153" s="142" t="s">
        <v>1372</v>
      </c>
    </row>
    <row r="154" spans="2:65" s="11" customFormat="1" ht="22.95" customHeight="1">
      <c r="B154" s="124"/>
      <c r="D154" s="125" t="s">
        <v>74</v>
      </c>
      <c r="E154" s="134" t="s">
        <v>1010</v>
      </c>
      <c r="F154" s="134" t="s">
        <v>1011</v>
      </c>
      <c r="I154" s="127"/>
      <c r="J154" s="135">
        <f>BK154</f>
        <v>0</v>
      </c>
      <c r="L154" s="124"/>
      <c r="M154" s="129"/>
      <c r="P154" s="130">
        <f>P155</f>
        <v>0</v>
      </c>
      <c r="R154" s="130">
        <f>R155</f>
        <v>0</v>
      </c>
      <c r="T154" s="131">
        <f>T155</f>
        <v>0</v>
      </c>
      <c r="AR154" s="125" t="s">
        <v>82</v>
      </c>
      <c r="AT154" s="132" t="s">
        <v>74</v>
      </c>
      <c r="AU154" s="132" t="s">
        <v>82</v>
      </c>
      <c r="AY154" s="125" t="s">
        <v>184</v>
      </c>
      <c r="BK154" s="133">
        <f>BK155</f>
        <v>0</v>
      </c>
    </row>
    <row r="155" spans="2:65" s="1" customFormat="1" ht="55.55" customHeight="1">
      <c r="B155" s="136"/>
      <c r="C155" s="191" t="s">
        <v>230</v>
      </c>
      <c r="D155" s="191" t="s">
        <v>187</v>
      </c>
      <c r="E155" s="192" t="s">
        <v>1373</v>
      </c>
      <c r="F155" s="193" t="s">
        <v>1374</v>
      </c>
      <c r="G155" s="194" t="s">
        <v>351</v>
      </c>
      <c r="H155" s="195">
        <v>0.98799999999999999</v>
      </c>
      <c r="I155" s="137"/>
      <c r="J155" s="196">
        <f>ROUND(I155*H155,2)</f>
        <v>0</v>
      </c>
      <c r="K155" s="193" t="s">
        <v>195</v>
      </c>
      <c r="L155" s="32"/>
      <c r="M155" s="138" t="s">
        <v>1</v>
      </c>
      <c r="N155" s="139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197</v>
      </c>
      <c r="AT155" s="142" t="s">
        <v>187</v>
      </c>
      <c r="AU155" s="142" t="s">
        <v>84</v>
      </c>
      <c r="AY155" s="17" t="s">
        <v>184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82</v>
      </c>
      <c r="BK155" s="143">
        <f>ROUND(I155*H155,2)</f>
        <v>0</v>
      </c>
      <c r="BL155" s="17" t="s">
        <v>197</v>
      </c>
      <c r="BM155" s="142" t="s">
        <v>1375</v>
      </c>
    </row>
    <row r="156" spans="2:65" s="11" customFormat="1" ht="26" customHeight="1">
      <c r="B156" s="124"/>
      <c r="D156" s="125" t="s">
        <v>74</v>
      </c>
      <c r="E156" s="126" t="s">
        <v>182</v>
      </c>
      <c r="F156" s="126" t="s">
        <v>183</v>
      </c>
      <c r="I156" s="127"/>
      <c r="J156" s="128">
        <f>BK156</f>
        <v>0</v>
      </c>
      <c r="L156" s="124"/>
      <c r="M156" s="129"/>
      <c r="P156" s="130">
        <f>P157+P175+P207+P226</f>
        <v>0</v>
      </c>
      <c r="R156" s="130">
        <f>R157+R175+R207+R226</f>
        <v>1.4382486999999999</v>
      </c>
      <c r="T156" s="131">
        <f>T157+T175+T207+T226</f>
        <v>2.41431</v>
      </c>
      <c r="AR156" s="125" t="s">
        <v>84</v>
      </c>
      <c r="AT156" s="132" t="s">
        <v>74</v>
      </c>
      <c r="AU156" s="132" t="s">
        <v>75</v>
      </c>
      <c r="AY156" s="125" t="s">
        <v>184</v>
      </c>
      <c r="BK156" s="133">
        <f>BK157+BK175+BK207+BK226</f>
        <v>0</v>
      </c>
    </row>
    <row r="157" spans="2:65" s="11" customFormat="1" ht="22.95" customHeight="1">
      <c r="B157" s="124"/>
      <c r="D157" s="125" t="s">
        <v>74</v>
      </c>
      <c r="E157" s="134" t="s">
        <v>1376</v>
      </c>
      <c r="F157" s="134" t="s">
        <v>1377</v>
      </c>
      <c r="I157" s="127"/>
      <c r="J157" s="135">
        <f>BK157</f>
        <v>0</v>
      </c>
      <c r="L157" s="124"/>
      <c r="M157" s="129"/>
      <c r="P157" s="130">
        <f>SUM(P158:P174)</f>
        <v>0</v>
      </c>
      <c r="R157" s="130">
        <f>SUM(R158:R174)</f>
        <v>0.13337299999999999</v>
      </c>
      <c r="T157" s="131">
        <f>SUM(T158:T174)</f>
        <v>0.8952</v>
      </c>
      <c r="AR157" s="125" t="s">
        <v>84</v>
      </c>
      <c r="AT157" s="132" t="s">
        <v>74</v>
      </c>
      <c r="AU157" s="132" t="s">
        <v>82</v>
      </c>
      <c r="AY157" s="125" t="s">
        <v>184</v>
      </c>
      <c r="BK157" s="133">
        <f>SUM(BK158:BK174)</f>
        <v>0</v>
      </c>
    </row>
    <row r="158" spans="2:65" s="1" customFormat="1" ht="24.15" customHeight="1">
      <c r="B158" s="136"/>
      <c r="C158" s="191" t="s">
        <v>213</v>
      </c>
      <c r="D158" s="191" t="s">
        <v>187</v>
      </c>
      <c r="E158" s="192" t="s">
        <v>1378</v>
      </c>
      <c r="F158" s="193" t="s">
        <v>1379</v>
      </c>
      <c r="G158" s="194" t="s">
        <v>248</v>
      </c>
      <c r="H158" s="195">
        <v>2</v>
      </c>
      <c r="I158" s="137"/>
      <c r="J158" s="196">
        <f t="shared" ref="J158:J174" si="0">ROUND(I158*H158,2)</f>
        <v>0</v>
      </c>
      <c r="K158" s="193" t="s">
        <v>195</v>
      </c>
      <c r="L158" s="32"/>
      <c r="M158" s="138" t="s">
        <v>1</v>
      </c>
      <c r="N158" s="139" t="s">
        <v>40</v>
      </c>
      <c r="P158" s="140">
        <f t="shared" ref="P158:P174" si="1">O158*H158</f>
        <v>0</v>
      </c>
      <c r="Q158" s="140">
        <v>1.8400000000000001E-3</v>
      </c>
      <c r="R158" s="140">
        <f t="shared" ref="R158:R174" si="2">Q158*H158</f>
        <v>3.6800000000000001E-3</v>
      </c>
      <c r="S158" s="140">
        <v>0</v>
      </c>
      <c r="T158" s="141">
        <f t="shared" ref="T158:T174" si="3">S158*H158</f>
        <v>0</v>
      </c>
      <c r="AR158" s="142" t="s">
        <v>191</v>
      </c>
      <c r="AT158" s="142" t="s">
        <v>187</v>
      </c>
      <c r="AU158" s="142" t="s">
        <v>84</v>
      </c>
      <c r="AY158" s="17" t="s">
        <v>184</v>
      </c>
      <c r="BE158" s="143">
        <f t="shared" ref="BE158:BE174" si="4">IF(N158="základní",J158,0)</f>
        <v>0</v>
      </c>
      <c r="BF158" s="143">
        <f t="shared" ref="BF158:BF174" si="5">IF(N158="snížená",J158,0)</f>
        <v>0</v>
      </c>
      <c r="BG158" s="143">
        <f t="shared" ref="BG158:BG174" si="6">IF(N158="zákl. přenesená",J158,0)</f>
        <v>0</v>
      </c>
      <c r="BH158" s="143">
        <f t="shared" ref="BH158:BH174" si="7">IF(N158="sníž. přenesená",J158,0)</f>
        <v>0</v>
      </c>
      <c r="BI158" s="143">
        <f t="shared" ref="BI158:BI174" si="8">IF(N158="nulová",J158,0)</f>
        <v>0</v>
      </c>
      <c r="BJ158" s="17" t="s">
        <v>82</v>
      </c>
      <c r="BK158" s="143">
        <f t="shared" ref="BK158:BK174" si="9">ROUND(I158*H158,2)</f>
        <v>0</v>
      </c>
      <c r="BL158" s="17" t="s">
        <v>191</v>
      </c>
      <c r="BM158" s="142" t="s">
        <v>1380</v>
      </c>
    </row>
    <row r="159" spans="2:65" s="1" customFormat="1" ht="24.15" customHeight="1">
      <c r="B159" s="136"/>
      <c r="C159" s="191" t="s">
        <v>241</v>
      </c>
      <c r="D159" s="191" t="s">
        <v>187</v>
      </c>
      <c r="E159" s="192" t="s">
        <v>1381</v>
      </c>
      <c r="F159" s="193" t="s">
        <v>1382</v>
      </c>
      <c r="G159" s="194" t="s">
        <v>190</v>
      </c>
      <c r="H159" s="195">
        <v>60</v>
      </c>
      <c r="I159" s="137"/>
      <c r="J159" s="196">
        <f t="shared" si="0"/>
        <v>0</v>
      </c>
      <c r="K159" s="193" t="s">
        <v>195</v>
      </c>
      <c r="L159" s="32"/>
      <c r="M159" s="138" t="s">
        <v>1</v>
      </c>
      <c r="N159" s="139" t="s">
        <v>40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1.4919999999999999E-2</v>
      </c>
      <c r="T159" s="141">
        <f t="shared" si="3"/>
        <v>0.8952</v>
      </c>
      <c r="AR159" s="142" t="s">
        <v>191</v>
      </c>
      <c r="AT159" s="142" t="s">
        <v>187</v>
      </c>
      <c r="AU159" s="142" t="s">
        <v>84</v>
      </c>
      <c r="AY159" s="17" t="s">
        <v>184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7" t="s">
        <v>82</v>
      </c>
      <c r="BK159" s="143">
        <f t="shared" si="9"/>
        <v>0</v>
      </c>
      <c r="BL159" s="17" t="s">
        <v>191</v>
      </c>
      <c r="BM159" s="142" t="s">
        <v>1383</v>
      </c>
    </row>
    <row r="160" spans="2:65" s="1" customFormat="1" ht="21.75" customHeight="1">
      <c r="B160" s="136"/>
      <c r="C160" s="197" t="s">
        <v>191</v>
      </c>
      <c r="D160" s="197" t="s">
        <v>192</v>
      </c>
      <c r="E160" s="198" t="s">
        <v>1384</v>
      </c>
      <c r="F160" s="199" t="s">
        <v>1385</v>
      </c>
      <c r="G160" s="200" t="s">
        <v>248</v>
      </c>
      <c r="H160" s="201">
        <v>2</v>
      </c>
      <c r="I160" s="144"/>
      <c r="J160" s="202">
        <f t="shared" si="0"/>
        <v>0</v>
      </c>
      <c r="K160" s="199" t="s">
        <v>195</v>
      </c>
      <c r="L160" s="145"/>
      <c r="M160" s="146" t="s">
        <v>1</v>
      </c>
      <c r="N160" s="147" t="s">
        <v>40</v>
      </c>
      <c r="P160" s="140">
        <f t="shared" si="1"/>
        <v>0</v>
      </c>
      <c r="Q160" s="140">
        <v>3.3E-4</v>
      </c>
      <c r="R160" s="140">
        <f t="shared" si="2"/>
        <v>6.6E-4</v>
      </c>
      <c r="S160" s="140">
        <v>0</v>
      </c>
      <c r="T160" s="141">
        <f t="shared" si="3"/>
        <v>0</v>
      </c>
      <c r="AR160" s="142" t="s">
        <v>196</v>
      </c>
      <c r="AT160" s="142" t="s">
        <v>192</v>
      </c>
      <c r="AU160" s="142" t="s">
        <v>84</v>
      </c>
      <c r="AY160" s="17" t="s">
        <v>184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7" t="s">
        <v>82</v>
      </c>
      <c r="BK160" s="143">
        <f t="shared" si="9"/>
        <v>0</v>
      </c>
      <c r="BL160" s="17" t="s">
        <v>191</v>
      </c>
      <c r="BM160" s="142" t="s">
        <v>1386</v>
      </c>
    </row>
    <row r="161" spans="2:65" s="1" customFormat="1" ht="24.15" customHeight="1">
      <c r="B161" s="136"/>
      <c r="C161" s="191" t="s">
        <v>249</v>
      </c>
      <c r="D161" s="191" t="s">
        <v>187</v>
      </c>
      <c r="E161" s="192" t="s">
        <v>1387</v>
      </c>
      <c r="F161" s="193" t="s">
        <v>1388</v>
      </c>
      <c r="G161" s="194" t="s">
        <v>248</v>
      </c>
      <c r="H161" s="195">
        <v>5</v>
      </c>
      <c r="I161" s="137"/>
      <c r="J161" s="196">
        <f t="shared" si="0"/>
        <v>0</v>
      </c>
      <c r="K161" s="193" t="s">
        <v>195</v>
      </c>
      <c r="L161" s="32"/>
      <c r="M161" s="138" t="s">
        <v>1</v>
      </c>
      <c r="N161" s="139" t="s">
        <v>40</v>
      </c>
      <c r="P161" s="140">
        <f t="shared" si="1"/>
        <v>0</v>
      </c>
      <c r="Q161" s="140">
        <v>1E-3</v>
      </c>
      <c r="R161" s="140">
        <f t="shared" si="2"/>
        <v>5.0000000000000001E-3</v>
      </c>
      <c r="S161" s="140">
        <v>0</v>
      </c>
      <c r="T161" s="141">
        <f t="shared" si="3"/>
        <v>0</v>
      </c>
      <c r="AR161" s="142" t="s">
        <v>191</v>
      </c>
      <c r="AT161" s="142" t="s">
        <v>187</v>
      </c>
      <c r="AU161" s="142" t="s">
        <v>84</v>
      </c>
      <c r="AY161" s="17" t="s">
        <v>184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7" t="s">
        <v>82</v>
      </c>
      <c r="BK161" s="143">
        <f t="shared" si="9"/>
        <v>0</v>
      </c>
      <c r="BL161" s="17" t="s">
        <v>191</v>
      </c>
      <c r="BM161" s="142" t="s">
        <v>1389</v>
      </c>
    </row>
    <row r="162" spans="2:65" s="1" customFormat="1" ht="24.15" customHeight="1">
      <c r="B162" s="136"/>
      <c r="C162" s="191" t="s">
        <v>219</v>
      </c>
      <c r="D162" s="191" t="s">
        <v>187</v>
      </c>
      <c r="E162" s="192" t="s">
        <v>1390</v>
      </c>
      <c r="F162" s="193" t="s">
        <v>1391</v>
      </c>
      <c r="G162" s="194" t="s">
        <v>190</v>
      </c>
      <c r="H162" s="195">
        <v>26.5</v>
      </c>
      <c r="I162" s="137"/>
      <c r="J162" s="196">
        <f t="shared" si="0"/>
        <v>0</v>
      </c>
      <c r="K162" s="193" t="s">
        <v>195</v>
      </c>
      <c r="L162" s="32"/>
      <c r="M162" s="138" t="s">
        <v>1</v>
      </c>
      <c r="N162" s="139" t="s">
        <v>40</v>
      </c>
      <c r="P162" s="140">
        <f t="shared" si="1"/>
        <v>0</v>
      </c>
      <c r="Q162" s="140">
        <v>2.0100000000000001E-3</v>
      </c>
      <c r="R162" s="140">
        <f t="shared" si="2"/>
        <v>5.3265E-2</v>
      </c>
      <c r="S162" s="140">
        <v>0</v>
      </c>
      <c r="T162" s="141">
        <f t="shared" si="3"/>
        <v>0</v>
      </c>
      <c r="AR162" s="142" t="s">
        <v>191</v>
      </c>
      <c r="AT162" s="142" t="s">
        <v>187</v>
      </c>
      <c r="AU162" s="142" t="s">
        <v>84</v>
      </c>
      <c r="AY162" s="17" t="s">
        <v>184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7" t="s">
        <v>82</v>
      </c>
      <c r="BK162" s="143">
        <f t="shared" si="9"/>
        <v>0</v>
      </c>
      <c r="BL162" s="17" t="s">
        <v>191</v>
      </c>
      <c r="BM162" s="142" t="s">
        <v>1392</v>
      </c>
    </row>
    <row r="163" spans="2:65" s="1" customFormat="1" ht="21.75" customHeight="1">
      <c r="B163" s="136"/>
      <c r="C163" s="197" t="s">
        <v>256</v>
      </c>
      <c r="D163" s="197" t="s">
        <v>192</v>
      </c>
      <c r="E163" s="198" t="s">
        <v>1393</v>
      </c>
      <c r="F163" s="199" t="s">
        <v>1394</v>
      </c>
      <c r="G163" s="200" t="s">
        <v>248</v>
      </c>
      <c r="H163" s="201">
        <v>54</v>
      </c>
      <c r="I163" s="144"/>
      <c r="J163" s="202">
        <f t="shared" si="0"/>
        <v>0</v>
      </c>
      <c r="K163" s="199" t="s">
        <v>195</v>
      </c>
      <c r="L163" s="145"/>
      <c r="M163" s="146" t="s">
        <v>1</v>
      </c>
      <c r="N163" s="147" t="s">
        <v>40</v>
      </c>
      <c r="P163" s="140">
        <f t="shared" si="1"/>
        <v>0</v>
      </c>
      <c r="Q163" s="140">
        <v>2.7E-4</v>
      </c>
      <c r="R163" s="140">
        <f t="shared" si="2"/>
        <v>1.4580000000000001E-2</v>
      </c>
      <c r="S163" s="140">
        <v>0</v>
      </c>
      <c r="T163" s="141">
        <f t="shared" si="3"/>
        <v>0</v>
      </c>
      <c r="AR163" s="142" t="s">
        <v>196</v>
      </c>
      <c r="AT163" s="142" t="s">
        <v>192</v>
      </c>
      <c r="AU163" s="142" t="s">
        <v>84</v>
      </c>
      <c r="AY163" s="17" t="s">
        <v>184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7" t="s">
        <v>82</v>
      </c>
      <c r="BK163" s="143">
        <f t="shared" si="9"/>
        <v>0</v>
      </c>
      <c r="BL163" s="17" t="s">
        <v>191</v>
      </c>
      <c r="BM163" s="142" t="s">
        <v>1395</v>
      </c>
    </row>
    <row r="164" spans="2:65" s="1" customFormat="1" ht="21.75" customHeight="1">
      <c r="B164" s="136"/>
      <c r="C164" s="191" t="s">
        <v>222</v>
      </c>
      <c r="D164" s="191" t="s">
        <v>187</v>
      </c>
      <c r="E164" s="192" t="s">
        <v>1396</v>
      </c>
      <c r="F164" s="193" t="s">
        <v>1397</v>
      </c>
      <c r="G164" s="194" t="s">
        <v>190</v>
      </c>
      <c r="H164" s="195">
        <v>27</v>
      </c>
      <c r="I164" s="137"/>
      <c r="J164" s="196">
        <f t="shared" si="0"/>
        <v>0</v>
      </c>
      <c r="K164" s="193" t="s">
        <v>195</v>
      </c>
      <c r="L164" s="32"/>
      <c r="M164" s="138" t="s">
        <v>1</v>
      </c>
      <c r="N164" s="139" t="s">
        <v>40</v>
      </c>
      <c r="P164" s="140">
        <f t="shared" si="1"/>
        <v>0</v>
      </c>
      <c r="Q164" s="140">
        <v>4.8000000000000001E-4</v>
      </c>
      <c r="R164" s="140">
        <f t="shared" si="2"/>
        <v>1.2960000000000001E-2</v>
      </c>
      <c r="S164" s="140">
        <v>0</v>
      </c>
      <c r="T164" s="141">
        <f t="shared" si="3"/>
        <v>0</v>
      </c>
      <c r="AR164" s="142" t="s">
        <v>191</v>
      </c>
      <c r="AT164" s="142" t="s">
        <v>187</v>
      </c>
      <c r="AU164" s="142" t="s">
        <v>84</v>
      </c>
      <c r="AY164" s="17" t="s">
        <v>184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7" t="s">
        <v>82</v>
      </c>
      <c r="BK164" s="143">
        <f t="shared" si="9"/>
        <v>0</v>
      </c>
      <c r="BL164" s="17" t="s">
        <v>191</v>
      </c>
      <c r="BM164" s="142" t="s">
        <v>1398</v>
      </c>
    </row>
    <row r="165" spans="2:65" s="1" customFormat="1" ht="21.75" customHeight="1">
      <c r="B165" s="136"/>
      <c r="C165" s="197" t="s">
        <v>7</v>
      </c>
      <c r="D165" s="197" t="s">
        <v>192</v>
      </c>
      <c r="E165" s="198" t="s">
        <v>1399</v>
      </c>
      <c r="F165" s="199" t="s">
        <v>1400</v>
      </c>
      <c r="G165" s="200" t="s">
        <v>248</v>
      </c>
      <c r="H165" s="201">
        <v>54</v>
      </c>
      <c r="I165" s="144"/>
      <c r="J165" s="202">
        <f t="shared" si="0"/>
        <v>0</v>
      </c>
      <c r="K165" s="199" t="s">
        <v>195</v>
      </c>
      <c r="L165" s="145"/>
      <c r="M165" s="146" t="s">
        <v>1</v>
      </c>
      <c r="N165" s="147" t="s">
        <v>40</v>
      </c>
      <c r="P165" s="140">
        <f t="shared" si="1"/>
        <v>0</v>
      </c>
      <c r="Q165" s="140">
        <v>6.9999999999999994E-5</v>
      </c>
      <c r="R165" s="140">
        <f t="shared" si="2"/>
        <v>3.7799999999999995E-3</v>
      </c>
      <c r="S165" s="140">
        <v>0</v>
      </c>
      <c r="T165" s="141">
        <f t="shared" si="3"/>
        <v>0</v>
      </c>
      <c r="AR165" s="142" t="s">
        <v>196</v>
      </c>
      <c r="AT165" s="142" t="s">
        <v>192</v>
      </c>
      <c r="AU165" s="142" t="s">
        <v>84</v>
      </c>
      <c r="AY165" s="17" t="s">
        <v>184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7" t="s">
        <v>82</v>
      </c>
      <c r="BK165" s="143">
        <f t="shared" si="9"/>
        <v>0</v>
      </c>
      <c r="BL165" s="17" t="s">
        <v>191</v>
      </c>
      <c r="BM165" s="142" t="s">
        <v>1401</v>
      </c>
    </row>
    <row r="166" spans="2:65" s="1" customFormat="1" ht="21.75" customHeight="1">
      <c r="B166" s="136"/>
      <c r="C166" s="191" t="s">
        <v>226</v>
      </c>
      <c r="D166" s="191" t="s">
        <v>187</v>
      </c>
      <c r="E166" s="192" t="s">
        <v>1402</v>
      </c>
      <c r="F166" s="193" t="s">
        <v>1403</v>
      </c>
      <c r="G166" s="194" t="s">
        <v>190</v>
      </c>
      <c r="H166" s="195">
        <v>12.2</v>
      </c>
      <c r="I166" s="137"/>
      <c r="J166" s="196">
        <f t="shared" si="0"/>
        <v>0</v>
      </c>
      <c r="K166" s="193" t="s">
        <v>195</v>
      </c>
      <c r="L166" s="32"/>
      <c r="M166" s="138" t="s">
        <v>1</v>
      </c>
      <c r="N166" s="139" t="s">
        <v>40</v>
      </c>
      <c r="P166" s="140">
        <f t="shared" si="1"/>
        <v>0</v>
      </c>
      <c r="Q166" s="140">
        <v>2.2399999999999998E-3</v>
      </c>
      <c r="R166" s="140">
        <f t="shared" si="2"/>
        <v>2.7327999999999995E-2</v>
      </c>
      <c r="S166" s="140">
        <v>0</v>
      </c>
      <c r="T166" s="141">
        <f t="shared" si="3"/>
        <v>0</v>
      </c>
      <c r="AR166" s="142" t="s">
        <v>191</v>
      </c>
      <c r="AT166" s="142" t="s">
        <v>187</v>
      </c>
      <c r="AU166" s="142" t="s">
        <v>84</v>
      </c>
      <c r="AY166" s="17" t="s">
        <v>184</v>
      </c>
      <c r="BE166" s="143">
        <f t="shared" si="4"/>
        <v>0</v>
      </c>
      <c r="BF166" s="143">
        <f t="shared" si="5"/>
        <v>0</v>
      </c>
      <c r="BG166" s="143">
        <f t="shared" si="6"/>
        <v>0</v>
      </c>
      <c r="BH166" s="143">
        <f t="shared" si="7"/>
        <v>0</v>
      </c>
      <c r="BI166" s="143">
        <f t="shared" si="8"/>
        <v>0</v>
      </c>
      <c r="BJ166" s="17" t="s">
        <v>82</v>
      </c>
      <c r="BK166" s="143">
        <f t="shared" si="9"/>
        <v>0</v>
      </c>
      <c r="BL166" s="17" t="s">
        <v>191</v>
      </c>
      <c r="BM166" s="142" t="s">
        <v>1404</v>
      </c>
    </row>
    <row r="167" spans="2:65" s="1" customFormat="1" ht="21.75" customHeight="1">
      <c r="B167" s="136"/>
      <c r="C167" s="197" t="s">
        <v>271</v>
      </c>
      <c r="D167" s="197" t="s">
        <v>192</v>
      </c>
      <c r="E167" s="198" t="s">
        <v>1393</v>
      </c>
      <c r="F167" s="199" t="s">
        <v>1394</v>
      </c>
      <c r="G167" s="200" t="s">
        <v>248</v>
      </c>
      <c r="H167" s="201">
        <v>25</v>
      </c>
      <c r="I167" s="144"/>
      <c r="J167" s="202">
        <f t="shared" si="0"/>
        <v>0</v>
      </c>
      <c r="K167" s="199" t="s">
        <v>195</v>
      </c>
      <c r="L167" s="145"/>
      <c r="M167" s="146" t="s">
        <v>1</v>
      </c>
      <c r="N167" s="147" t="s">
        <v>40</v>
      </c>
      <c r="P167" s="140">
        <f t="shared" si="1"/>
        <v>0</v>
      </c>
      <c r="Q167" s="140">
        <v>2.7E-4</v>
      </c>
      <c r="R167" s="140">
        <f t="shared" si="2"/>
        <v>6.7499999999999999E-3</v>
      </c>
      <c r="S167" s="140">
        <v>0</v>
      </c>
      <c r="T167" s="141">
        <f t="shared" si="3"/>
        <v>0</v>
      </c>
      <c r="AR167" s="142" t="s">
        <v>196</v>
      </c>
      <c r="AT167" s="142" t="s">
        <v>192</v>
      </c>
      <c r="AU167" s="142" t="s">
        <v>84</v>
      </c>
      <c r="AY167" s="17" t="s">
        <v>184</v>
      </c>
      <c r="BE167" s="143">
        <f t="shared" si="4"/>
        <v>0</v>
      </c>
      <c r="BF167" s="143">
        <f t="shared" si="5"/>
        <v>0</v>
      </c>
      <c r="BG167" s="143">
        <f t="shared" si="6"/>
        <v>0</v>
      </c>
      <c r="BH167" s="143">
        <f t="shared" si="7"/>
        <v>0</v>
      </c>
      <c r="BI167" s="143">
        <f t="shared" si="8"/>
        <v>0</v>
      </c>
      <c r="BJ167" s="17" t="s">
        <v>82</v>
      </c>
      <c r="BK167" s="143">
        <f t="shared" si="9"/>
        <v>0</v>
      </c>
      <c r="BL167" s="17" t="s">
        <v>191</v>
      </c>
      <c r="BM167" s="142" t="s">
        <v>1405</v>
      </c>
    </row>
    <row r="168" spans="2:65" s="1" customFormat="1" ht="24.15" customHeight="1">
      <c r="B168" s="136"/>
      <c r="C168" s="191" t="s">
        <v>229</v>
      </c>
      <c r="D168" s="191" t="s">
        <v>187</v>
      </c>
      <c r="E168" s="192" t="s">
        <v>1406</v>
      </c>
      <c r="F168" s="193" t="s">
        <v>1407</v>
      </c>
      <c r="G168" s="194" t="s">
        <v>248</v>
      </c>
      <c r="H168" s="195">
        <v>14</v>
      </c>
      <c r="I168" s="137"/>
      <c r="J168" s="196">
        <f t="shared" si="0"/>
        <v>0</v>
      </c>
      <c r="K168" s="193" t="s">
        <v>195</v>
      </c>
      <c r="L168" s="32"/>
      <c r="M168" s="138" t="s">
        <v>1</v>
      </c>
      <c r="N168" s="139" t="s">
        <v>40</v>
      </c>
      <c r="P168" s="140">
        <f t="shared" si="1"/>
        <v>0</v>
      </c>
      <c r="Q168" s="140">
        <v>0</v>
      </c>
      <c r="R168" s="140">
        <f t="shared" si="2"/>
        <v>0</v>
      </c>
      <c r="S168" s="140">
        <v>0</v>
      </c>
      <c r="T168" s="141">
        <f t="shared" si="3"/>
        <v>0</v>
      </c>
      <c r="AR168" s="142" t="s">
        <v>191</v>
      </c>
      <c r="AT168" s="142" t="s">
        <v>187</v>
      </c>
      <c r="AU168" s="142" t="s">
        <v>84</v>
      </c>
      <c r="AY168" s="17" t="s">
        <v>184</v>
      </c>
      <c r="BE168" s="143">
        <f t="shared" si="4"/>
        <v>0</v>
      </c>
      <c r="BF168" s="143">
        <f t="shared" si="5"/>
        <v>0</v>
      </c>
      <c r="BG168" s="143">
        <f t="shared" si="6"/>
        <v>0</v>
      </c>
      <c r="BH168" s="143">
        <f t="shared" si="7"/>
        <v>0</v>
      </c>
      <c r="BI168" s="143">
        <f t="shared" si="8"/>
        <v>0</v>
      </c>
      <c r="BJ168" s="17" t="s">
        <v>82</v>
      </c>
      <c r="BK168" s="143">
        <f t="shared" si="9"/>
        <v>0</v>
      </c>
      <c r="BL168" s="17" t="s">
        <v>191</v>
      </c>
      <c r="BM168" s="142" t="s">
        <v>1408</v>
      </c>
    </row>
    <row r="169" spans="2:65" s="1" customFormat="1" ht="24.15" customHeight="1">
      <c r="B169" s="136"/>
      <c r="C169" s="191" t="s">
        <v>278</v>
      </c>
      <c r="D169" s="191" t="s">
        <v>187</v>
      </c>
      <c r="E169" s="192" t="s">
        <v>1409</v>
      </c>
      <c r="F169" s="193" t="s">
        <v>1410</v>
      </c>
      <c r="G169" s="194" t="s">
        <v>248</v>
      </c>
      <c r="H169" s="195">
        <v>14</v>
      </c>
      <c r="I169" s="137"/>
      <c r="J169" s="196">
        <f t="shared" si="0"/>
        <v>0</v>
      </c>
      <c r="K169" s="193" t="s">
        <v>195</v>
      </c>
      <c r="L169" s="32"/>
      <c r="M169" s="138" t="s">
        <v>1</v>
      </c>
      <c r="N169" s="139" t="s">
        <v>40</v>
      </c>
      <c r="P169" s="140">
        <f t="shared" si="1"/>
        <v>0</v>
      </c>
      <c r="Q169" s="140">
        <v>0</v>
      </c>
      <c r="R169" s="140">
        <f t="shared" si="2"/>
        <v>0</v>
      </c>
      <c r="S169" s="140">
        <v>0</v>
      </c>
      <c r="T169" s="141">
        <f t="shared" si="3"/>
        <v>0</v>
      </c>
      <c r="AR169" s="142" t="s">
        <v>191</v>
      </c>
      <c r="AT169" s="142" t="s">
        <v>187</v>
      </c>
      <c r="AU169" s="142" t="s">
        <v>84</v>
      </c>
      <c r="AY169" s="17" t="s">
        <v>184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7" t="s">
        <v>82</v>
      </c>
      <c r="BK169" s="143">
        <f t="shared" si="9"/>
        <v>0</v>
      </c>
      <c r="BL169" s="17" t="s">
        <v>191</v>
      </c>
      <c r="BM169" s="142" t="s">
        <v>1411</v>
      </c>
    </row>
    <row r="170" spans="2:65" s="1" customFormat="1" ht="32.950000000000003" customHeight="1">
      <c r="B170" s="136"/>
      <c r="C170" s="191" t="s">
        <v>234</v>
      </c>
      <c r="D170" s="191" t="s">
        <v>187</v>
      </c>
      <c r="E170" s="192" t="s">
        <v>1412</v>
      </c>
      <c r="F170" s="193" t="s">
        <v>1413</v>
      </c>
      <c r="G170" s="194" t="s">
        <v>248</v>
      </c>
      <c r="H170" s="195">
        <v>3</v>
      </c>
      <c r="I170" s="137"/>
      <c r="J170" s="196">
        <f t="shared" si="0"/>
        <v>0</v>
      </c>
      <c r="K170" s="193" t="s">
        <v>1</v>
      </c>
      <c r="L170" s="32"/>
      <c r="M170" s="138" t="s">
        <v>1</v>
      </c>
      <c r="N170" s="139" t="s">
        <v>40</v>
      </c>
      <c r="P170" s="140">
        <f t="shared" si="1"/>
        <v>0</v>
      </c>
      <c r="Q170" s="140">
        <v>7.6999999999999996E-4</v>
      </c>
      <c r="R170" s="140">
        <f t="shared" si="2"/>
        <v>2.31E-3</v>
      </c>
      <c r="S170" s="140">
        <v>0</v>
      </c>
      <c r="T170" s="141">
        <f t="shared" si="3"/>
        <v>0</v>
      </c>
      <c r="AR170" s="142" t="s">
        <v>191</v>
      </c>
      <c r="AT170" s="142" t="s">
        <v>187</v>
      </c>
      <c r="AU170" s="142" t="s">
        <v>84</v>
      </c>
      <c r="AY170" s="17" t="s">
        <v>184</v>
      </c>
      <c r="BE170" s="143">
        <f t="shared" si="4"/>
        <v>0</v>
      </c>
      <c r="BF170" s="143">
        <f t="shared" si="5"/>
        <v>0</v>
      </c>
      <c r="BG170" s="143">
        <f t="shared" si="6"/>
        <v>0</v>
      </c>
      <c r="BH170" s="143">
        <f t="shared" si="7"/>
        <v>0</v>
      </c>
      <c r="BI170" s="143">
        <f t="shared" si="8"/>
        <v>0</v>
      </c>
      <c r="BJ170" s="17" t="s">
        <v>82</v>
      </c>
      <c r="BK170" s="143">
        <f t="shared" si="9"/>
        <v>0</v>
      </c>
      <c r="BL170" s="17" t="s">
        <v>191</v>
      </c>
      <c r="BM170" s="142" t="s">
        <v>1414</v>
      </c>
    </row>
    <row r="171" spans="2:65" s="1" customFormat="1" ht="24.15" customHeight="1">
      <c r="B171" s="136"/>
      <c r="C171" s="191" t="s">
        <v>285</v>
      </c>
      <c r="D171" s="191" t="s">
        <v>187</v>
      </c>
      <c r="E171" s="192" t="s">
        <v>1415</v>
      </c>
      <c r="F171" s="193" t="s">
        <v>1416</v>
      </c>
      <c r="G171" s="194" t="s">
        <v>190</v>
      </c>
      <c r="H171" s="195">
        <v>65.7</v>
      </c>
      <c r="I171" s="137"/>
      <c r="J171" s="196">
        <f t="shared" si="0"/>
        <v>0</v>
      </c>
      <c r="K171" s="193" t="s">
        <v>195</v>
      </c>
      <c r="L171" s="32"/>
      <c r="M171" s="138" t="s">
        <v>1</v>
      </c>
      <c r="N171" s="139" t="s">
        <v>40</v>
      </c>
      <c r="P171" s="140">
        <f t="shared" si="1"/>
        <v>0</v>
      </c>
      <c r="Q171" s="140">
        <v>0</v>
      </c>
      <c r="R171" s="140">
        <f t="shared" si="2"/>
        <v>0</v>
      </c>
      <c r="S171" s="140">
        <v>0</v>
      </c>
      <c r="T171" s="141">
        <f t="shared" si="3"/>
        <v>0</v>
      </c>
      <c r="AR171" s="142" t="s">
        <v>191</v>
      </c>
      <c r="AT171" s="142" t="s">
        <v>187</v>
      </c>
      <c r="AU171" s="142" t="s">
        <v>84</v>
      </c>
      <c r="AY171" s="17" t="s">
        <v>184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7" t="s">
        <v>82</v>
      </c>
      <c r="BK171" s="143">
        <f t="shared" si="9"/>
        <v>0</v>
      </c>
      <c r="BL171" s="17" t="s">
        <v>191</v>
      </c>
      <c r="BM171" s="142" t="s">
        <v>1417</v>
      </c>
    </row>
    <row r="172" spans="2:65" s="1" customFormat="1" ht="44.35" customHeight="1">
      <c r="B172" s="136"/>
      <c r="C172" s="191" t="s">
        <v>240</v>
      </c>
      <c r="D172" s="191" t="s">
        <v>187</v>
      </c>
      <c r="E172" s="192" t="s">
        <v>1418</v>
      </c>
      <c r="F172" s="193" t="s">
        <v>1419</v>
      </c>
      <c r="G172" s="194" t="s">
        <v>351</v>
      </c>
      <c r="H172" s="195">
        <v>0.89500000000000002</v>
      </c>
      <c r="I172" s="137"/>
      <c r="J172" s="196">
        <f t="shared" si="0"/>
        <v>0</v>
      </c>
      <c r="K172" s="193" t="s">
        <v>1081</v>
      </c>
      <c r="L172" s="32"/>
      <c r="M172" s="138" t="s">
        <v>1</v>
      </c>
      <c r="N172" s="139" t="s">
        <v>40</v>
      </c>
      <c r="P172" s="140">
        <f t="shared" si="1"/>
        <v>0</v>
      </c>
      <c r="Q172" s="140">
        <v>0</v>
      </c>
      <c r="R172" s="140">
        <f t="shared" si="2"/>
        <v>0</v>
      </c>
      <c r="S172" s="140">
        <v>0</v>
      </c>
      <c r="T172" s="141">
        <f t="shared" si="3"/>
        <v>0</v>
      </c>
      <c r="AR172" s="142" t="s">
        <v>191</v>
      </c>
      <c r="AT172" s="142" t="s">
        <v>187</v>
      </c>
      <c r="AU172" s="142" t="s">
        <v>84</v>
      </c>
      <c r="AY172" s="17" t="s">
        <v>184</v>
      </c>
      <c r="BE172" s="143">
        <f t="shared" si="4"/>
        <v>0</v>
      </c>
      <c r="BF172" s="143">
        <f t="shared" si="5"/>
        <v>0</v>
      </c>
      <c r="BG172" s="143">
        <f t="shared" si="6"/>
        <v>0</v>
      </c>
      <c r="BH172" s="143">
        <f t="shared" si="7"/>
        <v>0</v>
      </c>
      <c r="BI172" s="143">
        <f t="shared" si="8"/>
        <v>0</v>
      </c>
      <c r="BJ172" s="17" t="s">
        <v>82</v>
      </c>
      <c r="BK172" s="143">
        <f t="shared" si="9"/>
        <v>0</v>
      </c>
      <c r="BL172" s="17" t="s">
        <v>191</v>
      </c>
      <c r="BM172" s="142" t="s">
        <v>1420</v>
      </c>
    </row>
    <row r="173" spans="2:65" s="1" customFormat="1" ht="37.9" customHeight="1">
      <c r="B173" s="136"/>
      <c r="C173" s="191" t="s">
        <v>292</v>
      </c>
      <c r="D173" s="191" t="s">
        <v>187</v>
      </c>
      <c r="E173" s="192" t="s">
        <v>1421</v>
      </c>
      <c r="F173" s="193" t="s">
        <v>1422</v>
      </c>
      <c r="G173" s="194" t="s">
        <v>248</v>
      </c>
      <c r="H173" s="195">
        <v>6</v>
      </c>
      <c r="I173" s="137"/>
      <c r="J173" s="196">
        <f t="shared" si="0"/>
        <v>0</v>
      </c>
      <c r="K173" s="193" t="s">
        <v>195</v>
      </c>
      <c r="L173" s="32"/>
      <c r="M173" s="138" t="s">
        <v>1</v>
      </c>
      <c r="N173" s="139" t="s">
        <v>40</v>
      </c>
      <c r="P173" s="140">
        <f t="shared" si="1"/>
        <v>0</v>
      </c>
      <c r="Q173" s="140">
        <v>5.1000000000000004E-4</v>
      </c>
      <c r="R173" s="140">
        <f t="shared" si="2"/>
        <v>3.0600000000000002E-3</v>
      </c>
      <c r="S173" s="140">
        <v>0</v>
      </c>
      <c r="T173" s="141">
        <f t="shared" si="3"/>
        <v>0</v>
      </c>
      <c r="AR173" s="142" t="s">
        <v>191</v>
      </c>
      <c r="AT173" s="142" t="s">
        <v>187</v>
      </c>
      <c r="AU173" s="142" t="s">
        <v>84</v>
      </c>
      <c r="AY173" s="17" t="s">
        <v>184</v>
      </c>
      <c r="BE173" s="143">
        <f t="shared" si="4"/>
        <v>0</v>
      </c>
      <c r="BF173" s="143">
        <f t="shared" si="5"/>
        <v>0</v>
      </c>
      <c r="BG173" s="143">
        <f t="shared" si="6"/>
        <v>0</v>
      </c>
      <c r="BH173" s="143">
        <f t="shared" si="7"/>
        <v>0</v>
      </c>
      <c r="BI173" s="143">
        <f t="shared" si="8"/>
        <v>0</v>
      </c>
      <c r="BJ173" s="17" t="s">
        <v>82</v>
      </c>
      <c r="BK173" s="143">
        <f t="shared" si="9"/>
        <v>0</v>
      </c>
      <c r="BL173" s="17" t="s">
        <v>191</v>
      </c>
      <c r="BM173" s="142" t="s">
        <v>1423</v>
      </c>
    </row>
    <row r="174" spans="2:65" s="1" customFormat="1" ht="55.55" customHeight="1">
      <c r="B174" s="136"/>
      <c r="C174" s="191" t="s">
        <v>245</v>
      </c>
      <c r="D174" s="191" t="s">
        <v>187</v>
      </c>
      <c r="E174" s="192" t="s">
        <v>1424</v>
      </c>
      <c r="F174" s="193" t="s">
        <v>1425</v>
      </c>
      <c r="G174" s="194" t="s">
        <v>351</v>
      </c>
      <c r="H174" s="195">
        <v>0.13300000000000001</v>
      </c>
      <c r="I174" s="137"/>
      <c r="J174" s="196">
        <f t="shared" si="0"/>
        <v>0</v>
      </c>
      <c r="K174" s="193" t="s">
        <v>195</v>
      </c>
      <c r="L174" s="32"/>
      <c r="M174" s="138" t="s">
        <v>1</v>
      </c>
      <c r="N174" s="139" t="s">
        <v>40</v>
      </c>
      <c r="P174" s="140">
        <f t="shared" si="1"/>
        <v>0</v>
      </c>
      <c r="Q174" s="140">
        <v>0</v>
      </c>
      <c r="R174" s="140">
        <f t="shared" si="2"/>
        <v>0</v>
      </c>
      <c r="S174" s="140">
        <v>0</v>
      </c>
      <c r="T174" s="141">
        <f t="shared" si="3"/>
        <v>0</v>
      </c>
      <c r="AR174" s="142" t="s">
        <v>191</v>
      </c>
      <c r="AT174" s="142" t="s">
        <v>187</v>
      </c>
      <c r="AU174" s="142" t="s">
        <v>84</v>
      </c>
      <c r="AY174" s="17" t="s">
        <v>184</v>
      </c>
      <c r="BE174" s="143">
        <f t="shared" si="4"/>
        <v>0</v>
      </c>
      <c r="BF174" s="143">
        <f t="shared" si="5"/>
        <v>0</v>
      </c>
      <c r="BG174" s="143">
        <f t="shared" si="6"/>
        <v>0</v>
      </c>
      <c r="BH174" s="143">
        <f t="shared" si="7"/>
        <v>0</v>
      </c>
      <c r="BI174" s="143">
        <f t="shared" si="8"/>
        <v>0</v>
      </c>
      <c r="BJ174" s="17" t="s">
        <v>82</v>
      </c>
      <c r="BK174" s="143">
        <f t="shared" si="9"/>
        <v>0</v>
      </c>
      <c r="BL174" s="17" t="s">
        <v>191</v>
      </c>
      <c r="BM174" s="142" t="s">
        <v>1426</v>
      </c>
    </row>
    <row r="175" spans="2:65" s="11" customFormat="1" ht="22.95" customHeight="1">
      <c r="B175" s="124"/>
      <c r="D175" s="125" t="s">
        <v>74</v>
      </c>
      <c r="E175" s="134" t="s">
        <v>1427</v>
      </c>
      <c r="F175" s="134" t="s">
        <v>1428</v>
      </c>
      <c r="I175" s="127"/>
      <c r="J175" s="135">
        <f>BK175</f>
        <v>0</v>
      </c>
      <c r="L175" s="124"/>
      <c r="M175" s="129"/>
      <c r="P175" s="130">
        <f>SUM(P176:P206)</f>
        <v>0</v>
      </c>
      <c r="R175" s="130">
        <f>SUM(R176:R206)</f>
        <v>0.48000569999999998</v>
      </c>
      <c r="T175" s="131">
        <f>SUM(T176:T206)</f>
        <v>0.79755999999999982</v>
      </c>
      <c r="AR175" s="125" t="s">
        <v>84</v>
      </c>
      <c r="AT175" s="132" t="s">
        <v>74</v>
      </c>
      <c r="AU175" s="132" t="s">
        <v>82</v>
      </c>
      <c r="AY175" s="125" t="s">
        <v>184</v>
      </c>
      <c r="BK175" s="133">
        <f>SUM(BK176:BK206)</f>
        <v>0</v>
      </c>
    </row>
    <row r="176" spans="2:65" s="1" customFormat="1" ht="24.15" customHeight="1">
      <c r="B176" s="136"/>
      <c r="C176" s="191" t="s">
        <v>299</v>
      </c>
      <c r="D176" s="191" t="s">
        <v>187</v>
      </c>
      <c r="E176" s="192" t="s">
        <v>1429</v>
      </c>
      <c r="F176" s="193" t="s">
        <v>1430</v>
      </c>
      <c r="G176" s="194" t="s">
        <v>190</v>
      </c>
      <c r="H176" s="195">
        <v>160</v>
      </c>
      <c r="I176" s="137"/>
      <c r="J176" s="196">
        <f>ROUND(I176*H176,2)</f>
        <v>0</v>
      </c>
      <c r="K176" s="193" t="s">
        <v>195</v>
      </c>
      <c r="L176" s="32"/>
      <c r="M176" s="138" t="s">
        <v>1</v>
      </c>
      <c r="N176" s="139" t="s">
        <v>40</v>
      </c>
      <c r="P176" s="140">
        <f>O176*H176</f>
        <v>0</v>
      </c>
      <c r="Q176" s="140">
        <v>0</v>
      </c>
      <c r="R176" s="140">
        <f>Q176*H176</f>
        <v>0</v>
      </c>
      <c r="S176" s="140">
        <v>4.9699999999999996E-3</v>
      </c>
      <c r="T176" s="141">
        <f>S176*H176</f>
        <v>0.79519999999999991</v>
      </c>
      <c r="AR176" s="142" t="s">
        <v>191</v>
      </c>
      <c r="AT176" s="142" t="s">
        <v>187</v>
      </c>
      <c r="AU176" s="142" t="s">
        <v>84</v>
      </c>
      <c r="AY176" s="17" t="s">
        <v>184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82</v>
      </c>
      <c r="BK176" s="143">
        <f>ROUND(I176*H176,2)</f>
        <v>0</v>
      </c>
      <c r="BL176" s="17" t="s">
        <v>191</v>
      </c>
      <c r="BM176" s="142" t="s">
        <v>1431</v>
      </c>
    </row>
    <row r="177" spans="2:65" s="1" customFormat="1" ht="24.15" customHeight="1">
      <c r="B177" s="136"/>
      <c r="C177" s="191" t="s">
        <v>196</v>
      </c>
      <c r="D177" s="191" t="s">
        <v>187</v>
      </c>
      <c r="E177" s="192" t="s">
        <v>1432</v>
      </c>
      <c r="F177" s="193" t="s">
        <v>1433</v>
      </c>
      <c r="G177" s="194" t="s">
        <v>248</v>
      </c>
      <c r="H177" s="195">
        <v>2</v>
      </c>
      <c r="I177" s="137"/>
      <c r="J177" s="196">
        <f>ROUND(I177*H177,2)</f>
        <v>0</v>
      </c>
      <c r="K177" s="193" t="s">
        <v>195</v>
      </c>
      <c r="L177" s="32"/>
      <c r="M177" s="138" t="s">
        <v>1</v>
      </c>
      <c r="N177" s="139" t="s">
        <v>40</v>
      </c>
      <c r="P177" s="140">
        <f>O177*H177</f>
        <v>0</v>
      </c>
      <c r="Q177" s="140">
        <v>1E-4</v>
      </c>
      <c r="R177" s="140">
        <f>Q177*H177</f>
        <v>2.0000000000000001E-4</v>
      </c>
      <c r="S177" s="140">
        <v>0</v>
      </c>
      <c r="T177" s="141">
        <f>S177*H177</f>
        <v>0</v>
      </c>
      <c r="AR177" s="142" t="s">
        <v>191</v>
      </c>
      <c r="AT177" s="142" t="s">
        <v>187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191</v>
      </c>
      <c r="BM177" s="142" t="s">
        <v>1434</v>
      </c>
    </row>
    <row r="178" spans="2:65" s="1" customFormat="1" ht="24.15" customHeight="1">
      <c r="B178" s="136"/>
      <c r="C178" s="191" t="s">
        <v>306</v>
      </c>
      <c r="D178" s="191" t="s">
        <v>187</v>
      </c>
      <c r="E178" s="192" t="s">
        <v>1435</v>
      </c>
      <c r="F178" s="193" t="s">
        <v>1436</v>
      </c>
      <c r="G178" s="194" t="s">
        <v>248</v>
      </c>
      <c r="H178" s="195">
        <v>1</v>
      </c>
      <c r="I178" s="137"/>
      <c r="J178" s="196">
        <f>ROUND(I178*H178,2)</f>
        <v>0</v>
      </c>
      <c r="K178" s="193" t="s">
        <v>195</v>
      </c>
      <c r="L178" s="32"/>
      <c r="M178" s="138" t="s">
        <v>1</v>
      </c>
      <c r="N178" s="139" t="s">
        <v>40</v>
      </c>
      <c r="P178" s="140">
        <f>O178*H178</f>
        <v>0</v>
      </c>
      <c r="Q178" s="140">
        <v>5.0000000000000002E-5</v>
      </c>
      <c r="R178" s="140">
        <f>Q178*H178</f>
        <v>5.0000000000000002E-5</v>
      </c>
      <c r="S178" s="140">
        <v>5.1999999999999995E-4</v>
      </c>
      <c r="T178" s="141">
        <f>S178*H178</f>
        <v>5.1999999999999995E-4</v>
      </c>
      <c r="AR178" s="142" t="s">
        <v>191</v>
      </c>
      <c r="AT178" s="142" t="s">
        <v>187</v>
      </c>
      <c r="AU178" s="142" t="s">
        <v>84</v>
      </c>
      <c r="AY178" s="17" t="s">
        <v>184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82</v>
      </c>
      <c r="BK178" s="143">
        <f>ROUND(I178*H178,2)</f>
        <v>0</v>
      </c>
      <c r="BL178" s="17" t="s">
        <v>191</v>
      </c>
      <c r="BM178" s="142" t="s">
        <v>1437</v>
      </c>
    </row>
    <row r="179" spans="2:65" s="1" customFormat="1" ht="24.15" customHeight="1">
      <c r="B179" s="136"/>
      <c r="C179" s="197" t="s">
        <v>252</v>
      </c>
      <c r="D179" s="197" t="s">
        <v>192</v>
      </c>
      <c r="E179" s="198" t="s">
        <v>1438</v>
      </c>
      <c r="F179" s="199" t="s">
        <v>1439</v>
      </c>
      <c r="G179" s="200" t="s">
        <v>190</v>
      </c>
      <c r="H179" s="201">
        <v>1.03</v>
      </c>
      <c r="I179" s="144"/>
      <c r="J179" s="202">
        <f>ROUND(I179*H179,2)</f>
        <v>0</v>
      </c>
      <c r="K179" s="199" t="s">
        <v>195</v>
      </c>
      <c r="L179" s="145"/>
      <c r="M179" s="146" t="s">
        <v>1</v>
      </c>
      <c r="N179" s="147" t="s">
        <v>40</v>
      </c>
      <c r="P179" s="140">
        <f>O179*H179</f>
        <v>0</v>
      </c>
      <c r="Q179" s="140">
        <v>4.6999999999999999E-4</v>
      </c>
      <c r="R179" s="140">
        <f>Q179*H179</f>
        <v>4.841E-4</v>
      </c>
      <c r="S179" s="140">
        <v>0</v>
      </c>
      <c r="T179" s="141">
        <f>S179*H179</f>
        <v>0</v>
      </c>
      <c r="AR179" s="142" t="s">
        <v>196</v>
      </c>
      <c r="AT179" s="142" t="s">
        <v>192</v>
      </c>
      <c r="AU179" s="142" t="s">
        <v>84</v>
      </c>
      <c r="AY179" s="17" t="s">
        <v>184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82</v>
      </c>
      <c r="BK179" s="143">
        <f>ROUND(I179*H179,2)</f>
        <v>0</v>
      </c>
      <c r="BL179" s="17" t="s">
        <v>191</v>
      </c>
      <c r="BM179" s="142" t="s">
        <v>1440</v>
      </c>
    </row>
    <row r="180" spans="2:65" s="12" customFormat="1">
      <c r="B180" s="158"/>
      <c r="D180" s="154" t="s">
        <v>907</v>
      </c>
      <c r="F180" s="160" t="s">
        <v>1441</v>
      </c>
      <c r="H180" s="161">
        <v>1.03</v>
      </c>
      <c r="I180" s="162"/>
      <c r="L180" s="158"/>
      <c r="M180" s="163"/>
      <c r="T180" s="164"/>
      <c r="AT180" s="159" t="s">
        <v>907</v>
      </c>
      <c r="AU180" s="159" t="s">
        <v>84</v>
      </c>
      <c r="AV180" s="12" t="s">
        <v>84</v>
      </c>
      <c r="AW180" s="12" t="s">
        <v>3</v>
      </c>
      <c r="AX180" s="12" t="s">
        <v>82</v>
      </c>
      <c r="AY180" s="159" t="s">
        <v>184</v>
      </c>
    </row>
    <row r="181" spans="2:65" s="1" customFormat="1" ht="24.15" customHeight="1">
      <c r="B181" s="136"/>
      <c r="C181" s="191" t="s">
        <v>313</v>
      </c>
      <c r="D181" s="191" t="s">
        <v>187</v>
      </c>
      <c r="E181" s="192" t="s">
        <v>1442</v>
      </c>
      <c r="F181" s="193" t="s">
        <v>1443</v>
      </c>
      <c r="G181" s="194" t="s">
        <v>248</v>
      </c>
      <c r="H181" s="195">
        <v>2</v>
      </c>
      <c r="I181" s="137"/>
      <c r="J181" s="196">
        <f>ROUND(I181*H181,2)</f>
        <v>0</v>
      </c>
      <c r="K181" s="193" t="s">
        <v>195</v>
      </c>
      <c r="L181" s="32"/>
      <c r="M181" s="138" t="s">
        <v>1</v>
      </c>
      <c r="N181" s="139" t="s">
        <v>40</v>
      </c>
      <c r="P181" s="140">
        <f>O181*H181</f>
        <v>0</v>
      </c>
      <c r="Q181" s="140">
        <v>6.0000000000000002E-5</v>
      </c>
      <c r="R181" s="140">
        <f>Q181*H181</f>
        <v>1.2E-4</v>
      </c>
      <c r="S181" s="140">
        <v>9.2000000000000003E-4</v>
      </c>
      <c r="T181" s="141">
        <f>S181*H181</f>
        <v>1.8400000000000001E-3</v>
      </c>
      <c r="AR181" s="142" t="s">
        <v>191</v>
      </c>
      <c r="AT181" s="142" t="s">
        <v>187</v>
      </c>
      <c r="AU181" s="142" t="s">
        <v>84</v>
      </c>
      <c r="AY181" s="17" t="s">
        <v>184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82</v>
      </c>
      <c r="BK181" s="143">
        <f>ROUND(I181*H181,2)</f>
        <v>0</v>
      </c>
      <c r="BL181" s="17" t="s">
        <v>191</v>
      </c>
      <c r="BM181" s="142" t="s">
        <v>1444</v>
      </c>
    </row>
    <row r="182" spans="2:65" s="1" customFormat="1" ht="24.15" customHeight="1">
      <c r="B182" s="136"/>
      <c r="C182" s="197" t="s">
        <v>255</v>
      </c>
      <c r="D182" s="197" t="s">
        <v>192</v>
      </c>
      <c r="E182" s="198" t="s">
        <v>1445</v>
      </c>
      <c r="F182" s="199" t="s">
        <v>1446</v>
      </c>
      <c r="G182" s="200" t="s">
        <v>190</v>
      </c>
      <c r="H182" s="201">
        <v>2.06</v>
      </c>
      <c r="I182" s="144"/>
      <c r="J182" s="202">
        <f>ROUND(I182*H182,2)</f>
        <v>0</v>
      </c>
      <c r="K182" s="199" t="s">
        <v>195</v>
      </c>
      <c r="L182" s="145"/>
      <c r="M182" s="146" t="s">
        <v>1</v>
      </c>
      <c r="N182" s="147" t="s">
        <v>40</v>
      </c>
      <c r="P182" s="140">
        <f>O182*H182</f>
        <v>0</v>
      </c>
      <c r="Q182" s="140">
        <v>8.5999999999999998E-4</v>
      </c>
      <c r="R182" s="140">
        <f>Q182*H182</f>
        <v>1.7715999999999999E-3</v>
      </c>
      <c r="S182" s="140">
        <v>0</v>
      </c>
      <c r="T182" s="141">
        <f>S182*H182</f>
        <v>0</v>
      </c>
      <c r="AR182" s="142" t="s">
        <v>196</v>
      </c>
      <c r="AT182" s="142" t="s">
        <v>192</v>
      </c>
      <c r="AU182" s="142" t="s">
        <v>84</v>
      </c>
      <c r="AY182" s="17" t="s">
        <v>184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82</v>
      </c>
      <c r="BK182" s="143">
        <f>ROUND(I182*H182,2)</f>
        <v>0</v>
      </c>
      <c r="BL182" s="17" t="s">
        <v>191</v>
      </c>
      <c r="BM182" s="142" t="s">
        <v>1447</v>
      </c>
    </row>
    <row r="183" spans="2:65" s="12" customFormat="1">
      <c r="B183" s="158"/>
      <c r="D183" s="154" t="s">
        <v>907</v>
      </c>
      <c r="F183" s="160" t="s">
        <v>1448</v>
      </c>
      <c r="H183" s="161">
        <v>2.06</v>
      </c>
      <c r="I183" s="162"/>
      <c r="L183" s="158"/>
      <c r="M183" s="163"/>
      <c r="T183" s="164"/>
      <c r="AT183" s="159" t="s">
        <v>907</v>
      </c>
      <c r="AU183" s="159" t="s">
        <v>84</v>
      </c>
      <c r="AV183" s="12" t="s">
        <v>84</v>
      </c>
      <c r="AW183" s="12" t="s">
        <v>3</v>
      </c>
      <c r="AX183" s="12" t="s">
        <v>82</v>
      </c>
      <c r="AY183" s="159" t="s">
        <v>184</v>
      </c>
    </row>
    <row r="184" spans="2:65" s="1" customFormat="1" ht="32.950000000000003" customHeight="1">
      <c r="B184" s="136"/>
      <c r="C184" s="191" t="s">
        <v>320</v>
      </c>
      <c r="D184" s="191" t="s">
        <v>187</v>
      </c>
      <c r="E184" s="192" t="s">
        <v>1449</v>
      </c>
      <c r="F184" s="193" t="s">
        <v>1450</v>
      </c>
      <c r="G184" s="194" t="s">
        <v>190</v>
      </c>
      <c r="H184" s="195">
        <v>73</v>
      </c>
      <c r="I184" s="137"/>
      <c r="J184" s="196">
        <f t="shared" ref="J184:J206" si="10">ROUND(I184*H184,2)</f>
        <v>0</v>
      </c>
      <c r="K184" s="193" t="s">
        <v>195</v>
      </c>
      <c r="L184" s="32"/>
      <c r="M184" s="138" t="s">
        <v>1</v>
      </c>
      <c r="N184" s="139" t="s">
        <v>40</v>
      </c>
      <c r="P184" s="140">
        <f t="shared" ref="P184:P206" si="11">O184*H184</f>
        <v>0</v>
      </c>
      <c r="Q184" s="140">
        <v>8.4000000000000003E-4</v>
      </c>
      <c r="R184" s="140">
        <f t="shared" ref="R184:R206" si="12">Q184*H184</f>
        <v>6.132E-2</v>
      </c>
      <c r="S184" s="140">
        <v>0</v>
      </c>
      <c r="T184" s="141">
        <f t="shared" ref="T184:T206" si="13">S184*H184</f>
        <v>0</v>
      </c>
      <c r="AR184" s="142" t="s">
        <v>191</v>
      </c>
      <c r="AT184" s="142" t="s">
        <v>187</v>
      </c>
      <c r="AU184" s="142" t="s">
        <v>84</v>
      </c>
      <c r="AY184" s="17" t="s">
        <v>184</v>
      </c>
      <c r="BE184" s="143">
        <f t="shared" ref="BE184:BE206" si="14">IF(N184="základní",J184,0)</f>
        <v>0</v>
      </c>
      <c r="BF184" s="143">
        <f t="shared" ref="BF184:BF206" si="15">IF(N184="snížená",J184,0)</f>
        <v>0</v>
      </c>
      <c r="BG184" s="143">
        <f t="shared" ref="BG184:BG206" si="16">IF(N184="zákl. přenesená",J184,0)</f>
        <v>0</v>
      </c>
      <c r="BH184" s="143">
        <f t="shared" ref="BH184:BH206" si="17">IF(N184="sníž. přenesená",J184,0)</f>
        <v>0</v>
      </c>
      <c r="BI184" s="143">
        <f t="shared" ref="BI184:BI206" si="18">IF(N184="nulová",J184,0)</f>
        <v>0</v>
      </c>
      <c r="BJ184" s="17" t="s">
        <v>82</v>
      </c>
      <c r="BK184" s="143">
        <f t="shared" ref="BK184:BK206" si="19">ROUND(I184*H184,2)</f>
        <v>0</v>
      </c>
      <c r="BL184" s="17" t="s">
        <v>191</v>
      </c>
      <c r="BM184" s="142" t="s">
        <v>1451</v>
      </c>
    </row>
    <row r="185" spans="2:65" s="1" customFormat="1" ht="16.5" customHeight="1">
      <c r="B185" s="136"/>
      <c r="C185" s="197" t="s">
        <v>259</v>
      </c>
      <c r="D185" s="197" t="s">
        <v>192</v>
      </c>
      <c r="E185" s="198" t="s">
        <v>1452</v>
      </c>
      <c r="F185" s="199" t="s">
        <v>1453</v>
      </c>
      <c r="G185" s="200" t="s">
        <v>248</v>
      </c>
      <c r="H185" s="201">
        <v>146</v>
      </c>
      <c r="I185" s="144"/>
      <c r="J185" s="202">
        <f t="shared" si="10"/>
        <v>0</v>
      </c>
      <c r="K185" s="199" t="s">
        <v>195</v>
      </c>
      <c r="L185" s="145"/>
      <c r="M185" s="146" t="s">
        <v>1</v>
      </c>
      <c r="N185" s="147" t="s">
        <v>40</v>
      </c>
      <c r="P185" s="140">
        <f t="shared" si="11"/>
        <v>0</v>
      </c>
      <c r="Q185" s="140">
        <v>6.8000000000000005E-4</v>
      </c>
      <c r="R185" s="140">
        <f t="shared" si="12"/>
        <v>9.9280000000000007E-2</v>
      </c>
      <c r="S185" s="140">
        <v>0</v>
      </c>
      <c r="T185" s="141">
        <f t="shared" si="13"/>
        <v>0</v>
      </c>
      <c r="AR185" s="142" t="s">
        <v>196</v>
      </c>
      <c r="AT185" s="142" t="s">
        <v>192</v>
      </c>
      <c r="AU185" s="142" t="s">
        <v>84</v>
      </c>
      <c r="AY185" s="17" t="s">
        <v>184</v>
      </c>
      <c r="BE185" s="143">
        <f t="shared" si="14"/>
        <v>0</v>
      </c>
      <c r="BF185" s="143">
        <f t="shared" si="15"/>
        <v>0</v>
      </c>
      <c r="BG185" s="143">
        <f t="shared" si="16"/>
        <v>0</v>
      </c>
      <c r="BH185" s="143">
        <f t="shared" si="17"/>
        <v>0</v>
      </c>
      <c r="BI185" s="143">
        <f t="shared" si="18"/>
        <v>0</v>
      </c>
      <c r="BJ185" s="17" t="s">
        <v>82</v>
      </c>
      <c r="BK185" s="143">
        <f t="shared" si="19"/>
        <v>0</v>
      </c>
      <c r="BL185" s="17" t="s">
        <v>191</v>
      </c>
      <c r="BM185" s="142" t="s">
        <v>1454</v>
      </c>
    </row>
    <row r="186" spans="2:65" s="1" customFormat="1" ht="32.950000000000003" customHeight="1">
      <c r="B186" s="136"/>
      <c r="C186" s="191" t="s">
        <v>327</v>
      </c>
      <c r="D186" s="191" t="s">
        <v>187</v>
      </c>
      <c r="E186" s="192" t="s">
        <v>1455</v>
      </c>
      <c r="F186" s="193" t="s">
        <v>1456</v>
      </c>
      <c r="G186" s="194" t="s">
        <v>190</v>
      </c>
      <c r="H186" s="195">
        <v>9</v>
      </c>
      <c r="I186" s="137"/>
      <c r="J186" s="196">
        <f t="shared" si="10"/>
        <v>0</v>
      </c>
      <c r="K186" s="193" t="s">
        <v>195</v>
      </c>
      <c r="L186" s="32"/>
      <c r="M186" s="138" t="s">
        <v>1</v>
      </c>
      <c r="N186" s="139" t="s">
        <v>40</v>
      </c>
      <c r="P186" s="140">
        <f t="shared" si="11"/>
        <v>0</v>
      </c>
      <c r="Q186" s="140">
        <v>1.16E-3</v>
      </c>
      <c r="R186" s="140">
        <f t="shared" si="12"/>
        <v>1.044E-2</v>
      </c>
      <c r="S186" s="140">
        <v>0</v>
      </c>
      <c r="T186" s="141">
        <f t="shared" si="13"/>
        <v>0</v>
      </c>
      <c r="AR186" s="142" t="s">
        <v>191</v>
      </c>
      <c r="AT186" s="142" t="s">
        <v>187</v>
      </c>
      <c r="AU186" s="142" t="s">
        <v>84</v>
      </c>
      <c r="AY186" s="17" t="s">
        <v>184</v>
      </c>
      <c r="BE186" s="143">
        <f t="shared" si="14"/>
        <v>0</v>
      </c>
      <c r="BF186" s="143">
        <f t="shared" si="15"/>
        <v>0</v>
      </c>
      <c r="BG186" s="143">
        <f t="shared" si="16"/>
        <v>0</v>
      </c>
      <c r="BH186" s="143">
        <f t="shared" si="17"/>
        <v>0</v>
      </c>
      <c r="BI186" s="143">
        <f t="shared" si="18"/>
        <v>0</v>
      </c>
      <c r="BJ186" s="17" t="s">
        <v>82</v>
      </c>
      <c r="BK186" s="143">
        <f t="shared" si="19"/>
        <v>0</v>
      </c>
      <c r="BL186" s="17" t="s">
        <v>191</v>
      </c>
      <c r="BM186" s="142" t="s">
        <v>1457</v>
      </c>
    </row>
    <row r="187" spans="2:65" s="1" customFormat="1" ht="16.5" customHeight="1">
      <c r="B187" s="136"/>
      <c r="C187" s="197" t="s">
        <v>262</v>
      </c>
      <c r="D187" s="197" t="s">
        <v>192</v>
      </c>
      <c r="E187" s="198" t="s">
        <v>1458</v>
      </c>
      <c r="F187" s="199" t="s">
        <v>1459</v>
      </c>
      <c r="G187" s="200" t="s">
        <v>248</v>
      </c>
      <c r="H187" s="201">
        <v>8</v>
      </c>
      <c r="I187" s="144"/>
      <c r="J187" s="202">
        <f t="shared" si="10"/>
        <v>0</v>
      </c>
      <c r="K187" s="199" t="s">
        <v>195</v>
      </c>
      <c r="L187" s="145"/>
      <c r="M187" s="146" t="s">
        <v>1</v>
      </c>
      <c r="N187" s="147" t="s">
        <v>40</v>
      </c>
      <c r="P187" s="140">
        <f t="shared" si="11"/>
        <v>0</v>
      </c>
      <c r="Q187" s="140">
        <v>6.9999999999999994E-5</v>
      </c>
      <c r="R187" s="140">
        <f t="shared" si="12"/>
        <v>5.5999999999999995E-4</v>
      </c>
      <c r="S187" s="140">
        <v>0</v>
      </c>
      <c r="T187" s="141">
        <f t="shared" si="13"/>
        <v>0</v>
      </c>
      <c r="AR187" s="142" t="s">
        <v>196</v>
      </c>
      <c r="AT187" s="142" t="s">
        <v>192</v>
      </c>
      <c r="AU187" s="142" t="s">
        <v>84</v>
      </c>
      <c r="AY187" s="17" t="s">
        <v>184</v>
      </c>
      <c r="BE187" s="143">
        <f t="shared" si="14"/>
        <v>0</v>
      </c>
      <c r="BF187" s="143">
        <f t="shared" si="15"/>
        <v>0</v>
      </c>
      <c r="BG187" s="143">
        <f t="shared" si="16"/>
        <v>0</v>
      </c>
      <c r="BH187" s="143">
        <f t="shared" si="17"/>
        <v>0</v>
      </c>
      <c r="BI187" s="143">
        <f t="shared" si="18"/>
        <v>0</v>
      </c>
      <c r="BJ187" s="17" t="s">
        <v>82</v>
      </c>
      <c r="BK187" s="143">
        <f t="shared" si="19"/>
        <v>0</v>
      </c>
      <c r="BL187" s="17" t="s">
        <v>191</v>
      </c>
      <c r="BM187" s="142" t="s">
        <v>1460</v>
      </c>
    </row>
    <row r="188" spans="2:65" s="1" customFormat="1" ht="16.5" customHeight="1">
      <c r="B188" s="136"/>
      <c r="C188" s="197" t="s">
        <v>334</v>
      </c>
      <c r="D188" s="197" t="s">
        <v>192</v>
      </c>
      <c r="E188" s="198" t="s">
        <v>1461</v>
      </c>
      <c r="F188" s="199" t="s">
        <v>1462</v>
      </c>
      <c r="G188" s="200" t="s">
        <v>248</v>
      </c>
      <c r="H188" s="201">
        <v>10</v>
      </c>
      <c r="I188" s="144"/>
      <c r="J188" s="202">
        <f t="shared" si="10"/>
        <v>0</v>
      </c>
      <c r="K188" s="199" t="s">
        <v>195</v>
      </c>
      <c r="L188" s="145"/>
      <c r="M188" s="146" t="s">
        <v>1</v>
      </c>
      <c r="N188" s="147" t="s">
        <v>40</v>
      </c>
      <c r="P188" s="140">
        <f t="shared" si="11"/>
        <v>0</v>
      </c>
      <c r="Q188" s="140">
        <v>9.0000000000000006E-5</v>
      </c>
      <c r="R188" s="140">
        <f t="shared" si="12"/>
        <v>9.0000000000000008E-4</v>
      </c>
      <c r="S188" s="140">
        <v>0</v>
      </c>
      <c r="T188" s="141">
        <f t="shared" si="13"/>
        <v>0</v>
      </c>
      <c r="AR188" s="142" t="s">
        <v>196</v>
      </c>
      <c r="AT188" s="142" t="s">
        <v>192</v>
      </c>
      <c r="AU188" s="142" t="s">
        <v>84</v>
      </c>
      <c r="AY188" s="17" t="s">
        <v>184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17" t="s">
        <v>82</v>
      </c>
      <c r="BK188" s="143">
        <f t="shared" si="19"/>
        <v>0</v>
      </c>
      <c r="BL188" s="17" t="s">
        <v>191</v>
      </c>
      <c r="BM188" s="142" t="s">
        <v>1463</v>
      </c>
    </row>
    <row r="189" spans="2:65" s="1" customFormat="1" ht="32.950000000000003" customHeight="1">
      <c r="B189" s="136"/>
      <c r="C189" s="191" t="s">
        <v>267</v>
      </c>
      <c r="D189" s="191" t="s">
        <v>187</v>
      </c>
      <c r="E189" s="192" t="s">
        <v>1464</v>
      </c>
      <c r="F189" s="193" t="s">
        <v>1465</v>
      </c>
      <c r="G189" s="194" t="s">
        <v>190</v>
      </c>
      <c r="H189" s="195">
        <v>76</v>
      </c>
      <c r="I189" s="137"/>
      <c r="J189" s="196">
        <f t="shared" si="10"/>
        <v>0</v>
      </c>
      <c r="K189" s="193" t="s">
        <v>195</v>
      </c>
      <c r="L189" s="32"/>
      <c r="M189" s="138" t="s">
        <v>1</v>
      </c>
      <c r="N189" s="139" t="s">
        <v>40</v>
      </c>
      <c r="P189" s="140">
        <f t="shared" si="11"/>
        <v>0</v>
      </c>
      <c r="Q189" s="140">
        <v>1.4400000000000001E-3</v>
      </c>
      <c r="R189" s="140">
        <f t="shared" si="12"/>
        <v>0.10944000000000001</v>
      </c>
      <c r="S189" s="140">
        <v>0</v>
      </c>
      <c r="T189" s="141">
        <f t="shared" si="13"/>
        <v>0</v>
      </c>
      <c r="AR189" s="142" t="s">
        <v>191</v>
      </c>
      <c r="AT189" s="142" t="s">
        <v>187</v>
      </c>
      <c r="AU189" s="142" t="s">
        <v>84</v>
      </c>
      <c r="AY189" s="17" t="s">
        <v>184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17" t="s">
        <v>82</v>
      </c>
      <c r="BK189" s="143">
        <f t="shared" si="19"/>
        <v>0</v>
      </c>
      <c r="BL189" s="17" t="s">
        <v>191</v>
      </c>
      <c r="BM189" s="142" t="s">
        <v>1466</v>
      </c>
    </row>
    <row r="190" spans="2:65" s="1" customFormat="1" ht="16.5" customHeight="1">
      <c r="B190" s="136"/>
      <c r="C190" s="197" t="s">
        <v>341</v>
      </c>
      <c r="D190" s="197" t="s">
        <v>192</v>
      </c>
      <c r="E190" s="198" t="s">
        <v>1467</v>
      </c>
      <c r="F190" s="199" t="s">
        <v>1468</v>
      </c>
      <c r="G190" s="200" t="s">
        <v>248</v>
      </c>
      <c r="H190" s="201">
        <v>34</v>
      </c>
      <c r="I190" s="144"/>
      <c r="J190" s="202">
        <f t="shared" si="10"/>
        <v>0</v>
      </c>
      <c r="K190" s="199" t="s">
        <v>195</v>
      </c>
      <c r="L190" s="145"/>
      <c r="M190" s="146" t="s">
        <v>1</v>
      </c>
      <c r="N190" s="147" t="s">
        <v>40</v>
      </c>
      <c r="P190" s="140">
        <f t="shared" si="11"/>
        <v>0</v>
      </c>
      <c r="Q190" s="140">
        <v>1E-4</v>
      </c>
      <c r="R190" s="140">
        <f t="shared" si="12"/>
        <v>3.4000000000000002E-3</v>
      </c>
      <c r="S190" s="140">
        <v>0</v>
      </c>
      <c r="T190" s="141">
        <f t="shared" si="13"/>
        <v>0</v>
      </c>
      <c r="AR190" s="142" t="s">
        <v>196</v>
      </c>
      <c r="AT190" s="142" t="s">
        <v>192</v>
      </c>
      <c r="AU190" s="142" t="s">
        <v>84</v>
      </c>
      <c r="AY190" s="17" t="s">
        <v>184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17" t="s">
        <v>82</v>
      </c>
      <c r="BK190" s="143">
        <f t="shared" si="19"/>
        <v>0</v>
      </c>
      <c r="BL190" s="17" t="s">
        <v>191</v>
      </c>
      <c r="BM190" s="142" t="s">
        <v>1469</v>
      </c>
    </row>
    <row r="191" spans="2:65" s="1" customFormat="1" ht="16.5" customHeight="1">
      <c r="B191" s="136"/>
      <c r="C191" s="197" t="s">
        <v>270</v>
      </c>
      <c r="D191" s="197" t="s">
        <v>192</v>
      </c>
      <c r="E191" s="198" t="s">
        <v>1470</v>
      </c>
      <c r="F191" s="199" t="s">
        <v>1471</v>
      </c>
      <c r="G191" s="200" t="s">
        <v>248</v>
      </c>
      <c r="H191" s="201">
        <v>42</v>
      </c>
      <c r="I191" s="144"/>
      <c r="J191" s="202">
        <f t="shared" si="10"/>
        <v>0</v>
      </c>
      <c r="K191" s="199" t="s">
        <v>195</v>
      </c>
      <c r="L191" s="145"/>
      <c r="M191" s="146" t="s">
        <v>1</v>
      </c>
      <c r="N191" s="147" t="s">
        <v>40</v>
      </c>
      <c r="P191" s="140">
        <f t="shared" si="11"/>
        <v>0</v>
      </c>
      <c r="Q191" s="140">
        <v>1.7000000000000001E-4</v>
      </c>
      <c r="R191" s="140">
        <f t="shared" si="12"/>
        <v>7.1400000000000005E-3</v>
      </c>
      <c r="S191" s="140">
        <v>0</v>
      </c>
      <c r="T191" s="141">
        <f t="shared" si="13"/>
        <v>0</v>
      </c>
      <c r="AR191" s="142" t="s">
        <v>196</v>
      </c>
      <c r="AT191" s="142" t="s">
        <v>192</v>
      </c>
      <c r="AU191" s="142" t="s">
        <v>84</v>
      </c>
      <c r="AY191" s="17" t="s">
        <v>184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17" t="s">
        <v>82</v>
      </c>
      <c r="BK191" s="143">
        <f t="shared" si="19"/>
        <v>0</v>
      </c>
      <c r="BL191" s="17" t="s">
        <v>191</v>
      </c>
      <c r="BM191" s="142" t="s">
        <v>1472</v>
      </c>
    </row>
    <row r="192" spans="2:65" s="1" customFormat="1" ht="32.950000000000003" customHeight="1">
      <c r="B192" s="136"/>
      <c r="C192" s="191" t="s">
        <v>348</v>
      </c>
      <c r="D192" s="191" t="s">
        <v>187</v>
      </c>
      <c r="E192" s="192" t="s">
        <v>1473</v>
      </c>
      <c r="F192" s="193" t="s">
        <v>1474</v>
      </c>
      <c r="G192" s="194" t="s">
        <v>190</v>
      </c>
      <c r="H192" s="195">
        <v>38</v>
      </c>
      <c r="I192" s="137"/>
      <c r="J192" s="196">
        <f t="shared" si="10"/>
        <v>0</v>
      </c>
      <c r="K192" s="193" t="s">
        <v>195</v>
      </c>
      <c r="L192" s="32"/>
      <c r="M192" s="138" t="s">
        <v>1</v>
      </c>
      <c r="N192" s="139" t="s">
        <v>40</v>
      </c>
      <c r="P192" s="140">
        <f t="shared" si="11"/>
        <v>0</v>
      </c>
      <c r="Q192" s="140">
        <v>2.81E-3</v>
      </c>
      <c r="R192" s="140">
        <f t="shared" si="12"/>
        <v>0.10678</v>
      </c>
      <c r="S192" s="140">
        <v>0</v>
      </c>
      <c r="T192" s="141">
        <f t="shared" si="13"/>
        <v>0</v>
      </c>
      <c r="AR192" s="142" t="s">
        <v>191</v>
      </c>
      <c r="AT192" s="142" t="s">
        <v>187</v>
      </c>
      <c r="AU192" s="142" t="s">
        <v>84</v>
      </c>
      <c r="AY192" s="17" t="s">
        <v>184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17" t="s">
        <v>82</v>
      </c>
      <c r="BK192" s="143">
        <f t="shared" si="19"/>
        <v>0</v>
      </c>
      <c r="BL192" s="17" t="s">
        <v>191</v>
      </c>
      <c r="BM192" s="142" t="s">
        <v>1475</v>
      </c>
    </row>
    <row r="193" spans="2:65" s="1" customFormat="1" ht="16.5" customHeight="1">
      <c r="B193" s="136"/>
      <c r="C193" s="197" t="s">
        <v>274</v>
      </c>
      <c r="D193" s="197" t="s">
        <v>192</v>
      </c>
      <c r="E193" s="198" t="s">
        <v>1476</v>
      </c>
      <c r="F193" s="199" t="s">
        <v>1477</v>
      </c>
      <c r="G193" s="200" t="s">
        <v>248</v>
      </c>
      <c r="H193" s="201">
        <v>42</v>
      </c>
      <c r="I193" s="144"/>
      <c r="J193" s="202">
        <f t="shared" si="10"/>
        <v>0</v>
      </c>
      <c r="K193" s="199" t="s">
        <v>195</v>
      </c>
      <c r="L193" s="145"/>
      <c r="M193" s="146" t="s">
        <v>1</v>
      </c>
      <c r="N193" s="147" t="s">
        <v>40</v>
      </c>
      <c r="P193" s="140">
        <f t="shared" si="11"/>
        <v>0</v>
      </c>
      <c r="Q193" s="140">
        <v>1E-4</v>
      </c>
      <c r="R193" s="140">
        <f t="shared" si="12"/>
        <v>4.2000000000000006E-3</v>
      </c>
      <c r="S193" s="140">
        <v>0</v>
      </c>
      <c r="T193" s="141">
        <f t="shared" si="13"/>
        <v>0</v>
      </c>
      <c r="AR193" s="142" t="s">
        <v>196</v>
      </c>
      <c r="AT193" s="142" t="s">
        <v>192</v>
      </c>
      <c r="AU193" s="142" t="s">
        <v>84</v>
      </c>
      <c r="AY193" s="17" t="s">
        <v>184</v>
      </c>
      <c r="BE193" s="143">
        <f t="shared" si="14"/>
        <v>0</v>
      </c>
      <c r="BF193" s="143">
        <f t="shared" si="15"/>
        <v>0</v>
      </c>
      <c r="BG193" s="143">
        <f t="shared" si="16"/>
        <v>0</v>
      </c>
      <c r="BH193" s="143">
        <f t="shared" si="17"/>
        <v>0</v>
      </c>
      <c r="BI193" s="143">
        <f t="shared" si="18"/>
        <v>0</v>
      </c>
      <c r="BJ193" s="17" t="s">
        <v>82</v>
      </c>
      <c r="BK193" s="143">
        <f t="shared" si="19"/>
        <v>0</v>
      </c>
      <c r="BL193" s="17" t="s">
        <v>191</v>
      </c>
      <c r="BM193" s="142" t="s">
        <v>1478</v>
      </c>
    </row>
    <row r="194" spans="2:65" s="1" customFormat="1" ht="16.5" customHeight="1">
      <c r="B194" s="136"/>
      <c r="C194" s="197" t="s">
        <v>358</v>
      </c>
      <c r="D194" s="197" t="s">
        <v>192</v>
      </c>
      <c r="E194" s="198" t="s">
        <v>1479</v>
      </c>
      <c r="F194" s="199" t="s">
        <v>1480</v>
      </c>
      <c r="G194" s="200" t="s">
        <v>248</v>
      </c>
      <c r="H194" s="201">
        <v>34</v>
      </c>
      <c r="I194" s="144"/>
      <c r="J194" s="202">
        <f t="shared" si="10"/>
        <v>0</v>
      </c>
      <c r="K194" s="199" t="s">
        <v>195</v>
      </c>
      <c r="L194" s="145"/>
      <c r="M194" s="146" t="s">
        <v>1</v>
      </c>
      <c r="N194" s="147" t="s">
        <v>40</v>
      </c>
      <c r="P194" s="140">
        <f t="shared" si="11"/>
        <v>0</v>
      </c>
      <c r="Q194" s="140">
        <v>2.1000000000000001E-4</v>
      </c>
      <c r="R194" s="140">
        <f t="shared" si="12"/>
        <v>7.1400000000000005E-3</v>
      </c>
      <c r="S194" s="140">
        <v>0</v>
      </c>
      <c r="T194" s="141">
        <f t="shared" si="13"/>
        <v>0</v>
      </c>
      <c r="AR194" s="142" t="s">
        <v>196</v>
      </c>
      <c r="AT194" s="142" t="s">
        <v>192</v>
      </c>
      <c r="AU194" s="142" t="s">
        <v>84</v>
      </c>
      <c r="AY194" s="17" t="s">
        <v>184</v>
      </c>
      <c r="BE194" s="143">
        <f t="shared" si="14"/>
        <v>0</v>
      </c>
      <c r="BF194" s="143">
        <f t="shared" si="15"/>
        <v>0</v>
      </c>
      <c r="BG194" s="143">
        <f t="shared" si="16"/>
        <v>0</v>
      </c>
      <c r="BH194" s="143">
        <f t="shared" si="17"/>
        <v>0</v>
      </c>
      <c r="BI194" s="143">
        <f t="shared" si="18"/>
        <v>0</v>
      </c>
      <c r="BJ194" s="17" t="s">
        <v>82</v>
      </c>
      <c r="BK194" s="143">
        <f t="shared" si="19"/>
        <v>0</v>
      </c>
      <c r="BL194" s="17" t="s">
        <v>191</v>
      </c>
      <c r="BM194" s="142" t="s">
        <v>1481</v>
      </c>
    </row>
    <row r="195" spans="2:65" s="1" customFormat="1" ht="24.15" customHeight="1">
      <c r="B195" s="136"/>
      <c r="C195" s="191" t="s">
        <v>277</v>
      </c>
      <c r="D195" s="191" t="s">
        <v>187</v>
      </c>
      <c r="E195" s="192" t="s">
        <v>1482</v>
      </c>
      <c r="F195" s="193" t="s">
        <v>1483</v>
      </c>
      <c r="G195" s="194" t="s">
        <v>248</v>
      </c>
      <c r="H195" s="195">
        <v>39</v>
      </c>
      <c r="I195" s="137"/>
      <c r="J195" s="196">
        <f t="shared" si="10"/>
        <v>0</v>
      </c>
      <c r="K195" s="193" t="s">
        <v>195</v>
      </c>
      <c r="L195" s="32"/>
      <c r="M195" s="138" t="s">
        <v>1</v>
      </c>
      <c r="N195" s="139" t="s">
        <v>40</v>
      </c>
      <c r="P195" s="140">
        <f t="shared" si="11"/>
        <v>0</v>
      </c>
      <c r="Q195" s="140">
        <v>0</v>
      </c>
      <c r="R195" s="140">
        <f t="shared" si="12"/>
        <v>0</v>
      </c>
      <c r="S195" s="140">
        <v>0</v>
      </c>
      <c r="T195" s="141">
        <f t="shared" si="13"/>
        <v>0</v>
      </c>
      <c r="AR195" s="142" t="s">
        <v>191</v>
      </c>
      <c r="AT195" s="142" t="s">
        <v>187</v>
      </c>
      <c r="AU195" s="142" t="s">
        <v>84</v>
      </c>
      <c r="AY195" s="17" t="s">
        <v>184</v>
      </c>
      <c r="BE195" s="143">
        <f t="shared" si="14"/>
        <v>0</v>
      </c>
      <c r="BF195" s="143">
        <f t="shared" si="15"/>
        <v>0</v>
      </c>
      <c r="BG195" s="143">
        <f t="shared" si="16"/>
        <v>0</v>
      </c>
      <c r="BH195" s="143">
        <f t="shared" si="17"/>
        <v>0</v>
      </c>
      <c r="BI195" s="143">
        <f t="shared" si="18"/>
        <v>0</v>
      </c>
      <c r="BJ195" s="17" t="s">
        <v>82</v>
      </c>
      <c r="BK195" s="143">
        <f t="shared" si="19"/>
        <v>0</v>
      </c>
      <c r="BL195" s="17" t="s">
        <v>191</v>
      </c>
      <c r="BM195" s="142" t="s">
        <v>1484</v>
      </c>
    </row>
    <row r="196" spans="2:65" s="1" customFormat="1" ht="24.15" customHeight="1">
      <c r="B196" s="136"/>
      <c r="C196" s="191" t="s">
        <v>365</v>
      </c>
      <c r="D196" s="191" t="s">
        <v>187</v>
      </c>
      <c r="E196" s="192" t="s">
        <v>1485</v>
      </c>
      <c r="F196" s="193" t="s">
        <v>1486</v>
      </c>
      <c r="G196" s="194" t="s">
        <v>248</v>
      </c>
      <c r="H196" s="195">
        <v>1</v>
      </c>
      <c r="I196" s="137"/>
      <c r="J196" s="196">
        <f t="shared" si="10"/>
        <v>0</v>
      </c>
      <c r="K196" s="193" t="s">
        <v>195</v>
      </c>
      <c r="L196" s="32"/>
      <c r="M196" s="138" t="s">
        <v>1</v>
      </c>
      <c r="N196" s="139" t="s">
        <v>40</v>
      </c>
      <c r="P196" s="140">
        <f t="shared" si="11"/>
        <v>0</v>
      </c>
      <c r="Q196" s="140">
        <v>2.1000000000000001E-4</v>
      </c>
      <c r="R196" s="140">
        <f t="shared" si="12"/>
        <v>2.1000000000000001E-4</v>
      </c>
      <c r="S196" s="140">
        <v>0</v>
      </c>
      <c r="T196" s="141">
        <f t="shared" si="13"/>
        <v>0</v>
      </c>
      <c r="AR196" s="142" t="s">
        <v>191</v>
      </c>
      <c r="AT196" s="142" t="s">
        <v>187</v>
      </c>
      <c r="AU196" s="142" t="s">
        <v>84</v>
      </c>
      <c r="AY196" s="17" t="s">
        <v>184</v>
      </c>
      <c r="BE196" s="143">
        <f t="shared" si="14"/>
        <v>0</v>
      </c>
      <c r="BF196" s="143">
        <f t="shared" si="15"/>
        <v>0</v>
      </c>
      <c r="BG196" s="143">
        <f t="shared" si="16"/>
        <v>0</v>
      </c>
      <c r="BH196" s="143">
        <f t="shared" si="17"/>
        <v>0</v>
      </c>
      <c r="BI196" s="143">
        <f t="shared" si="18"/>
        <v>0</v>
      </c>
      <c r="BJ196" s="17" t="s">
        <v>82</v>
      </c>
      <c r="BK196" s="143">
        <f t="shared" si="19"/>
        <v>0</v>
      </c>
      <c r="BL196" s="17" t="s">
        <v>191</v>
      </c>
      <c r="BM196" s="142" t="s">
        <v>1487</v>
      </c>
    </row>
    <row r="197" spans="2:65" s="1" customFormat="1" ht="24.15" customHeight="1">
      <c r="B197" s="136"/>
      <c r="C197" s="191" t="s">
        <v>281</v>
      </c>
      <c r="D197" s="191" t="s">
        <v>187</v>
      </c>
      <c r="E197" s="192" t="s">
        <v>1488</v>
      </c>
      <c r="F197" s="193" t="s">
        <v>1489</v>
      </c>
      <c r="G197" s="194" t="s">
        <v>248</v>
      </c>
      <c r="H197" s="195">
        <v>6</v>
      </c>
      <c r="I197" s="137"/>
      <c r="J197" s="196">
        <f t="shared" si="10"/>
        <v>0</v>
      </c>
      <c r="K197" s="193" t="s">
        <v>195</v>
      </c>
      <c r="L197" s="32"/>
      <c r="M197" s="138" t="s">
        <v>1</v>
      </c>
      <c r="N197" s="139" t="s">
        <v>40</v>
      </c>
      <c r="P197" s="140">
        <f t="shared" si="11"/>
        <v>0</v>
      </c>
      <c r="Q197" s="140">
        <v>5.0000000000000001E-4</v>
      </c>
      <c r="R197" s="140">
        <f t="shared" si="12"/>
        <v>3.0000000000000001E-3</v>
      </c>
      <c r="S197" s="140">
        <v>0</v>
      </c>
      <c r="T197" s="141">
        <f t="shared" si="13"/>
        <v>0</v>
      </c>
      <c r="AR197" s="142" t="s">
        <v>191</v>
      </c>
      <c r="AT197" s="142" t="s">
        <v>187</v>
      </c>
      <c r="AU197" s="142" t="s">
        <v>84</v>
      </c>
      <c r="AY197" s="17" t="s">
        <v>184</v>
      </c>
      <c r="BE197" s="143">
        <f t="shared" si="14"/>
        <v>0</v>
      </c>
      <c r="BF197" s="143">
        <f t="shared" si="15"/>
        <v>0</v>
      </c>
      <c r="BG197" s="143">
        <f t="shared" si="16"/>
        <v>0</v>
      </c>
      <c r="BH197" s="143">
        <f t="shared" si="17"/>
        <v>0</v>
      </c>
      <c r="BI197" s="143">
        <f t="shared" si="18"/>
        <v>0</v>
      </c>
      <c r="BJ197" s="17" t="s">
        <v>82</v>
      </c>
      <c r="BK197" s="143">
        <f t="shared" si="19"/>
        <v>0</v>
      </c>
      <c r="BL197" s="17" t="s">
        <v>191</v>
      </c>
      <c r="BM197" s="142" t="s">
        <v>1490</v>
      </c>
    </row>
    <row r="198" spans="2:65" s="1" customFormat="1" ht="24.15" customHeight="1">
      <c r="B198" s="136"/>
      <c r="C198" s="191" t="s">
        <v>372</v>
      </c>
      <c r="D198" s="191" t="s">
        <v>187</v>
      </c>
      <c r="E198" s="192" t="s">
        <v>1491</v>
      </c>
      <c r="F198" s="193" t="s">
        <v>1492</v>
      </c>
      <c r="G198" s="194" t="s">
        <v>248</v>
      </c>
      <c r="H198" s="195">
        <v>32</v>
      </c>
      <c r="I198" s="137"/>
      <c r="J198" s="196">
        <f t="shared" si="10"/>
        <v>0</v>
      </c>
      <c r="K198" s="193" t="s">
        <v>195</v>
      </c>
      <c r="L198" s="32"/>
      <c r="M198" s="138" t="s">
        <v>1</v>
      </c>
      <c r="N198" s="139" t="s">
        <v>40</v>
      </c>
      <c r="P198" s="140">
        <f t="shared" si="11"/>
        <v>0</v>
      </c>
      <c r="Q198" s="140">
        <v>6.9999999999999999E-4</v>
      </c>
      <c r="R198" s="140">
        <f t="shared" si="12"/>
        <v>2.24E-2</v>
      </c>
      <c r="S198" s="140">
        <v>0</v>
      </c>
      <c r="T198" s="141">
        <f t="shared" si="13"/>
        <v>0</v>
      </c>
      <c r="AR198" s="142" t="s">
        <v>191</v>
      </c>
      <c r="AT198" s="142" t="s">
        <v>187</v>
      </c>
      <c r="AU198" s="142" t="s">
        <v>84</v>
      </c>
      <c r="AY198" s="17" t="s">
        <v>184</v>
      </c>
      <c r="BE198" s="143">
        <f t="shared" si="14"/>
        <v>0</v>
      </c>
      <c r="BF198" s="143">
        <f t="shared" si="15"/>
        <v>0</v>
      </c>
      <c r="BG198" s="143">
        <f t="shared" si="16"/>
        <v>0</v>
      </c>
      <c r="BH198" s="143">
        <f t="shared" si="17"/>
        <v>0</v>
      </c>
      <c r="BI198" s="143">
        <f t="shared" si="18"/>
        <v>0</v>
      </c>
      <c r="BJ198" s="17" t="s">
        <v>82</v>
      </c>
      <c r="BK198" s="143">
        <f t="shared" si="19"/>
        <v>0</v>
      </c>
      <c r="BL198" s="17" t="s">
        <v>191</v>
      </c>
      <c r="BM198" s="142" t="s">
        <v>1493</v>
      </c>
    </row>
    <row r="199" spans="2:65" s="1" customFormat="1" ht="24.15" customHeight="1">
      <c r="B199" s="136"/>
      <c r="C199" s="191" t="s">
        <v>284</v>
      </c>
      <c r="D199" s="191" t="s">
        <v>187</v>
      </c>
      <c r="E199" s="192" t="s">
        <v>1494</v>
      </c>
      <c r="F199" s="193" t="s">
        <v>1495</v>
      </c>
      <c r="G199" s="194" t="s">
        <v>248</v>
      </c>
      <c r="H199" s="195">
        <v>1</v>
      </c>
      <c r="I199" s="137"/>
      <c r="J199" s="196">
        <f t="shared" si="10"/>
        <v>0</v>
      </c>
      <c r="K199" s="193" t="s">
        <v>195</v>
      </c>
      <c r="L199" s="32"/>
      <c r="M199" s="138" t="s">
        <v>1</v>
      </c>
      <c r="N199" s="139" t="s">
        <v>40</v>
      </c>
      <c r="P199" s="140">
        <f t="shared" si="11"/>
        <v>0</v>
      </c>
      <c r="Q199" s="140">
        <v>2.0000000000000002E-5</v>
      </c>
      <c r="R199" s="140">
        <f t="shared" si="12"/>
        <v>2.0000000000000002E-5</v>
      </c>
      <c r="S199" s="140">
        <v>0</v>
      </c>
      <c r="T199" s="141">
        <f t="shared" si="13"/>
        <v>0</v>
      </c>
      <c r="AR199" s="142" t="s">
        <v>191</v>
      </c>
      <c r="AT199" s="142" t="s">
        <v>187</v>
      </c>
      <c r="AU199" s="142" t="s">
        <v>84</v>
      </c>
      <c r="AY199" s="17" t="s">
        <v>184</v>
      </c>
      <c r="BE199" s="143">
        <f t="shared" si="14"/>
        <v>0</v>
      </c>
      <c r="BF199" s="143">
        <f t="shared" si="15"/>
        <v>0</v>
      </c>
      <c r="BG199" s="143">
        <f t="shared" si="16"/>
        <v>0</v>
      </c>
      <c r="BH199" s="143">
        <f t="shared" si="17"/>
        <v>0</v>
      </c>
      <c r="BI199" s="143">
        <f t="shared" si="18"/>
        <v>0</v>
      </c>
      <c r="BJ199" s="17" t="s">
        <v>82</v>
      </c>
      <c r="BK199" s="143">
        <f t="shared" si="19"/>
        <v>0</v>
      </c>
      <c r="BL199" s="17" t="s">
        <v>191</v>
      </c>
      <c r="BM199" s="142" t="s">
        <v>1496</v>
      </c>
    </row>
    <row r="200" spans="2:65" s="1" customFormat="1" ht="24.15" customHeight="1">
      <c r="B200" s="136"/>
      <c r="C200" s="197" t="s">
        <v>379</v>
      </c>
      <c r="D200" s="197" t="s">
        <v>192</v>
      </c>
      <c r="E200" s="198" t="s">
        <v>1497</v>
      </c>
      <c r="F200" s="199" t="s">
        <v>1498</v>
      </c>
      <c r="G200" s="200" t="s">
        <v>248</v>
      </c>
      <c r="H200" s="201">
        <v>1</v>
      </c>
      <c r="I200" s="144"/>
      <c r="J200" s="202">
        <f t="shared" si="10"/>
        <v>0</v>
      </c>
      <c r="K200" s="199" t="s">
        <v>1</v>
      </c>
      <c r="L200" s="145"/>
      <c r="M200" s="146" t="s">
        <v>1</v>
      </c>
      <c r="N200" s="147" t="s">
        <v>40</v>
      </c>
      <c r="P200" s="140">
        <f t="shared" si="11"/>
        <v>0</v>
      </c>
      <c r="Q200" s="140">
        <v>5.1999999999999995E-4</v>
      </c>
      <c r="R200" s="140">
        <f t="shared" si="12"/>
        <v>5.1999999999999995E-4</v>
      </c>
      <c r="S200" s="140">
        <v>0</v>
      </c>
      <c r="T200" s="141">
        <f t="shared" si="13"/>
        <v>0</v>
      </c>
      <c r="AR200" s="142" t="s">
        <v>196</v>
      </c>
      <c r="AT200" s="142" t="s">
        <v>192</v>
      </c>
      <c r="AU200" s="142" t="s">
        <v>84</v>
      </c>
      <c r="AY200" s="17" t="s">
        <v>184</v>
      </c>
      <c r="BE200" s="143">
        <f t="shared" si="14"/>
        <v>0</v>
      </c>
      <c r="BF200" s="143">
        <f t="shared" si="15"/>
        <v>0</v>
      </c>
      <c r="BG200" s="143">
        <f t="shared" si="16"/>
        <v>0</v>
      </c>
      <c r="BH200" s="143">
        <f t="shared" si="17"/>
        <v>0</v>
      </c>
      <c r="BI200" s="143">
        <f t="shared" si="18"/>
        <v>0</v>
      </c>
      <c r="BJ200" s="17" t="s">
        <v>82</v>
      </c>
      <c r="BK200" s="143">
        <f t="shared" si="19"/>
        <v>0</v>
      </c>
      <c r="BL200" s="17" t="s">
        <v>191</v>
      </c>
      <c r="BM200" s="142" t="s">
        <v>1499</v>
      </c>
    </row>
    <row r="201" spans="2:65" s="1" customFormat="1" ht="37.9" customHeight="1">
      <c r="B201" s="136"/>
      <c r="C201" s="191" t="s">
        <v>288</v>
      </c>
      <c r="D201" s="191" t="s">
        <v>187</v>
      </c>
      <c r="E201" s="192" t="s">
        <v>1500</v>
      </c>
      <c r="F201" s="193" t="s">
        <v>1501</v>
      </c>
      <c r="G201" s="194" t="s">
        <v>190</v>
      </c>
      <c r="H201" s="195">
        <v>196</v>
      </c>
      <c r="I201" s="137"/>
      <c r="J201" s="196">
        <f t="shared" si="10"/>
        <v>0</v>
      </c>
      <c r="K201" s="193" t="s">
        <v>195</v>
      </c>
      <c r="L201" s="32"/>
      <c r="M201" s="138" t="s">
        <v>1</v>
      </c>
      <c r="N201" s="139" t="s">
        <v>40</v>
      </c>
      <c r="P201" s="140">
        <f t="shared" si="11"/>
        <v>0</v>
      </c>
      <c r="Q201" s="140">
        <v>1.9000000000000001E-4</v>
      </c>
      <c r="R201" s="140">
        <f t="shared" si="12"/>
        <v>3.7240000000000002E-2</v>
      </c>
      <c r="S201" s="140">
        <v>0</v>
      </c>
      <c r="T201" s="141">
        <f t="shared" si="13"/>
        <v>0</v>
      </c>
      <c r="AR201" s="142" t="s">
        <v>191</v>
      </c>
      <c r="AT201" s="142" t="s">
        <v>187</v>
      </c>
      <c r="AU201" s="142" t="s">
        <v>84</v>
      </c>
      <c r="AY201" s="17" t="s">
        <v>184</v>
      </c>
      <c r="BE201" s="143">
        <f t="shared" si="14"/>
        <v>0</v>
      </c>
      <c r="BF201" s="143">
        <f t="shared" si="15"/>
        <v>0</v>
      </c>
      <c r="BG201" s="143">
        <f t="shared" si="16"/>
        <v>0</v>
      </c>
      <c r="BH201" s="143">
        <f t="shared" si="17"/>
        <v>0</v>
      </c>
      <c r="BI201" s="143">
        <f t="shared" si="18"/>
        <v>0</v>
      </c>
      <c r="BJ201" s="17" t="s">
        <v>82</v>
      </c>
      <c r="BK201" s="143">
        <f t="shared" si="19"/>
        <v>0</v>
      </c>
      <c r="BL201" s="17" t="s">
        <v>191</v>
      </c>
      <c r="BM201" s="142" t="s">
        <v>1502</v>
      </c>
    </row>
    <row r="202" spans="2:65" s="1" customFormat="1" ht="32.950000000000003" customHeight="1">
      <c r="B202" s="136"/>
      <c r="C202" s="191" t="s">
        <v>386</v>
      </c>
      <c r="D202" s="191" t="s">
        <v>187</v>
      </c>
      <c r="E202" s="192" t="s">
        <v>1503</v>
      </c>
      <c r="F202" s="193" t="s">
        <v>1504</v>
      </c>
      <c r="G202" s="194" t="s">
        <v>190</v>
      </c>
      <c r="H202" s="195">
        <v>196</v>
      </c>
      <c r="I202" s="137"/>
      <c r="J202" s="196">
        <f t="shared" si="10"/>
        <v>0</v>
      </c>
      <c r="K202" s="193" t="s">
        <v>195</v>
      </c>
      <c r="L202" s="32"/>
      <c r="M202" s="138" t="s">
        <v>1</v>
      </c>
      <c r="N202" s="139" t="s">
        <v>40</v>
      </c>
      <c r="P202" s="140">
        <f t="shared" si="11"/>
        <v>0</v>
      </c>
      <c r="Q202" s="140">
        <v>1.0000000000000001E-5</v>
      </c>
      <c r="R202" s="140">
        <f t="shared" si="12"/>
        <v>1.9600000000000004E-3</v>
      </c>
      <c r="S202" s="140">
        <v>0</v>
      </c>
      <c r="T202" s="141">
        <f t="shared" si="13"/>
        <v>0</v>
      </c>
      <c r="AR202" s="142" t="s">
        <v>191</v>
      </c>
      <c r="AT202" s="142" t="s">
        <v>187</v>
      </c>
      <c r="AU202" s="142" t="s">
        <v>84</v>
      </c>
      <c r="AY202" s="17" t="s">
        <v>184</v>
      </c>
      <c r="BE202" s="143">
        <f t="shared" si="14"/>
        <v>0</v>
      </c>
      <c r="BF202" s="143">
        <f t="shared" si="15"/>
        <v>0</v>
      </c>
      <c r="BG202" s="143">
        <f t="shared" si="16"/>
        <v>0</v>
      </c>
      <c r="BH202" s="143">
        <f t="shared" si="17"/>
        <v>0</v>
      </c>
      <c r="BI202" s="143">
        <f t="shared" si="18"/>
        <v>0</v>
      </c>
      <c r="BJ202" s="17" t="s">
        <v>82</v>
      </c>
      <c r="BK202" s="143">
        <f t="shared" si="19"/>
        <v>0</v>
      </c>
      <c r="BL202" s="17" t="s">
        <v>191</v>
      </c>
      <c r="BM202" s="142" t="s">
        <v>1505</v>
      </c>
    </row>
    <row r="203" spans="2:65" s="1" customFormat="1" ht="44.35" customHeight="1">
      <c r="B203" s="136"/>
      <c r="C203" s="191" t="s">
        <v>291</v>
      </c>
      <c r="D203" s="191" t="s">
        <v>187</v>
      </c>
      <c r="E203" s="192" t="s">
        <v>1506</v>
      </c>
      <c r="F203" s="193" t="s">
        <v>1507</v>
      </c>
      <c r="G203" s="194" t="s">
        <v>351</v>
      </c>
      <c r="H203" s="195">
        <v>0.79800000000000004</v>
      </c>
      <c r="I203" s="137"/>
      <c r="J203" s="196">
        <f t="shared" si="10"/>
        <v>0</v>
      </c>
      <c r="K203" s="193" t="s">
        <v>1081</v>
      </c>
      <c r="L203" s="32"/>
      <c r="M203" s="138" t="s">
        <v>1</v>
      </c>
      <c r="N203" s="139" t="s">
        <v>40</v>
      </c>
      <c r="P203" s="140">
        <f t="shared" si="11"/>
        <v>0</v>
      </c>
      <c r="Q203" s="140">
        <v>0</v>
      </c>
      <c r="R203" s="140">
        <f t="shared" si="12"/>
        <v>0</v>
      </c>
      <c r="S203" s="140">
        <v>0</v>
      </c>
      <c r="T203" s="141">
        <f t="shared" si="13"/>
        <v>0</v>
      </c>
      <c r="AR203" s="142" t="s">
        <v>191</v>
      </c>
      <c r="AT203" s="142" t="s">
        <v>187</v>
      </c>
      <c r="AU203" s="142" t="s">
        <v>84</v>
      </c>
      <c r="AY203" s="17" t="s">
        <v>184</v>
      </c>
      <c r="BE203" s="143">
        <f t="shared" si="14"/>
        <v>0</v>
      </c>
      <c r="BF203" s="143">
        <f t="shared" si="15"/>
        <v>0</v>
      </c>
      <c r="BG203" s="143">
        <f t="shared" si="16"/>
        <v>0</v>
      </c>
      <c r="BH203" s="143">
        <f t="shared" si="17"/>
        <v>0</v>
      </c>
      <c r="BI203" s="143">
        <f t="shared" si="18"/>
        <v>0</v>
      </c>
      <c r="BJ203" s="17" t="s">
        <v>82</v>
      </c>
      <c r="BK203" s="143">
        <f t="shared" si="19"/>
        <v>0</v>
      </c>
      <c r="BL203" s="17" t="s">
        <v>191</v>
      </c>
      <c r="BM203" s="142" t="s">
        <v>1508</v>
      </c>
    </row>
    <row r="204" spans="2:65" s="1" customFormat="1" ht="37.9" customHeight="1">
      <c r="B204" s="136"/>
      <c r="C204" s="191" t="s">
        <v>393</v>
      </c>
      <c r="D204" s="191" t="s">
        <v>187</v>
      </c>
      <c r="E204" s="192" t="s">
        <v>1509</v>
      </c>
      <c r="F204" s="193" t="s">
        <v>1510</v>
      </c>
      <c r="G204" s="194" t="s">
        <v>248</v>
      </c>
      <c r="H204" s="195">
        <v>5</v>
      </c>
      <c r="I204" s="137"/>
      <c r="J204" s="196">
        <f t="shared" si="10"/>
        <v>0</v>
      </c>
      <c r="K204" s="193" t="s">
        <v>195</v>
      </c>
      <c r="L204" s="32"/>
      <c r="M204" s="138" t="s">
        <v>1</v>
      </c>
      <c r="N204" s="139" t="s">
        <v>40</v>
      </c>
      <c r="P204" s="140">
        <f t="shared" si="11"/>
        <v>0</v>
      </c>
      <c r="Q204" s="140">
        <v>1.4999999999999999E-4</v>
      </c>
      <c r="R204" s="140">
        <f t="shared" si="12"/>
        <v>7.4999999999999991E-4</v>
      </c>
      <c r="S204" s="140">
        <v>0</v>
      </c>
      <c r="T204" s="141">
        <f t="shared" si="13"/>
        <v>0</v>
      </c>
      <c r="AR204" s="142" t="s">
        <v>191</v>
      </c>
      <c r="AT204" s="142" t="s">
        <v>187</v>
      </c>
      <c r="AU204" s="142" t="s">
        <v>84</v>
      </c>
      <c r="AY204" s="17" t="s">
        <v>184</v>
      </c>
      <c r="BE204" s="143">
        <f t="shared" si="14"/>
        <v>0</v>
      </c>
      <c r="BF204" s="143">
        <f t="shared" si="15"/>
        <v>0</v>
      </c>
      <c r="BG204" s="143">
        <f t="shared" si="16"/>
        <v>0</v>
      </c>
      <c r="BH204" s="143">
        <f t="shared" si="17"/>
        <v>0</v>
      </c>
      <c r="BI204" s="143">
        <f t="shared" si="18"/>
        <v>0</v>
      </c>
      <c r="BJ204" s="17" t="s">
        <v>82</v>
      </c>
      <c r="BK204" s="143">
        <f t="shared" si="19"/>
        <v>0</v>
      </c>
      <c r="BL204" s="17" t="s">
        <v>191</v>
      </c>
      <c r="BM204" s="142" t="s">
        <v>1511</v>
      </c>
    </row>
    <row r="205" spans="2:65" s="1" customFormat="1" ht="37.9" customHeight="1">
      <c r="B205" s="136"/>
      <c r="C205" s="191" t="s">
        <v>295</v>
      </c>
      <c r="D205" s="191" t="s">
        <v>187</v>
      </c>
      <c r="E205" s="192" t="s">
        <v>1512</v>
      </c>
      <c r="F205" s="193" t="s">
        <v>1513</v>
      </c>
      <c r="G205" s="194" t="s">
        <v>248</v>
      </c>
      <c r="H205" s="195">
        <v>4</v>
      </c>
      <c r="I205" s="137"/>
      <c r="J205" s="196">
        <f t="shared" si="10"/>
        <v>0</v>
      </c>
      <c r="K205" s="193" t="s">
        <v>195</v>
      </c>
      <c r="L205" s="32"/>
      <c r="M205" s="138" t="s">
        <v>1</v>
      </c>
      <c r="N205" s="139" t="s">
        <v>40</v>
      </c>
      <c r="P205" s="140">
        <f t="shared" si="11"/>
        <v>0</v>
      </c>
      <c r="Q205" s="140">
        <v>1.7000000000000001E-4</v>
      </c>
      <c r="R205" s="140">
        <f t="shared" si="12"/>
        <v>6.8000000000000005E-4</v>
      </c>
      <c r="S205" s="140">
        <v>0</v>
      </c>
      <c r="T205" s="141">
        <f t="shared" si="13"/>
        <v>0</v>
      </c>
      <c r="AR205" s="142" t="s">
        <v>191</v>
      </c>
      <c r="AT205" s="142" t="s">
        <v>187</v>
      </c>
      <c r="AU205" s="142" t="s">
        <v>84</v>
      </c>
      <c r="AY205" s="17" t="s">
        <v>184</v>
      </c>
      <c r="BE205" s="143">
        <f t="shared" si="14"/>
        <v>0</v>
      </c>
      <c r="BF205" s="143">
        <f t="shared" si="15"/>
        <v>0</v>
      </c>
      <c r="BG205" s="143">
        <f t="shared" si="16"/>
        <v>0</v>
      </c>
      <c r="BH205" s="143">
        <f t="shared" si="17"/>
        <v>0</v>
      </c>
      <c r="BI205" s="143">
        <f t="shared" si="18"/>
        <v>0</v>
      </c>
      <c r="BJ205" s="17" t="s">
        <v>82</v>
      </c>
      <c r="BK205" s="143">
        <f t="shared" si="19"/>
        <v>0</v>
      </c>
      <c r="BL205" s="17" t="s">
        <v>191</v>
      </c>
      <c r="BM205" s="142" t="s">
        <v>1514</v>
      </c>
    </row>
    <row r="206" spans="2:65" s="1" customFormat="1" ht="55.55" customHeight="1">
      <c r="B206" s="136"/>
      <c r="C206" s="191" t="s">
        <v>400</v>
      </c>
      <c r="D206" s="191" t="s">
        <v>187</v>
      </c>
      <c r="E206" s="192" t="s">
        <v>1515</v>
      </c>
      <c r="F206" s="193" t="s">
        <v>1516</v>
      </c>
      <c r="G206" s="194" t="s">
        <v>351</v>
      </c>
      <c r="H206" s="195">
        <v>0.48</v>
      </c>
      <c r="I206" s="137"/>
      <c r="J206" s="196">
        <f t="shared" si="10"/>
        <v>0</v>
      </c>
      <c r="K206" s="193" t="s">
        <v>195</v>
      </c>
      <c r="L206" s="32"/>
      <c r="M206" s="138" t="s">
        <v>1</v>
      </c>
      <c r="N206" s="139" t="s">
        <v>40</v>
      </c>
      <c r="P206" s="140">
        <f t="shared" si="11"/>
        <v>0</v>
      </c>
      <c r="Q206" s="140">
        <v>0</v>
      </c>
      <c r="R206" s="140">
        <f t="shared" si="12"/>
        <v>0</v>
      </c>
      <c r="S206" s="140">
        <v>0</v>
      </c>
      <c r="T206" s="141">
        <f t="shared" si="13"/>
        <v>0</v>
      </c>
      <c r="AR206" s="142" t="s">
        <v>191</v>
      </c>
      <c r="AT206" s="142" t="s">
        <v>187</v>
      </c>
      <c r="AU206" s="142" t="s">
        <v>84</v>
      </c>
      <c r="AY206" s="17" t="s">
        <v>184</v>
      </c>
      <c r="BE206" s="143">
        <f t="shared" si="14"/>
        <v>0</v>
      </c>
      <c r="BF206" s="143">
        <f t="shared" si="15"/>
        <v>0</v>
      </c>
      <c r="BG206" s="143">
        <f t="shared" si="16"/>
        <v>0</v>
      </c>
      <c r="BH206" s="143">
        <f t="shared" si="17"/>
        <v>0</v>
      </c>
      <c r="BI206" s="143">
        <f t="shared" si="18"/>
        <v>0</v>
      </c>
      <c r="BJ206" s="17" t="s">
        <v>82</v>
      </c>
      <c r="BK206" s="143">
        <f t="shared" si="19"/>
        <v>0</v>
      </c>
      <c r="BL206" s="17" t="s">
        <v>191</v>
      </c>
      <c r="BM206" s="142" t="s">
        <v>1517</v>
      </c>
    </row>
    <row r="207" spans="2:65" s="11" customFormat="1" ht="22.95" customHeight="1">
      <c r="B207" s="124"/>
      <c r="D207" s="125" t="s">
        <v>74</v>
      </c>
      <c r="E207" s="134" t="s">
        <v>1518</v>
      </c>
      <c r="F207" s="134" t="s">
        <v>1519</v>
      </c>
      <c r="I207" s="127"/>
      <c r="J207" s="135">
        <f>BK207</f>
        <v>0</v>
      </c>
      <c r="L207" s="124"/>
      <c r="M207" s="129"/>
      <c r="P207" s="130">
        <f>SUM(P208:P225)</f>
        <v>0</v>
      </c>
      <c r="R207" s="130">
        <f>SUM(R208:R225)</f>
        <v>0.54706999999999995</v>
      </c>
      <c r="T207" s="131">
        <f>SUM(T208:T225)</f>
        <v>0.72155000000000002</v>
      </c>
      <c r="AR207" s="125" t="s">
        <v>84</v>
      </c>
      <c r="AT207" s="132" t="s">
        <v>74</v>
      </c>
      <c r="AU207" s="132" t="s">
        <v>82</v>
      </c>
      <c r="AY207" s="125" t="s">
        <v>184</v>
      </c>
      <c r="BK207" s="133">
        <f>SUM(BK208:BK225)</f>
        <v>0</v>
      </c>
    </row>
    <row r="208" spans="2:65" s="1" customFormat="1" ht="16.5" customHeight="1">
      <c r="B208" s="136"/>
      <c r="C208" s="191" t="s">
        <v>298</v>
      </c>
      <c r="D208" s="191" t="s">
        <v>187</v>
      </c>
      <c r="E208" s="192" t="s">
        <v>1520</v>
      </c>
      <c r="F208" s="193" t="s">
        <v>1521</v>
      </c>
      <c r="G208" s="194" t="s">
        <v>239</v>
      </c>
      <c r="H208" s="195">
        <v>12</v>
      </c>
      <c r="I208" s="137"/>
      <c r="J208" s="196">
        <f t="shared" ref="J208:J225" si="20">ROUND(I208*H208,2)</f>
        <v>0</v>
      </c>
      <c r="K208" s="193" t="s">
        <v>195</v>
      </c>
      <c r="L208" s="32"/>
      <c r="M208" s="138" t="s">
        <v>1</v>
      </c>
      <c r="N208" s="139" t="s">
        <v>40</v>
      </c>
      <c r="P208" s="140">
        <f t="shared" ref="P208:P225" si="21">O208*H208</f>
        <v>0</v>
      </c>
      <c r="Q208" s="140">
        <v>0</v>
      </c>
      <c r="R208" s="140">
        <f t="shared" ref="R208:R225" si="22">Q208*H208</f>
        <v>0</v>
      </c>
      <c r="S208" s="140">
        <v>3.4200000000000001E-2</v>
      </c>
      <c r="T208" s="141">
        <f t="shared" ref="T208:T225" si="23">S208*H208</f>
        <v>0.41039999999999999</v>
      </c>
      <c r="AR208" s="142" t="s">
        <v>191</v>
      </c>
      <c r="AT208" s="142" t="s">
        <v>187</v>
      </c>
      <c r="AU208" s="142" t="s">
        <v>84</v>
      </c>
      <c r="AY208" s="17" t="s">
        <v>184</v>
      </c>
      <c r="BE208" s="143">
        <f t="shared" ref="BE208:BE225" si="24">IF(N208="základní",J208,0)</f>
        <v>0</v>
      </c>
      <c r="BF208" s="143">
        <f t="shared" ref="BF208:BF225" si="25">IF(N208="snížená",J208,0)</f>
        <v>0</v>
      </c>
      <c r="BG208" s="143">
        <f t="shared" ref="BG208:BG225" si="26">IF(N208="zákl. přenesená",J208,0)</f>
        <v>0</v>
      </c>
      <c r="BH208" s="143">
        <f t="shared" ref="BH208:BH225" si="27">IF(N208="sníž. přenesená",J208,0)</f>
        <v>0</v>
      </c>
      <c r="BI208" s="143">
        <f t="shared" ref="BI208:BI225" si="28">IF(N208="nulová",J208,0)</f>
        <v>0</v>
      </c>
      <c r="BJ208" s="17" t="s">
        <v>82</v>
      </c>
      <c r="BK208" s="143">
        <f t="shared" ref="BK208:BK225" si="29">ROUND(I208*H208,2)</f>
        <v>0</v>
      </c>
      <c r="BL208" s="17" t="s">
        <v>191</v>
      </c>
      <c r="BM208" s="142" t="s">
        <v>1522</v>
      </c>
    </row>
    <row r="209" spans="2:65" s="1" customFormat="1" ht="32.950000000000003" customHeight="1">
      <c r="B209" s="136"/>
      <c r="C209" s="191" t="s">
        <v>407</v>
      </c>
      <c r="D209" s="191" t="s">
        <v>187</v>
      </c>
      <c r="E209" s="192" t="s">
        <v>1523</v>
      </c>
      <c r="F209" s="193" t="s">
        <v>1524</v>
      </c>
      <c r="G209" s="194" t="s">
        <v>239</v>
      </c>
      <c r="H209" s="195">
        <v>12</v>
      </c>
      <c r="I209" s="137"/>
      <c r="J209" s="196">
        <f t="shared" si="20"/>
        <v>0</v>
      </c>
      <c r="K209" s="193" t="s">
        <v>195</v>
      </c>
      <c r="L209" s="32"/>
      <c r="M209" s="138" t="s">
        <v>1</v>
      </c>
      <c r="N209" s="139" t="s">
        <v>40</v>
      </c>
      <c r="P209" s="140">
        <f t="shared" si="21"/>
        <v>0</v>
      </c>
      <c r="Q209" s="140">
        <v>1.6969999999999999E-2</v>
      </c>
      <c r="R209" s="140">
        <f t="shared" si="22"/>
        <v>0.20363999999999999</v>
      </c>
      <c r="S209" s="140">
        <v>0</v>
      </c>
      <c r="T209" s="141">
        <f t="shared" si="23"/>
        <v>0</v>
      </c>
      <c r="AR209" s="142" t="s">
        <v>191</v>
      </c>
      <c r="AT209" s="142" t="s">
        <v>187</v>
      </c>
      <c r="AU209" s="142" t="s">
        <v>84</v>
      </c>
      <c r="AY209" s="17" t="s">
        <v>184</v>
      </c>
      <c r="BE209" s="143">
        <f t="shared" si="24"/>
        <v>0</v>
      </c>
      <c r="BF209" s="143">
        <f t="shared" si="25"/>
        <v>0</v>
      </c>
      <c r="BG209" s="143">
        <f t="shared" si="26"/>
        <v>0</v>
      </c>
      <c r="BH209" s="143">
        <f t="shared" si="27"/>
        <v>0</v>
      </c>
      <c r="BI209" s="143">
        <f t="shared" si="28"/>
        <v>0</v>
      </c>
      <c r="BJ209" s="17" t="s">
        <v>82</v>
      </c>
      <c r="BK209" s="143">
        <f t="shared" si="29"/>
        <v>0</v>
      </c>
      <c r="BL209" s="17" t="s">
        <v>191</v>
      </c>
      <c r="BM209" s="142" t="s">
        <v>1525</v>
      </c>
    </row>
    <row r="210" spans="2:65" s="1" customFormat="1" ht="24.15" customHeight="1">
      <c r="B210" s="136"/>
      <c r="C210" s="191" t="s">
        <v>302</v>
      </c>
      <c r="D210" s="191" t="s">
        <v>187</v>
      </c>
      <c r="E210" s="192" t="s">
        <v>1526</v>
      </c>
      <c r="F210" s="193" t="s">
        <v>1527</v>
      </c>
      <c r="G210" s="194" t="s">
        <v>239</v>
      </c>
      <c r="H210" s="195">
        <v>5</v>
      </c>
      <c r="I210" s="137"/>
      <c r="J210" s="196">
        <f t="shared" si="20"/>
        <v>0</v>
      </c>
      <c r="K210" s="193" t="s">
        <v>195</v>
      </c>
      <c r="L210" s="32"/>
      <c r="M210" s="138" t="s">
        <v>1</v>
      </c>
      <c r="N210" s="139" t="s">
        <v>40</v>
      </c>
      <c r="P210" s="140">
        <f t="shared" si="21"/>
        <v>0</v>
      </c>
      <c r="Q210" s="140">
        <v>1.908E-2</v>
      </c>
      <c r="R210" s="140">
        <f t="shared" si="22"/>
        <v>9.5399999999999999E-2</v>
      </c>
      <c r="S210" s="140">
        <v>0</v>
      </c>
      <c r="T210" s="141">
        <f t="shared" si="23"/>
        <v>0</v>
      </c>
      <c r="AR210" s="142" t="s">
        <v>191</v>
      </c>
      <c r="AT210" s="142" t="s">
        <v>187</v>
      </c>
      <c r="AU210" s="142" t="s">
        <v>84</v>
      </c>
      <c r="AY210" s="17" t="s">
        <v>184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7" t="s">
        <v>82</v>
      </c>
      <c r="BK210" s="143">
        <f t="shared" si="29"/>
        <v>0</v>
      </c>
      <c r="BL210" s="17" t="s">
        <v>191</v>
      </c>
      <c r="BM210" s="142" t="s">
        <v>1528</v>
      </c>
    </row>
    <row r="211" spans="2:65" s="1" customFormat="1" ht="24.15" customHeight="1">
      <c r="B211" s="136"/>
      <c r="C211" s="191" t="s">
        <v>416</v>
      </c>
      <c r="D211" s="191" t="s">
        <v>187</v>
      </c>
      <c r="E211" s="192" t="s">
        <v>1529</v>
      </c>
      <c r="F211" s="193" t="s">
        <v>1530</v>
      </c>
      <c r="G211" s="194" t="s">
        <v>239</v>
      </c>
      <c r="H211" s="195">
        <v>5</v>
      </c>
      <c r="I211" s="137"/>
      <c r="J211" s="196">
        <f t="shared" si="20"/>
        <v>0</v>
      </c>
      <c r="K211" s="193" t="s">
        <v>195</v>
      </c>
      <c r="L211" s="32"/>
      <c r="M211" s="138" t="s">
        <v>1</v>
      </c>
      <c r="N211" s="139" t="s">
        <v>40</v>
      </c>
      <c r="P211" s="140">
        <f t="shared" si="21"/>
        <v>0</v>
      </c>
      <c r="Q211" s="140">
        <v>0</v>
      </c>
      <c r="R211" s="140">
        <f t="shared" si="22"/>
        <v>0</v>
      </c>
      <c r="S211" s="140">
        <v>1.107E-2</v>
      </c>
      <c r="T211" s="141">
        <f t="shared" si="23"/>
        <v>5.5349999999999996E-2</v>
      </c>
      <c r="AR211" s="142" t="s">
        <v>191</v>
      </c>
      <c r="AT211" s="142" t="s">
        <v>187</v>
      </c>
      <c r="AU211" s="142" t="s">
        <v>84</v>
      </c>
      <c r="AY211" s="17" t="s">
        <v>184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7" t="s">
        <v>82</v>
      </c>
      <c r="BK211" s="143">
        <f t="shared" si="29"/>
        <v>0</v>
      </c>
      <c r="BL211" s="17" t="s">
        <v>191</v>
      </c>
      <c r="BM211" s="142" t="s">
        <v>1531</v>
      </c>
    </row>
    <row r="212" spans="2:65" s="1" customFormat="1" ht="21.75" customHeight="1">
      <c r="B212" s="136"/>
      <c r="C212" s="191" t="s">
        <v>305</v>
      </c>
      <c r="D212" s="191" t="s">
        <v>187</v>
      </c>
      <c r="E212" s="192" t="s">
        <v>1532</v>
      </c>
      <c r="F212" s="193" t="s">
        <v>1533</v>
      </c>
      <c r="G212" s="194" t="s">
        <v>239</v>
      </c>
      <c r="H212" s="195">
        <v>10</v>
      </c>
      <c r="I212" s="137"/>
      <c r="J212" s="196">
        <f t="shared" si="20"/>
        <v>0</v>
      </c>
      <c r="K212" s="193" t="s">
        <v>195</v>
      </c>
      <c r="L212" s="32"/>
      <c r="M212" s="138" t="s">
        <v>1</v>
      </c>
      <c r="N212" s="139" t="s">
        <v>40</v>
      </c>
      <c r="P212" s="140">
        <f t="shared" si="21"/>
        <v>0</v>
      </c>
      <c r="Q212" s="140">
        <v>0</v>
      </c>
      <c r="R212" s="140">
        <f t="shared" si="22"/>
        <v>0</v>
      </c>
      <c r="S212" s="140">
        <v>1.9460000000000002E-2</v>
      </c>
      <c r="T212" s="141">
        <f t="shared" si="23"/>
        <v>0.19460000000000002</v>
      </c>
      <c r="AR212" s="142" t="s">
        <v>191</v>
      </c>
      <c r="AT212" s="142" t="s">
        <v>187</v>
      </c>
      <c r="AU212" s="142" t="s">
        <v>84</v>
      </c>
      <c r="AY212" s="17" t="s">
        <v>184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7" t="s">
        <v>82</v>
      </c>
      <c r="BK212" s="143">
        <f t="shared" si="29"/>
        <v>0</v>
      </c>
      <c r="BL212" s="17" t="s">
        <v>191</v>
      </c>
      <c r="BM212" s="142" t="s">
        <v>1534</v>
      </c>
    </row>
    <row r="213" spans="2:65" s="1" customFormat="1" ht="37.9" customHeight="1">
      <c r="B213" s="136"/>
      <c r="C213" s="191" t="s">
        <v>423</v>
      </c>
      <c r="D213" s="191" t="s">
        <v>187</v>
      </c>
      <c r="E213" s="192" t="s">
        <v>1535</v>
      </c>
      <c r="F213" s="193" t="s">
        <v>1536</v>
      </c>
      <c r="G213" s="194" t="s">
        <v>239</v>
      </c>
      <c r="H213" s="195">
        <v>9</v>
      </c>
      <c r="I213" s="137"/>
      <c r="J213" s="196">
        <f t="shared" si="20"/>
        <v>0</v>
      </c>
      <c r="K213" s="193" t="s">
        <v>195</v>
      </c>
      <c r="L213" s="32"/>
      <c r="M213" s="138" t="s">
        <v>1</v>
      </c>
      <c r="N213" s="139" t="s">
        <v>40</v>
      </c>
      <c r="P213" s="140">
        <f t="shared" si="21"/>
        <v>0</v>
      </c>
      <c r="Q213" s="140">
        <v>2.0729999999999998E-2</v>
      </c>
      <c r="R213" s="140">
        <f t="shared" si="22"/>
        <v>0.18656999999999999</v>
      </c>
      <c r="S213" s="140">
        <v>0</v>
      </c>
      <c r="T213" s="141">
        <f t="shared" si="23"/>
        <v>0</v>
      </c>
      <c r="AR213" s="142" t="s">
        <v>191</v>
      </c>
      <c r="AT213" s="142" t="s">
        <v>187</v>
      </c>
      <c r="AU213" s="142" t="s">
        <v>84</v>
      </c>
      <c r="AY213" s="17" t="s">
        <v>184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7" t="s">
        <v>82</v>
      </c>
      <c r="BK213" s="143">
        <f t="shared" si="29"/>
        <v>0</v>
      </c>
      <c r="BL213" s="17" t="s">
        <v>191</v>
      </c>
      <c r="BM213" s="142" t="s">
        <v>1537</v>
      </c>
    </row>
    <row r="214" spans="2:65" s="1" customFormat="1" ht="32.950000000000003" customHeight="1">
      <c r="B214" s="136"/>
      <c r="C214" s="191" t="s">
        <v>309</v>
      </c>
      <c r="D214" s="191" t="s">
        <v>187</v>
      </c>
      <c r="E214" s="192" t="s">
        <v>1538</v>
      </c>
      <c r="F214" s="193" t="s">
        <v>1539</v>
      </c>
      <c r="G214" s="194" t="s">
        <v>239</v>
      </c>
      <c r="H214" s="195">
        <v>2</v>
      </c>
      <c r="I214" s="137"/>
      <c r="J214" s="196">
        <f t="shared" si="20"/>
        <v>0</v>
      </c>
      <c r="K214" s="193" t="s">
        <v>195</v>
      </c>
      <c r="L214" s="32"/>
      <c r="M214" s="138" t="s">
        <v>1</v>
      </c>
      <c r="N214" s="139" t="s">
        <v>40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1.8800000000000001E-2</v>
      </c>
      <c r="T214" s="141">
        <f t="shared" si="23"/>
        <v>3.7600000000000001E-2</v>
      </c>
      <c r="AR214" s="142" t="s">
        <v>191</v>
      </c>
      <c r="AT214" s="142" t="s">
        <v>187</v>
      </c>
      <c r="AU214" s="142" t="s">
        <v>84</v>
      </c>
      <c r="AY214" s="17" t="s">
        <v>184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7" t="s">
        <v>82</v>
      </c>
      <c r="BK214" s="143">
        <f t="shared" si="29"/>
        <v>0</v>
      </c>
      <c r="BL214" s="17" t="s">
        <v>191</v>
      </c>
      <c r="BM214" s="142" t="s">
        <v>1540</v>
      </c>
    </row>
    <row r="215" spans="2:65" s="1" customFormat="1" ht="32.950000000000003" customHeight="1">
      <c r="B215" s="136"/>
      <c r="C215" s="191" t="s">
        <v>430</v>
      </c>
      <c r="D215" s="191" t="s">
        <v>187</v>
      </c>
      <c r="E215" s="192" t="s">
        <v>1541</v>
      </c>
      <c r="F215" s="193" t="s">
        <v>1542</v>
      </c>
      <c r="G215" s="194" t="s">
        <v>239</v>
      </c>
      <c r="H215" s="195">
        <v>2</v>
      </c>
      <c r="I215" s="137"/>
      <c r="J215" s="196">
        <f t="shared" si="20"/>
        <v>0</v>
      </c>
      <c r="K215" s="193" t="s">
        <v>195</v>
      </c>
      <c r="L215" s="32"/>
      <c r="M215" s="138" t="s">
        <v>1</v>
      </c>
      <c r="N215" s="139" t="s">
        <v>40</v>
      </c>
      <c r="P215" s="140">
        <f t="shared" si="21"/>
        <v>0</v>
      </c>
      <c r="Q215" s="140">
        <v>1.4749999999999999E-2</v>
      </c>
      <c r="R215" s="140">
        <f t="shared" si="22"/>
        <v>2.9499999999999998E-2</v>
      </c>
      <c r="S215" s="140">
        <v>0</v>
      </c>
      <c r="T215" s="141">
        <f t="shared" si="23"/>
        <v>0</v>
      </c>
      <c r="AR215" s="142" t="s">
        <v>191</v>
      </c>
      <c r="AT215" s="142" t="s">
        <v>187</v>
      </c>
      <c r="AU215" s="142" t="s">
        <v>84</v>
      </c>
      <c r="AY215" s="17" t="s">
        <v>184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7" t="s">
        <v>82</v>
      </c>
      <c r="BK215" s="143">
        <f t="shared" si="29"/>
        <v>0</v>
      </c>
      <c r="BL215" s="17" t="s">
        <v>191</v>
      </c>
      <c r="BM215" s="142" t="s">
        <v>1543</v>
      </c>
    </row>
    <row r="216" spans="2:65" s="1" customFormat="1" ht="44.35" customHeight="1">
      <c r="B216" s="136"/>
      <c r="C216" s="191" t="s">
        <v>312</v>
      </c>
      <c r="D216" s="191" t="s">
        <v>187</v>
      </c>
      <c r="E216" s="192" t="s">
        <v>1544</v>
      </c>
      <c r="F216" s="193" t="s">
        <v>1545</v>
      </c>
      <c r="G216" s="194" t="s">
        <v>351</v>
      </c>
      <c r="H216" s="195">
        <v>0.72099999999999997</v>
      </c>
      <c r="I216" s="137"/>
      <c r="J216" s="196">
        <f t="shared" si="20"/>
        <v>0</v>
      </c>
      <c r="K216" s="193" t="s">
        <v>1081</v>
      </c>
      <c r="L216" s="32"/>
      <c r="M216" s="138" t="s">
        <v>1</v>
      </c>
      <c r="N216" s="139" t="s">
        <v>40</v>
      </c>
      <c r="P216" s="140">
        <f t="shared" si="21"/>
        <v>0</v>
      </c>
      <c r="Q216" s="140">
        <v>0</v>
      </c>
      <c r="R216" s="140">
        <f t="shared" si="22"/>
        <v>0</v>
      </c>
      <c r="S216" s="140">
        <v>0</v>
      </c>
      <c r="T216" s="141">
        <f t="shared" si="23"/>
        <v>0</v>
      </c>
      <c r="AR216" s="142" t="s">
        <v>191</v>
      </c>
      <c r="AT216" s="142" t="s">
        <v>187</v>
      </c>
      <c r="AU216" s="142" t="s">
        <v>84</v>
      </c>
      <c r="AY216" s="17" t="s">
        <v>184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7" t="s">
        <v>82</v>
      </c>
      <c r="BK216" s="143">
        <f t="shared" si="29"/>
        <v>0</v>
      </c>
      <c r="BL216" s="17" t="s">
        <v>191</v>
      </c>
      <c r="BM216" s="142" t="s">
        <v>1546</v>
      </c>
    </row>
    <row r="217" spans="2:65" s="1" customFormat="1" ht="24.15" customHeight="1">
      <c r="B217" s="136"/>
      <c r="C217" s="191" t="s">
        <v>437</v>
      </c>
      <c r="D217" s="191" t="s">
        <v>187</v>
      </c>
      <c r="E217" s="192" t="s">
        <v>1547</v>
      </c>
      <c r="F217" s="193" t="s">
        <v>1548</v>
      </c>
      <c r="G217" s="194" t="s">
        <v>239</v>
      </c>
      <c r="H217" s="195">
        <v>35</v>
      </c>
      <c r="I217" s="137"/>
      <c r="J217" s="196">
        <f t="shared" si="20"/>
        <v>0</v>
      </c>
      <c r="K217" s="193" t="s">
        <v>195</v>
      </c>
      <c r="L217" s="32"/>
      <c r="M217" s="138" t="s">
        <v>1</v>
      </c>
      <c r="N217" s="139" t="s">
        <v>40</v>
      </c>
      <c r="P217" s="140">
        <f t="shared" si="21"/>
        <v>0</v>
      </c>
      <c r="Q217" s="140">
        <v>2.4000000000000001E-4</v>
      </c>
      <c r="R217" s="140">
        <f t="shared" si="22"/>
        <v>8.3999999999999995E-3</v>
      </c>
      <c r="S217" s="140">
        <v>0</v>
      </c>
      <c r="T217" s="141">
        <f t="shared" si="23"/>
        <v>0</v>
      </c>
      <c r="AR217" s="142" t="s">
        <v>191</v>
      </c>
      <c r="AT217" s="142" t="s">
        <v>187</v>
      </c>
      <c r="AU217" s="142" t="s">
        <v>84</v>
      </c>
      <c r="AY217" s="17" t="s">
        <v>184</v>
      </c>
      <c r="BE217" s="143">
        <f t="shared" si="24"/>
        <v>0</v>
      </c>
      <c r="BF217" s="143">
        <f t="shared" si="25"/>
        <v>0</v>
      </c>
      <c r="BG217" s="143">
        <f t="shared" si="26"/>
        <v>0</v>
      </c>
      <c r="BH217" s="143">
        <f t="shared" si="27"/>
        <v>0</v>
      </c>
      <c r="BI217" s="143">
        <f t="shared" si="28"/>
        <v>0</v>
      </c>
      <c r="BJ217" s="17" t="s">
        <v>82</v>
      </c>
      <c r="BK217" s="143">
        <f t="shared" si="29"/>
        <v>0</v>
      </c>
      <c r="BL217" s="17" t="s">
        <v>191</v>
      </c>
      <c r="BM217" s="142" t="s">
        <v>1549</v>
      </c>
    </row>
    <row r="218" spans="2:65" s="1" customFormat="1" ht="16.5" customHeight="1">
      <c r="B218" s="136"/>
      <c r="C218" s="191" t="s">
        <v>316</v>
      </c>
      <c r="D218" s="191" t="s">
        <v>187</v>
      </c>
      <c r="E218" s="192" t="s">
        <v>1550</v>
      </c>
      <c r="F218" s="193" t="s">
        <v>1551</v>
      </c>
      <c r="G218" s="194" t="s">
        <v>239</v>
      </c>
      <c r="H218" s="195">
        <v>10</v>
      </c>
      <c r="I218" s="137"/>
      <c r="J218" s="196">
        <f t="shared" si="20"/>
        <v>0</v>
      </c>
      <c r="K218" s="193" t="s">
        <v>195</v>
      </c>
      <c r="L218" s="32"/>
      <c r="M218" s="138" t="s">
        <v>1</v>
      </c>
      <c r="N218" s="139" t="s">
        <v>40</v>
      </c>
      <c r="P218" s="140">
        <f t="shared" si="21"/>
        <v>0</v>
      </c>
      <c r="Q218" s="140">
        <v>0</v>
      </c>
      <c r="R218" s="140">
        <f t="shared" si="22"/>
        <v>0</v>
      </c>
      <c r="S218" s="140">
        <v>8.5999999999999998E-4</v>
      </c>
      <c r="T218" s="141">
        <f t="shared" si="23"/>
        <v>8.6E-3</v>
      </c>
      <c r="AR218" s="142" t="s">
        <v>191</v>
      </c>
      <c r="AT218" s="142" t="s">
        <v>187</v>
      </c>
      <c r="AU218" s="142" t="s">
        <v>84</v>
      </c>
      <c r="AY218" s="17" t="s">
        <v>184</v>
      </c>
      <c r="BE218" s="143">
        <f t="shared" si="24"/>
        <v>0</v>
      </c>
      <c r="BF218" s="143">
        <f t="shared" si="25"/>
        <v>0</v>
      </c>
      <c r="BG218" s="143">
        <f t="shared" si="26"/>
        <v>0</v>
      </c>
      <c r="BH218" s="143">
        <f t="shared" si="27"/>
        <v>0</v>
      </c>
      <c r="BI218" s="143">
        <f t="shared" si="28"/>
        <v>0</v>
      </c>
      <c r="BJ218" s="17" t="s">
        <v>82</v>
      </c>
      <c r="BK218" s="143">
        <f t="shared" si="29"/>
        <v>0</v>
      </c>
      <c r="BL218" s="17" t="s">
        <v>191</v>
      </c>
      <c r="BM218" s="142" t="s">
        <v>1552</v>
      </c>
    </row>
    <row r="219" spans="2:65" s="1" customFormat="1" ht="24.15" customHeight="1">
      <c r="B219" s="136"/>
      <c r="C219" s="191" t="s">
        <v>444</v>
      </c>
      <c r="D219" s="191" t="s">
        <v>187</v>
      </c>
      <c r="E219" s="192" t="s">
        <v>1553</v>
      </c>
      <c r="F219" s="193" t="s">
        <v>1554</v>
      </c>
      <c r="G219" s="194" t="s">
        <v>239</v>
      </c>
      <c r="H219" s="195">
        <v>2</v>
      </c>
      <c r="I219" s="137"/>
      <c r="J219" s="196">
        <f t="shared" si="20"/>
        <v>0</v>
      </c>
      <c r="K219" s="193" t="s">
        <v>195</v>
      </c>
      <c r="L219" s="32"/>
      <c r="M219" s="138" t="s">
        <v>1</v>
      </c>
      <c r="N219" s="139" t="s">
        <v>40</v>
      </c>
      <c r="P219" s="140">
        <f t="shared" si="21"/>
        <v>0</v>
      </c>
      <c r="Q219" s="140">
        <v>1.72E-3</v>
      </c>
      <c r="R219" s="140">
        <f t="shared" si="22"/>
        <v>3.4399999999999999E-3</v>
      </c>
      <c r="S219" s="140">
        <v>0</v>
      </c>
      <c r="T219" s="141">
        <f t="shared" si="23"/>
        <v>0</v>
      </c>
      <c r="AR219" s="142" t="s">
        <v>191</v>
      </c>
      <c r="AT219" s="142" t="s">
        <v>187</v>
      </c>
      <c r="AU219" s="142" t="s">
        <v>84</v>
      </c>
      <c r="AY219" s="17" t="s">
        <v>184</v>
      </c>
      <c r="BE219" s="143">
        <f t="shared" si="24"/>
        <v>0</v>
      </c>
      <c r="BF219" s="143">
        <f t="shared" si="25"/>
        <v>0</v>
      </c>
      <c r="BG219" s="143">
        <f t="shared" si="26"/>
        <v>0</v>
      </c>
      <c r="BH219" s="143">
        <f t="shared" si="27"/>
        <v>0</v>
      </c>
      <c r="BI219" s="143">
        <f t="shared" si="28"/>
        <v>0</v>
      </c>
      <c r="BJ219" s="17" t="s">
        <v>82</v>
      </c>
      <c r="BK219" s="143">
        <f t="shared" si="29"/>
        <v>0</v>
      </c>
      <c r="BL219" s="17" t="s">
        <v>191</v>
      </c>
      <c r="BM219" s="142" t="s">
        <v>1555</v>
      </c>
    </row>
    <row r="220" spans="2:65" s="1" customFormat="1" ht="16.5" customHeight="1">
      <c r="B220" s="136"/>
      <c r="C220" s="191" t="s">
        <v>319</v>
      </c>
      <c r="D220" s="191" t="s">
        <v>187</v>
      </c>
      <c r="E220" s="192" t="s">
        <v>1556</v>
      </c>
      <c r="F220" s="193" t="s">
        <v>1557</v>
      </c>
      <c r="G220" s="194" t="s">
        <v>239</v>
      </c>
      <c r="H220" s="195">
        <v>9</v>
      </c>
      <c r="I220" s="137"/>
      <c r="J220" s="196">
        <f t="shared" si="20"/>
        <v>0</v>
      </c>
      <c r="K220" s="193" t="s">
        <v>195</v>
      </c>
      <c r="L220" s="32"/>
      <c r="M220" s="138" t="s">
        <v>1</v>
      </c>
      <c r="N220" s="139" t="s">
        <v>40</v>
      </c>
      <c r="P220" s="140">
        <f t="shared" si="21"/>
        <v>0</v>
      </c>
      <c r="Q220" s="140">
        <v>1.8400000000000001E-3</v>
      </c>
      <c r="R220" s="140">
        <f t="shared" si="22"/>
        <v>1.6560000000000002E-2</v>
      </c>
      <c r="S220" s="140">
        <v>0</v>
      </c>
      <c r="T220" s="141">
        <f t="shared" si="23"/>
        <v>0</v>
      </c>
      <c r="AR220" s="142" t="s">
        <v>191</v>
      </c>
      <c r="AT220" s="142" t="s">
        <v>187</v>
      </c>
      <c r="AU220" s="142" t="s">
        <v>84</v>
      </c>
      <c r="AY220" s="17" t="s">
        <v>184</v>
      </c>
      <c r="BE220" s="143">
        <f t="shared" si="24"/>
        <v>0</v>
      </c>
      <c r="BF220" s="143">
        <f t="shared" si="25"/>
        <v>0</v>
      </c>
      <c r="BG220" s="143">
        <f t="shared" si="26"/>
        <v>0</v>
      </c>
      <c r="BH220" s="143">
        <f t="shared" si="27"/>
        <v>0</v>
      </c>
      <c r="BI220" s="143">
        <f t="shared" si="28"/>
        <v>0</v>
      </c>
      <c r="BJ220" s="17" t="s">
        <v>82</v>
      </c>
      <c r="BK220" s="143">
        <f t="shared" si="29"/>
        <v>0</v>
      </c>
      <c r="BL220" s="17" t="s">
        <v>191</v>
      </c>
      <c r="BM220" s="142" t="s">
        <v>1558</v>
      </c>
    </row>
    <row r="221" spans="2:65" s="1" customFormat="1" ht="24.15" customHeight="1">
      <c r="B221" s="136"/>
      <c r="C221" s="191" t="s">
        <v>451</v>
      </c>
      <c r="D221" s="191" t="s">
        <v>187</v>
      </c>
      <c r="E221" s="192" t="s">
        <v>1559</v>
      </c>
      <c r="F221" s="193" t="s">
        <v>1560</v>
      </c>
      <c r="G221" s="194" t="s">
        <v>248</v>
      </c>
      <c r="H221" s="195">
        <v>1</v>
      </c>
      <c r="I221" s="137"/>
      <c r="J221" s="196">
        <f t="shared" si="20"/>
        <v>0</v>
      </c>
      <c r="K221" s="193" t="s">
        <v>195</v>
      </c>
      <c r="L221" s="32"/>
      <c r="M221" s="138" t="s">
        <v>1</v>
      </c>
      <c r="N221" s="139" t="s">
        <v>40</v>
      </c>
      <c r="P221" s="140">
        <f t="shared" si="21"/>
        <v>0</v>
      </c>
      <c r="Q221" s="140">
        <v>0</v>
      </c>
      <c r="R221" s="140">
        <f t="shared" si="22"/>
        <v>0</v>
      </c>
      <c r="S221" s="140">
        <v>2.2499999999999998E-3</v>
      </c>
      <c r="T221" s="141">
        <f t="shared" si="23"/>
        <v>2.2499999999999998E-3</v>
      </c>
      <c r="AR221" s="142" t="s">
        <v>191</v>
      </c>
      <c r="AT221" s="142" t="s">
        <v>187</v>
      </c>
      <c r="AU221" s="142" t="s">
        <v>84</v>
      </c>
      <c r="AY221" s="17" t="s">
        <v>184</v>
      </c>
      <c r="BE221" s="143">
        <f t="shared" si="24"/>
        <v>0</v>
      </c>
      <c r="BF221" s="143">
        <f t="shared" si="25"/>
        <v>0</v>
      </c>
      <c r="BG221" s="143">
        <f t="shared" si="26"/>
        <v>0</v>
      </c>
      <c r="BH221" s="143">
        <f t="shared" si="27"/>
        <v>0</v>
      </c>
      <c r="BI221" s="143">
        <f t="shared" si="28"/>
        <v>0</v>
      </c>
      <c r="BJ221" s="17" t="s">
        <v>82</v>
      </c>
      <c r="BK221" s="143">
        <f t="shared" si="29"/>
        <v>0</v>
      </c>
      <c r="BL221" s="17" t="s">
        <v>191</v>
      </c>
      <c r="BM221" s="142" t="s">
        <v>1561</v>
      </c>
    </row>
    <row r="222" spans="2:65" s="1" customFormat="1" ht="24.15" customHeight="1">
      <c r="B222" s="136"/>
      <c r="C222" s="191" t="s">
        <v>323</v>
      </c>
      <c r="D222" s="191" t="s">
        <v>187</v>
      </c>
      <c r="E222" s="192" t="s">
        <v>1562</v>
      </c>
      <c r="F222" s="193" t="s">
        <v>1563</v>
      </c>
      <c r="G222" s="194" t="s">
        <v>248</v>
      </c>
      <c r="H222" s="195">
        <v>15</v>
      </c>
      <c r="I222" s="137"/>
      <c r="J222" s="196">
        <f t="shared" si="20"/>
        <v>0</v>
      </c>
      <c r="K222" s="193" t="s">
        <v>195</v>
      </c>
      <c r="L222" s="32"/>
      <c r="M222" s="138" t="s">
        <v>1</v>
      </c>
      <c r="N222" s="139" t="s">
        <v>40</v>
      </c>
      <c r="P222" s="140">
        <f t="shared" si="21"/>
        <v>0</v>
      </c>
      <c r="Q222" s="140">
        <v>0</v>
      </c>
      <c r="R222" s="140">
        <f t="shared" si="22"/>
        <v>0</v>
      </c>
      <c r="S222" s="140">
        <v>8.4999999999999995E-4</v>
      </c>
      <c r="T222" s="141">
        <f t="shared" si="23"/>
        <v>1.2749999999999999E-2</v>
      </c>
      <c r="AR222" s="142" t="s">
        <v>191</v>
      </c>
      <c r="AT222" s="142" t="s">
        <v>187</v>
      </c>
      <c r="AU222" s="142" t="s">
        <v>84</v>
      </c>
      <c r="AY222" s="17" t="s">
        <v>184</v>
      </c>
      <c r="BE222" s="143">
        <f t="shared" si="24"/>
        <v>0</v>
      </c>
      <c r="BF222" s="143">
        <f t="shared" si="25"/>
        <v>0</v>
      </c>
      <c r="BG222" s="143">
        <f t="shared" si="26"/>
        <v>0</v>
      </c>
      <c r="BH222" s="143">
        <f t="shared" si="27"/>
        <v>0</v>
      </c>
      <c r="BI222" s="143">
        <f t="shared" si="28"/>
        <v>0</v>
      </c>
      <c r="BJ222" s="17" t="s">
        <v>82</v>
      </c>
      <c r="BK222" s="143">
        <f t="shared" si="29"/>
        <v>0</v>
      </c>
      <c r="BL222" s="17" t="s">
        <v>191</v>
      </c>
      <c r="BM222" s="142" t="s">
        <v>1564</v>
      </c>
    </row>
    <row r="223" spans="2:65" s="1" customFormat="1" ht="24.15" customHeight="1">
      <c r="B223" s="136"/>
      <c r="C223" s="191" t="s">
        <v>458</v>
      </c>
      <c r="D223" s="191" t="s">
        <v>187</v>
      </c>
      <c r="E223" s="192" t="s">
        <v>1565</v>
      </c>
      <c r="F223" s="193" t="s">
        <v>1566</v>
      </c>
      <c r="G223" s="194" t="s">
        <v>248</v>
      </c>
      <c r="H223" s="195">
        <v>9</v>
      </c>
      <c r="I223" s="137"/>
      <c r="J223" s="196">
        <f t="shared" si="20"/>
        <v>0</v>
      </c>
      <c r="K223" s="193" t="s">
        <v>195</v>
      </c>
      <c r="L223" s="32"/>
      <c r="M223" s="138" t="s">
        <v>1</v>
      </c>
      <c r="N223" s="139" t="s">
        <v>40</v>
      </c>
      <c r="P223" s="140">
        <f t="shared" si="21"/>
        <v>0</v>
      </c>
      <c r="Q223" s="140">
        <v>2.4000000000000001E-4</v>
      </c>
      <c r="R223" s="140">
        <f t="shared" si="22"/>
        <v>2.16E-3</v>
      </c>
      <c r="S223" s="140">
        <v>0</v>
      </c>
      <c r="T223" s="141">
        <f t="shared" si="23"/>
        <v>0</v>
      </c>
      <c r="AR223" s="142" t="s">
        <v>191</v>
      </c>
      <c r="AT223" s="142" t="s">
        <v>187</v>
      </c>
      <c r="AU223" s="142" t="s">
        <v>84</v>
      </c>
      <c r="AY223" s="17" t="s">
        <v>184</v>
      </c>
      <c r="BE223" s="143">
        <f t="shared" si="24"/>
        <v>0</v>
      </c>
      <c r="BF223" s="143">
        <f t="shared" si="25"/>
        <v>0</v>
      </c>
      <c r="BG223" s="143">
        <f t="shared" si="26"/>
        <v>0</v>
      </c>
      <c r="BH223" s="143">
        <f t="shared" si="27"/>
        <v>0</v>
      </c>
      <c r="BI223" s="143">
        <f t="shared" si="28"/>
        <v>0</v>
      </c>
      <c r="BJ223" s="17" t="s">
        <v>82</v>
      </c>
      <c r="BK223" s="143">
        <f t="shared" si="29"/>
        <v>0</v>
      </c>
      <c r="BL223" s="17" t="s">
        <v>191</v>
      </c>
      <c r="BM223" s="142" t="s">
        <v>1567</v>
      </c>
    </row>
    <row r="224" spans="2:65" s="1" customFormat="1" ht="24.15" customHeight="1">
      <c r="B224" s="136"/>
      <c r="C224" s="191" t="s">
        <v>326</v>
      </c>
      <c r="D224" s="191" t="s">
        <v>187</v>
      </c>
      <c r="E224" s="192" t="s">
        <v>1568</v>
      </c>
      <c r="F224" s="193" t="s">
        <v>1569</v>
      </c>
      <c r="G224" s="194" t="s">
        <v>248</v>
      </c>
      <c r="H224" s="195">
        <v>5</v>
      </c>
      <c r="I224" s="137"/>
      <c r="J224" s="196">
        <f t="shared" si="20"/>
        <v>0</v>
      </c>
      <c r="K224" s="193" t="s">
        <v>195</v>
      </c>
      <c r="L224" s="32"/>
      <c r="M224" s="138" t="s">
        <v>1</v>
      </c>
      <c r="N224" s="139" t="s">
        <v>40</v>
      </c>
      <c r="P224" s="140">
        <f t="shared" si="21"/>
        <v>0</v>
      </c>
      <c r="Q224" s="140">
        <v>2.7999999999999998E-4</v>
      </c>
      <c r="R224" s="140">
        <f t="shared" si="22"/>
        <v>1.3999999999999998E-3</v>
      </c>
      <c r="S224" s="140">
        <v>0</v>
      </c>
      <c r="T224" s="141">
        <f t="shared" si="23"/>
        <v>0</v>
      </c>
      <c r="AR224" s="142" t="s">
        <v>191</v>
      </c>
      <c r="AT224" s="142" t="s">
        <v>187</v>
      </c>
      <c r="AU224" s="142" t="s">
        <v>84</v>
      </c>
      <c r="AY224" s="17" t="s">
        <v>184</v>
      </c>
      <c r="BE224" s="143">
        <f t="shared" si="24"/>
        <v>0</v>
      </c>
      <c r="BF224" s="143">
        <f t="shared" si="25"/>
        <v>0</v>
      </c>
      <c r="BG224" s="143">
        <f t="shared" si="26"/>
        <v>0</v>
      </c>
      <c r="BH224" s="143">
        <f t="shared" si="27"/>
        <v>0</v>
      </c>
      <c r="BI224" s="143">
        <f t="shared" si="28"/>
        <v>0</v>
      </c>
      <c r="BJ224" s="17" t="s">
        <v>82</v>
      </c>
      <c r="BK224" s="143">
        <f t="shared" si="29"/>
        <v>0</v>
      </c>
      <c r="BL224" s="17" t="s">
        <v>191</v>
      </c>
      <c r="BM224" s="142" t="s">
        <v>1570</v>
      </c>
    </row>
    <row r="225" spans="2:65" s="1" customFormat="1" ht="55.55" customHeight="1">
      <c r="B225" s="136"/>
      <c r="C225" s="191" t="s">
        <v>467</v>
      </c>
      <c r="D225" s="191" t="s">
        <v>187</v>
      </c>
      <c r="E225" s="192" t="s">
        <v>1571</v>
      </c>
      <c r="F225" s="193" t="s">
        <v>1572</v>
      </c>
      <c r="G225" s="194" t="s">
        <v>351</v>
      </c>
      <c r="H225" s="195">
        <v>0.54700000000000004</v>
      </c>
      <c r="I225" s="137"/>
      <c r="J225" s="196">
        <f t="shared" si="20"/>
        <v>0</v>
      </c>
      <c r="K225" s="193" t="s">
        <v>195</v>
      </c>
      <c r="L225" s="32"/>
      <c r="M225" s="138" t="s">
        <v>1</v>
      </c>
      <c r="N225" s="139" t="s">
        <v>40</v>
      </c>
      <c r="P225" s="140">
        <f t="shared" si="21"/>
        <v>0</v>
      </c>
      <c r="Q225" s="140">
        <v>0</v>
      </c>
      <c r="R225" s="140">
        <f t="shared" si="22"/>
        <v>0</v>
      </c>
      <c r="S225" s="140">
        <v>0</v>
      </c>
      <c r="T225" s="141">
        <f t="shared" si="23"/>
        <v>0</v>
      </c>
      <c r="AR225" s="142" t="s">
        <v>191</v>
      </c>
      <c r="AT225" s="142" t="s">
        <v>187</v>
      </c>
      <c r="AU225" s="142" t="s">
        <v>84</v>
      </c>
      <c r="AY225" s="17" t="s">
        <v>184</v>
      </c>
      <c r="BE225" s="143">
        <f t="shared" si="24"/>
        <v>0</v>
      </c>
      <c r="BF225" s="143">
        <f t="shared" si="25"/>
        <v>0</v>
      </c>
      <c r="BG225" s="143">
        <f t="shared" si="26"/>
        <v>0</v>
      </c>
      <c r="BH225" s="143">
        <f t="shared" si="27"/>
        <v>0</v>
      </c>
      <c r="BI225" s="143">
        <f t="shared" si="28"/>
        <v>0</v>
      </c>
      <c r="BJ225" s="17" t="s">
        <v>82</v>
      </c>
      <c r="BK225" s="143">
        <f t="shared" si="29"/>
        <v>0</v>
      </c>
      <c r="BL225" s="17" t="s">
        <v>191</v>
      </c>
      <c r="BM225" s="142" t="s">
        <v>1573</v>
      </c>
    </row>
    <row r="226" spans="2:65" s="11" customFormat="1" ht="22.95" customHeight="1">
      <c r="B226" s="124"/>
      <c r="D226" s="125" t="s">
        <v>74</v>
      </c>
      <c r="E226" s="134" t="s">
        <v>1574</v>
      </c>
      <c r="F226" s="134" t="s">
        <v>1575</v>
      </c>
      <c r="I226" s="127"/>
      <c r="J226" s="135">
        <f>BK226</f>
        <v>0</v>
      </c>
      <c r="L226" s="124"/>
      <c r="M226" s="129"/>
      <c r="P226" s="130">
        <f>SUM(P227:P229)</f>
        <v>0</v>
      </c>
      <c r="R226" s="130">
        <f>SUM(R227:R229)</f>
        <v>0.27780000000000005</v>
      </c>
      <c r="T226" s="131">
        <f>SUM(T227:T229)</f>
        <v>0</v>
      </c>
      <c r="AR226" s="125" t="s">
        <v>84</v>
      </c>
      <c r="AT226" s="132" t="s">
        <v>74</v>
      </c>
      <c r="AU226" s="132" t="s">
        <v>82</v>
      </c>
      <c r="AY226" s="125" t="s">
        <v>184</v>
      </c>
      <c r="BK226" s="133">
        <f>SUM(BK227:BK229)</f>
        <v>0</v>
      </c>
    </row>
    <row r="227" spans="2:65" s="1" customFormat="1" ht="37.9" customHeight="1">
      <c r="B227" s="136"/>
      <c r="C227" s="191" t="s">
        <v>330</v>
      </c>
      <c r="D227" s="191" t="s">
        <v>187</v>
      </c>
      <c r="E227" s="192" t="s">
        <v>1576</v>
      </c>
      <c r="F227" s="193" t="s">
        <v>1577</v>
      </c>
      <c r="G227" s="194" t="s">
        <v>239</v>
      </c>
      <c r="H227" s="195">
        <v>5</v>
      </c>
      <c r="I227" s="137"/>
      <c r="J227" s="196">
        <f>ROUND(I227*H227,2)</f>
        <v>0</v>
      </c>
      <c r="K227" s="193" t="s">
        <v>195</v>
      </c>
      <c r="L227" s="32"/>
      <c r="M227" s="138" t="s">
        <v>1</v>
      </c>
      <c r="N227" s="139" t="s">
        <v>40</v>
      </c>
      <c r="P227" s="140">
        <f>O227*H227</f>
        <v>0</v>
      </c>
      <c r="Q227" s="140">
        <v>1.5599999999999999E-2</v>
      </c>
      <c r="R227" s="140">
        <f>Q227*H227</f>
        <v>7.8E-2</v>
      </c>
      <c r="S227" s="140">
        <v>0</v>
      </c>
      <c r="T227" s="141">
        <f>S227*H227</f>
        <v>0</v>
      </c>
      <c r="AR227" s="142" t="s">
        <v>191</v>
      </c>
      <c r="AT227" s="142" t="s">
        <v>187</v>
      </c>
      <c r="AU227" s="142" t="s">
        <v>84</v>
      </c>
      <c r="AY227" s="17" t="s">
        <v>184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82</v>
      </c>
      <c r="BK227" s="143">
        <f>ROUND(I227*H227,2)</f>
        <v>0</v>
      </c>
      <c r="BL227" s="17" t="s">
        <v>191</v>
      </c>
      <c r="BM227" s="142" t="s">
        <v>1578</v>
      </c>
    </row>
    <row r="228" spans="2:65" s="1" customFormat="1" ht="37.9" customHeight="1">
      <c r="B228" s="136"/>
      <c r="C228" s="191" t="s">
        <v>475</v>
      </c>
      <c r="D228" s="191" t="s">
        <v>187</v>
      </c>
      <c r="E228" s="192" t="s">
        <v>1579</v>
      </c>
      <c r="F228" s="193" t="s">
        <v>1580</v>
      </c>
      <c r="G228" s="194" t="s">
        <v>239</v>
      </c>
      <c r="H228" s="195">
        <v>12</v>
      </c>
      <c r="I228" s="137"/>
      <c r="J228" s="196">
        <f>ROUND(I228*H228,2)</f>
        <v>0</v>
      </c>
      <c r="K228" s="193" t="s">
        <v>195</v>
      </c>
      <c r="L228" s="32"/>
      <c r="M228" s="138" t="s">
        <v>1</v>
      </c>
      <c r="N228" s="139" t="s">
        <v>40</v>
      </c>
      <c r="P228" s="140">
        <f>O228*H228</f>
        <v>0</v>
      </c>
      <c r="Q228" s="140">
        <v>1.6650000000000002E-2</v>
      </c>
      <c r="R228" s="140">
        <f>Q228*H228</f>
        <v>0.19980000000000003</v>
      </c>
      <c r="S228" s="140">
        <v>0</v>
      </c>
      <c r="T228" s="141">
        <f>S228*H228</f>
        <v>0</v>
      </c>
      <c r="AR228" s="142" t="s">
        <v>191</v>
      </c>
      <c r="AT228" s="142" t="s">
        <v>187</v>
      </c>
      <c r="AU228" s="142" t="s">
        <v>84</v>
      </c>
      <c r="AY228" s="17" t="s">
        <v>184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82</v>
      </c>
      <c r="BK228" s="143">
        <f>ROUND(I228*H228,2)</f>
        <v>0</v>
      </c>
      <c r="BL228" s="17" t="s">
        <v>191</v>
      </c>
      <c r="BM228" s="142" t="s">
        <v>1581</v>
      </c>
    </row>
    <row r="229" spans="2:65" s="1" customFormat="1" ht="55.55" customHeight="1">
      <c r="B229" s="136"/>
      <c r="C229" s="191" t="s">
        <v>333</v>
      </c>
      <c r="D229" s="191" t="s">
        <v>187</v>
      </c>
      <c r="E229" s="192" t="s">
        <v>1582</v>
      </c>
      <c r="F229" s="193" t="s">
        <v>1583</v>
      </c>
      <c r="G229" s="194" t="s">
        <v>351</v>
      </c>
      <c r="H229" s="195">
        <v>0.27800000000000002</v>
      </c>
      <c r="I229" s="137"/>
      <c r="J229" s="196">
        <f>ROUND(I229*H229,2)</f>
        <v>0</v>
      </c>
      <c r="K229" s="193" t="s">
        <v>195</v>
      </c>
      <c r="L229" s="32"/>
      <c r="M229" s="149" t="s">
        <v>1</v>
      </c>
      <c r="N229" s="150" t="s">
        <v>40</v>
      </c>
      <c r="O229" s="151"/>
      <c r="P229" s="152">
        <f>O229*H229</f>
        <v>0</v>
      </c>
      <c r="Q229" s="152">
        <v>0</v>
      </c>
      <c r="R229" s="152">
        <f>Q229*H229</f>
        <v>0</v>
      </c>
      <c r="S229" s="152">
        <v>0</v>
      </c>
      <c r="T229" s="153">
        <f>S229*H229</f>
        <v>0</v>
      </c>
      <c r="AR229" s="142" t="s">
        <v>191</v>
      </c>
      <c r="AT229" s="142" t="s">
        <v>187</v>
      </c>
      <c r="AU229" s="142" t="s">
        <v>84</v>
      </c>
      <c r="AY229" s="17" t="s">
        <v>184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82</v>
      </c>
      <c r="BK229" s="143">
        <f>ROUND(I229*H229,2)</f>
        <v>0</v>
      </c>
      <c r="BL229" s="17" t="s">
        <v>191</v>
      </c>
      <c r="BM229" s="142" t="s">
        <v>1584</v>
      </c>
    </row>
    <row r="230" spans="2:65" s="1" customFormat="1" ht="7" customHeight="1">
      <c r="B230" s="44"/>
      <c r="C230" s="45"/>
      <c r="D230" s="45"/>
      <c r="E230" s="45"/>
      <c r="F230" s="45"/>
      <c r="G230" s="45"/>
      <c r="H230" s="45"/>
      <c r="I230" s="45"/>
      <c r="J230" s="45"/>
      <c r="K230" s="45"/>
      <c r="L230" s="32"/>
    </row>
  </sheetData>
  <sheetProtection algorithmName="SHA-512" hashValue="gbODwi+WX6B8LK1Rdb5BSiWML4SBUq1tiQ8O9pKjc8B85RjcDNeyG5pfIPqTIhoC/PReWOvAGaG9nsWoXa19bg==" saltValue="TCWHbmIrcQXXKAQMDf7A/A==" spinCount="100000" sheet="1" objects="1" scenarios="1"/>
  <autoFilter ref="C134:K229" xr:uid="{00000000-0009-0000-0000-000004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2:BM164"/>
  <sheetViews>
    <sheetView showGridLines="0" topLeftCell="A113" workbookViewId="0">
      <selection activeCell="F157" sqref="F157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9">
      <c r="B8" s="20"/>
      <c r="D8" s="27" t="s">
        <v>144</v>
      </c>
      <c r="L8" s="20"/>
    </row>
    <row r="9" spans="2:46" ht="16.5" customHeight="1">
      <c r="B9" s="20"/>
      <c r="E9" s="254" t="s">
        <v>862</v>
      </c>
      <c r="F9" s="222"/>
      <c r="G9" s="222"/>
      <c r="H9" s="222"/>
      <c r="L9" s="20"/>
    </row>
    <row r="10" spans="2:46" ht="12.1" customHeight="1">
      <c r="B10" s="20"/>
      <c r="D10" s="27" t="s">
        <v>146</v>
      </c>
      <c r="L10" s="20"/>
    </row>
    <row r="11" spans="2:46" s="1" customFormat="1" ht="16.5" customHeight="1">
      <c r="B11" s="32"/>
      <c r="E11" s="249" t="s">
        <v>863</v>
      </c>
      <c r="F11" s="253"/>
      <c r="G11" s="253"/>
      <c r="H11" s="253"/>
      <c r="L11" s="32"/>
    </row>
    <row r="12" spans="2:46" s="1" customFormat="1" ht="12.1" customHeight="1">
      <c r="B12" s="32"/>
      <c r="D12" s="27" t="s">
        <v>1334</v>
      </c>
      <c r="L12" s="32"/>
    </row>
    <row r="13" spans="2:46" s="1" customFormat="1" ht="16.5" customHeight="1">
      <c r="B13" s="32"/>
      <c r="E13" s="243" t="s">
        <v>1585</v>
      </c>
      <c r="F13" s="253"/>
      <c r="G13" s="253"/>
      <c r="H13" s="253"/>
      <c r="L13" s="32"/>
    </row>
    <row r="14" spans="2:46" s="1" customFormat="1">
      <c r="B14" s="32"/>
      <c r="L14" s="32"/>
    </row>
    <row r="15" spans="2:46" s="1" customFormat="1" ht="12.1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.1" customHeight="1">
      <c r="B16" s="32"/>
      <c r="D16" s="27" t="s">
        <v>20</v>
      </c>
      <c r="F16" s="25" t="s">
        <v>21</v>
      </c>
      <c r="I16" s="27" t="s">
        <v>22</v>
      </c>
      <c r="J16" s="52">
        <f>'Rekapitulace stavby'!AN8</f>
        <v>0</v>
      </c>
      <c r="L16" s="32"/>
    </row>
    <row r="17" spans="2:12" s="1" customFormat="1" ht="10.9" customHeight="1">
      <c r="B17" s="32"/>
      <c r="L17" s="32"/>
    </row>
    <row r="18" spans="2:12" s="1" customFormat="1" ht="12.1" customHeight="1">
      <c r="B18" s="32"/>
      <c r="D18" s="27" t="s">
        <v>23</v>
      </c>
      <c r="I18" s="27" t="s">
        <v>24</v>
      </c>
      <c r="J18" s="25" t="s">
        <v>25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7" customHeight="1">
      <c r="B20" s="32"/>
      <c r="L20" s="32"/>
    </row>
    <row r="21" spans="2:12" s="1" customFormat="1" ht="12.1" customHeight="1">
      <c r="B21" s="32"/>
      <c r="D21" s="27" t="s">
        <v>28</v>
      </c>
      <c r="I21" s="27" t="s">
        <v>24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56" t="str">
        <f>'Rekapitulace stavby'!E14</f>
        <v>Vyplň údaj</v>
      </c>
      <c r="F22" s="226"/>
      <c r="G22" s="226"/>
      <c r="H22" s="226"/>
      <c r="I22" s="27" t="s">
        <v>27</v>
      </c>
      <c r="J22" s="28" t="str">
        <f>'Rekapitulace stavby'!AN14</f>
        <v>Vyplň údaj</v>
      </c>
      <c r="L22" s="32"/>
    </row>
    <row r="23" spans="2:12" s="1" customFormat="1" ht="7" customHeight="1">
      <c r="B23" s="32"/>
      <c r="L23" s="32"/>
    </row>
    <row r="24" spans="2:12" s="1" customFormat="1" ht="12.1" customHeight="1">
      <c r="B24" s="32"/>
      <c r="D24" s="27" t="s">
        <v>30</v>
      </c>
      <c r="I24" s="27" t="s">
        <v>24</v>
      </c>
      <c r="J24" s="25" t="str">
        <f>IF('Rekapitulace stavby'!AN16="","",'Rekapitulace stavby'!AN16)</f>
        <v/>
      </c>
      <c r="L24" s="32"/>
    </row>
    <row r="25" spans="2:12" s="1" customFormat="1" ht="18" customHeight="1">
      <c r="B25" s="32"/>
      <c r="E25" s="25" t="str">
        <f>IF('Rekapitulace stavby'!E17="","",'Rekapitulace stavby'!E17)</f>
        <v xml:space="preserve"> </v>
      </c>
      <c r="I25" s="27" t="s">
        <v>27</v>
      </c>
      <c r="J25" s="25" t="str">
        <f>IF('Rekapitulace stavby'!AN17="","",'Rekapitulace stavby'!AN17)</f>
        <v/>
      </c>
      <c r="L25" s="32"/>
    </row>
    <row r="26" spans="2:12" s="1" customFormat="1" ht="7" customHeight="1">
      <c r="B26" s="32"/>
      <c r="L26" s="32"/>
    </row>
    <row r="27" spans="2:12" s="1" customFormat="1" ht="12.1" customHeight="1">
      <c r="B27" s="32"/>
      <c r="D27" s="27" t="s">
        <v>33</v>
      </c>
      <c r="I27" s="27" t="s">
        <v>24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7" customHeight="1">
      <c r="B29" s="32"/>
      <c r="L29" s="32"/>
    </row>
    <row r="30" spans="2:12" s="1" customFormat="1" ht="12.1" customHeight="1">
      <c r="B30" s="32"/>
      <c r="D30" s="27" t="s">
        <v>34</v>
      </c>
      <c r="L30" s="32"/>
    </row>
    <row r="31" spans="2:12" s="7" customFormat="1" ht="16.5" customHeight="1">
      <c r="B31" s="94"/>
      <c r="E31" s="230" t="s">
        <v>1</v>
      </c>
      <c r="F31" s="230"/>
      <c r="G31" s="230"/>
      <c r="H31" s="230"/>
      <c r="L31" s="94"/>
    </row>
    <row r="32" spans="2:12" s="1" customFormat="1" ht="7" customHeight="1">
      <c r="B32" s="32"/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" customHeight="1">
      <c r="B34" s="32"/>
      <c r="D34" s="95" t="s">
        <v>35</v>
      </c>
      <c r="J34" s="66">
        <f>ROUND(J130, 2)</f>
        <v>0</v>
      </c>
      <c r="L34" s="32"/>
    </row>
    <row r="35" spans="2:12" s="1" customFormat="1" ht="7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5" t="s">
        <v>39</v>
      </c>
      <c r="E37" s="27" t="s">
        <v>40</v>
      </c>
      <c r="F37" s="86">
        <f>ROUND((SUM(BE130:BE163)),  2)</f>
        <v>0</v>
      </c>
      <c r="I37" s="96">
        <v>0.21</v>
      </c>
      <c r="J37" s="86">
        <f>ROUND(((SUM(BE130:BE163))*I37),  2)</f>
        <v>0</v>
      </c>
      <c r="L37" s="32"/>
    </row>
    <row r="38" spans="2:12" s="1" customFormat="1" ht="14.45" customHeight="1">
      <c r="B38" s="32"/>
      <c r="E38" s="27" t="s">
        <v>41</v>
      </c>
      <c r="F38" s="86">
        <f>ROUND((SUM(BF130:BF163)),  2)</f>
        <v>0</v>
      </c>
      <c r="I38" s="96">
        <v>0.12</v>
      </c>
      <c r="J38" s="86">
        <f>ROUND(((SUM(BF130:BF163))*I38),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ROUND((SUM(BG130:BG163)),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6">
        <f>ROUND((SUM(BH130:BH163)),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>
      <c r="B41" s="32"/>
      <c r="E41" s="27" t="s">
        <v>44</v>
      </c>
      <c r="F41" s="86">
        <f>ROUND((SUM(BI130:BI163)),  2)</f>
        <v>0</v>
      </c>
      <c r="I41" s="96">
        <v>0</v>
      </c>
      <c r="J41" s="86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3" customHeight="1">
      <c r="B43" s="32"/>
      <c r="C43" s="97"/>
      <c r="D43" s="98" t="s">
        <v>45</v>
      </c>
      <c r="E43" s="57"/>
      <c r="F43" s="57"/>
      <c r="G43" s="99" t="s">
        <v>46</v>
      </c>
      <c r="H43" s="100" t="s">
        <v>47</v>
      </c>
      <c r="I43" s="57"/>
      <c r="J43" s="101">
        <f>SUM(J34:J41)</f>
        <v>0</v>
      </c>
      <c r="K43" s="102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ht="16.5" customHeight="1">
      <c r="B87" s="20"/>
      <c r="E87" s="254" t="s">
        <v>862</v>
      </c>
      <c r="F87" s="222"/>
      <c r="G87" s="222"/>
      <c r="H87" s="222"/>
      <c r="L87" s="20"/>
    </row>
    <row r="88" spans="2:12" ht="12.1" customHeight="1">
      <c r="B88" s="20"/>
      <c r="C88" s="27" t="s">
        <v>146</v>
      </c>
      <c r="L88" s="20"/>
    </row>
    <row r="89" spans="2:12" s="1" customFormat="1" ht="16.5" customHeight="1">
      <c r="B89" s="32"/>
      <c r="E89" s="249" t="s">
        <v>863</v>
      </c>
      <c r="F89" s="253"/>
      <c r="G89" s="253"/>
      <c r="H89" s="253"/>
      <c r="L89" s="32"/>
    </row>
    <row r="90" spans="2:12" s="1" customFormat="1" ht="12.1" customHeight="1">
      <c r="B90" s="32"/>
      <c r="C90" s="27" t="s">
        <v>1334</v>
      </c>
      <c r="L90" s="32"/>
    </row>
    <row r="91" spans="2:12" s="1" customFormat="1" ht="16.5" customHeight="1">
      <c r="B91" s="32"/>
      <c r="E91" s="243" t="str">
        <f>E13</f>
        <v>SO-01 ELE - Elektromontáže - budova I</v>
      </c>
      <c r="F91" s="253"/>
      <c r="G91" s="253"/>
      <c r="H91" s="253"/>
      <c r="L91" s="32"/>
    </row>
    <row r="92" spans="2:12" s="1" customFormat="1" ht="7" customHeight="1">
      <c r="B92" s="32"/>
      <c r="L92" s="32"/>
    </row>
    <row r="93" spans="2:12" s="1" customFormat="1" ht="12.1" customHeight="1">
      <c r="B93" s="32"/>
      <c r="C93" s="27" t="s">
        <v>20</v>
      </c>
      <c r="F93" s="25" t="str">
        <f>F16</f>
        <v>areál ČZU v Praze</v>
      </c>
      <c r="I93" s="27" t="s">
        <v>22</v>
      </c>
      <c r="J93" s="52">
        <f>IF(J16="","",J16)</f>
        <v>0</v>
      </c>
      <c r="L93" s="32"/>
    </row>
    <row r="94" spans="2:12" s="1" customFormat="1" ht="7" customHeight="1">
      <c r="B94" s="32"/>
      <c r="L94" s="32"/>
    </row>
    <row r="95" spans="2:12" s="1" customFormat="1" ht="15.15" customHeight="1">
      <c r="B95" s="32"/>
      <c r="C95" s="27" t="s">
        <v>23</v>
      </c>
      <c r="F95" s="25" t="str">
        <f>E19</f>
        <v>ČZU v Praze, Kamýcká 129, 165 00 Praha 6 - Suchdol</v>
      </c>
      <c r="I95" s="27" t="s">
        <v>30</v>
      </c>
      <c r="J95" s="30" t="str">
        <f>E25</f>
        <v xml:space="preserve"> 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4" customHeight="1">
      <c r="B97" s="32"/>
      <c r="L97" s="32"/>
    </row>
    <row r="98" spans="2:47" s="1" customFormat="1" ht="29.25" customHeight="1">
      <c r="B98" s="32"/>
      <c r="C98" s="105" t="s">
        <v>149</v>
      </c>
      <c r="D98" s="97"/>
      <c r="E98" s="97"/>
      <c r="F98" s="97"/>
      <c r="G98" s="97"/>
      <c r="H98" s="97"/>
      <c r="I98" s="97"/>
      <c r="J98" s="106" t="s">
        <v>150</v>
      </c>
      <c r="K98" s="97"/>
      <c r="L98" s="32"/>
    </row>
    <row r="99" spans="2:47" s="1" customFormat="1" ht="10.4" customHeight="1">
      <c r="B99" s="32"/>
      <c r="L99" s="32"/>
    </row>
    <row r="100" spans="2:47" s="1" customFormat="1" ht="22.95" customHeight="1">
      <c r="B100" s="32"/>
      <c r="C100" s="107" t="s">
        <v>151</v>
      </c>
      <c r="J100" s="66">
        <f>J130</f>
        <v>0</v>
      </c>
      <c r="L100" s="32"/>
      <c r="AU100" s="17" t="s">
        <v>152</v>
      </c>
    </row>
    <row r="101" spans="2:47" s="8" customFormat="1" ht="25" customHeight="1">
      <c r="B101" s="108"/>
      <c r="D101" s="109" t="s">
        <v>1586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899999999999999" customHeight="1">
      <c r="B102" s="112"/>
      <c r="D102" s="113" t="s">
        <v>1587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4.8" customHeight="1">
      <c r="B103" s="112"/>
      <c r="D103" s="113" t="s">
        <v>1588</v>
      </c>
      <c r="E103" s="114"/>
      <c r="F103" s="114"/>
      <c r="G103" s="114"/>
      <c r="H103" s="114"/>
      <c r="I103" s="114"/>
      <c r="J103" s="115">
        <f>J133</f>
        <v>0</v>
      </c>
      <c r="L103" s="112"/>
    </row>
    <row r="104" spans="2:47" s="9" customFormat="1" ht="14.8" customHeight="1">
      <c r="B104" s="112"/>
      <c r="D104" s="113" t="s">
        <v>1589</v>
      </c>
      <c r="E104" s="114"/>
      <c r="F104" s="114"/>
      <c r="G104" s="114"/>
      <c r="H104" s="114"/>
      <c r="I104" s="114"/>
      <c r="J104" s="115">
        <f>J156</f>
        <v>0</v>
      </c>
      <c r="L104" s="112"/>
    </row>
    <row r="105" spans="2:47" s="9" customFormat="1" ht="14.8" customHeight="1">
      <c r="B105" s="112"/>
      <c r="D105" s="113" t="s">
        <v>1590</v>
      </c>
      <c r="E105" s="114"/>
      <c r="F105" s="114"/>
      <c r="G105" s="114"/>
      <c r="H105" s="114"/>
      <c r="I105" s="114"/>
      <c r="J105" s="115">
        <f>J160</f>
        <v>0</v>
      </c>
      <c r="L105" s="112"/>
    </row>
    <row r="106" spans="2:47" s="9" customFormat="1" ht="14.8" customHeight="1">
      <c r="B106" s="112"/>
      <c r="D106" s="113" t="s">
        <v>1591</v>
      </c>
      <c r="E106" s="114"/>
      <c r="F106" s="114"/>
      <c r="G106" s="114"/>
      <c r="H106" s="114"/>
      <c r="I106" s="114"/>
      <c r="J106" s="115">
        <f>J162</f>
        <v>0</v>
      </c>
      <c r="L106" s="112"/>
    </row>
    <row r="107" spans="2:47" s="1" customFormat="1" ht="21.75" customHeight="1">
      <c r="B107" s="32"/>
      <c r="L107" s="32"/>
    </row>
    <row r="108" spans="2:47" s="1" customFormat="1" ht="7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5" customHeight="1">
      <c r="B113" s="32"/>
      <c r="C113" s="21" t="s">
        <v>169</v>
      </c>
      <c r="L113" s="32"/>
    </row>
    <row r="114" spans="2:12" s="1" customFormat="1" ht="7" customHeight="1">
      <c r="B114" s="32"/>
      <c r="L114" s="32"/>
    </row>
    <row r="115" spans="2:12" s="1" customFormat="1" ht="12.1" customHeight="1">
      <c r="B115" s="32"/>
      <c r="C115" s="27" t="s">
        <v>16</v>
      </c>
      <c r="L115" s="32"/>
    </row>
    <row r="116" spans="2:12" s="1" customFormat="1" ht="16.5" customHeight="1">
      <c r="B116" s="32"/>
      <c r="E116" s="254" t="str">
        <f>E7</f>
        <v>ČZU akce - sloučení</v>
      </c>
      <c r="F116" s="255"/>
      <c r="G116" s="255"/>
      <c r="H116" s="255"/>
      <c r="L116" s="32"/>
    </row>
    <row r="117" spans="2:12" ht="12.1" customHeight="1">
      <c r="B117" s="20"/>
      <c r="C117" s="27" t="s">
        <v>144</v>
      </c>
      <c r="L117" s="20"/>
    </row>
    <row r="118" spans="2:12" ht="16.5" customHeight="1">
      <c r="B118" s="20"/>
      <c r="E118" s="254" t="s">
        <v>862</v>
      </c>
      <c r="F118" s="222"/>
      <c r="G118" s="222"/>
      <c r="H118" s="222"/>
      <c r="L118" s="20"/>
    </row>
    <row r="119" spans="2:12" ht="12.1" customHeight="1">
      <c r="B119" s="20"/>
      <c r="C119" s="27" t="s">
        <v>146</v>
      </c>
      <c r="L119" s="20"/>
    </row>
    <row r="120" spans="2:12" s="1" customFormat="1" ht="16.5" customHeight="1">
      <c r="B120" s="32"/>
      <c r="E120" s="249" t="s">
        <v>863</v>
      </c>
      <c r="F120" s="253"/>
      <c r="G120" s="253"/>
      <c r="H120" s="253"/>
      <c r="L120" s="32"/>
    </row>
    <row r="121" spans="2:12" s="1" customFormat="1" ht="12.1" customHeight="1">
      <c r="B121" s="32"/>
      <c r="C121" s="27" t="s">
        <v>1334</v>
      </c>
      <c r="L121" s="32"/>
    </row>
    <row r="122" spans="2:12" s="1" customFormat="1" ht="16.5" customHeight="1">
      <c r="B122" s="32"/>
      <c r="E122" s="243" t="str">
        <f>E13</f>
        <v>SO-01 ELE - Elektromontáže - budova I</v>
      </c>
      <c r="F122" s="253"/>
      <c r="G122" s="253"/>
      <c r="H122" s="253"/>
      <c r="L122" s="32"/>
    </row>
    <row r="123" spans="2:12" s="1" customFormat="1" ht="7" customHeight="1">
      <c r="B123" s="32"/>
      <c r="L123" s="32"/>
    </row>
    <row r="124" spans="2:12" s="1" customFormat="1" ht="12.1" customHeight="1">
      <c r="B124" s="32"/>
      <c r="C124" s="27" t="s">
        <v>20</v>
      </c>
      <c r="F124" s="25" t="str">
        <f>F16</f>
        <v>areál ČZU v Praze</v>
      </c>
      <c r="I124" s="27" t="s">
        <v>22</v>
      </c>
      <c r="J124" s="52">
        <f>IF(J16="","",J16)</f>
        <v>0</v>
      </c>
      <c r="L124" s="32"/>
    </row>
    <row r="125" spans="2:12" s="1" customFormat="1" ht="7" customHeight="1">
      <c r="B125" s="32"/>
      <c r="L125" s="32"/>
    </row>
    <row r="126" spans="2:12" s="1" customFormat="1" ht="15.15" customHeight="1">
      <c r="B126" s="32"/>
      <c r="C126" s="27" t="s">
        <v>23</v>
      </c>
      <c r="F126" s="25" t="str">
        <f>E19</f>
        <v>ČZU v Praze, Kamýcká 129, 165 00 Praha 6 - Suchdol</v>
      </c>
      <c r="I126" s="27" t="s">
        <v>30</v>
      </c>
      <c r="J126" s="30" t="str">
        <f>E25</f>
        <v xml:space="preserve"> </v>
      </c>
      <c r="L126" s="32"/>
    </row>
    <row r="127" spans="2:12" s="1" customFormat="1" ht="15.15" customHeight="1">
      <c r="B127" s="32"/>
      <c r="C127" s="27" t="s">
        <v>28</v>
      </c>
      <c r="F127" s="25" t="str">
        <f>IF(E22="","",E22)</f>
        <v>Vyplň údaj</v>
      </c>
      <c r="I127" s="27" t="s">
        <v>33</v>
      </c>
      <c r="J127" s="30" t="str">
        <f>E28</f>
        <v xml:space="preserve"> </v>
      </c>
      <c r="L127" s="32"/>
    </row>
    <row r="128" spans="2:12" s="1" customFormat="1" ht="10.4" customHeight="1">
      <c r="B128" s="32"/>
      <c r="L128" s="32"/>
    </row>
    <row r="129" spans="2:65" s="10" customFormat="1" ht="29.25" customHeight="1">
      <c r="B129" s="116"/>
      <c r="C129" s="117" t="s">
        <v>170</v>
      </c>
      <c r="D129" s="118" t="s">
        <v>60</v>
      </c>
      <c r="E129" s="118" t="s">
        <v>56</v>
      </c>
      <c r="F129" s="118" t="s">
        <v>57</v>
      </c>
      <c r="G129" s="118" t="s">
        <v>171</v>
      </c>
      <c r="H129" s="118" t="s">
        <v>172</v>
      </c>
      <c r="I129" s="118" t="s">
        <v>173</v>
      </c>
      <c r="J129" s="118" t="s">
        <v>150</v>
      </c>
      <c r="K129" s="119" t="s">
        <v>174</v>
      </c>
      <c r="L129" s="116"/>
      <c r="M129" s="59" t="s">
        <v>1</v>
      </c>
      <c r="N129" s="60" t="s">
        <v>39</v>
      </c>
      <c r="O129" s="60" t="s">
        <v>175</v>
      </c>
      <c r="P129" s="60" t="s">
        <v>176</v>
      </c>
      <c r="Q129" s="60" t="s">
        <v>177</v>
      </c>
      <c r="R129" s="60" t="s">
        <v>178</v>
      </c>
      <c r="S129" s="60" t="s">
        <v>179</v>
      </c>
      <c r="T129" s="61" t="s">
        <v>180</v>
      </c>
    </row>
    <row r="130" spans="2:65" s="1" customFormat="1" ht="22.95" customHeight="1">
      <c r="B130" s="32"/>
      <c r="C130" s="64" t="s">
        <v>181</v>
      </c>
      <c r="J130" s="120">
        <f>BK130</f>
        <v>0</v>
      </c>
      <c r="L130" s="32"/>
      <c r="M130" s="62"/>
      <c r="N130" s="53"/>
      <c r="O130" s="53"/>
      <c r="P130" s="121">
        <f>P131</f>
        <v>0</v>
      </c>
      <c r="Q130" s="53"/>
      <c r="R130" s="121">
        <f>R131</f>
        <v>0</v>
      </c>
      <c r="S130" s="53"/>
      <c r="T130" s="122">
        <f>T131</f>
        <v>0</v>
      </c>
      <c r="AT130" s="17" t="s">
        <v>74</v>
      </c>
      <c r="AU130" s="17" t="s">
        <v>152</v>
      </c>
      <c r="BK130" s="123">
        <f>BK131</f>
        <v>0</v>
      </c>
    </row>
    <row r="131" spans="2:65" s="11" customFormat="1" ht="26" customHeight="1">
      <c r="B131" s="124"/>
      <c r="D131" s="125" t="s">
        <v>74</v>
      </c>
      <c r="E131" s="126" t="s">
        <v>192</v>
      </c>
      <c r="F131" s="126" t="s">
        <v>1592</v>
      </c>
      <c r="I131" s="127"/>
      <c r="J131" s="128">
        <f>BK131</f>
        <v>0</v>
      </c>
      <c r="L131" s="124"/>
      <c r="M131" s="129"/>
      <c r="P131" s="130">
        <f>P132</f>
        <v>0</v>
      </c>
      <c r="R131" s="130">
        <f>R132</f>
        <v>0</v>
      </c>
      <c r="T131" s="131">
        <f>T132</f>
        <v>0</v>
      </c>
      <c r="AR131" s="125" t="s">
        <v>99</v>
      </c>
      <c r="AT131" s="132" t="s">
        <v>74</v>
      </c>
      <c r="AU131" s="132" t="s">
        <v>75</v>
      </c>
      <c r="AY131" s="125" t="s">
        <v>184</v>
      </c>
      <c r="BK131" s="133">
        <f>BK132</f>
        <v>0</v>
      </c>
    </row>
    <row r="132" spans="2:65" s="11" customFormat="1" ht="22.95" customHeight="1">
      <c r="B132" s="124"/>
      <c r="D132" s="125" t="s">
        <v>74</v>
      </c>
      <c r="E132" s="134" t="s">
        <v>1593</v>
      </c>
      <c r="F132" s="134" t="s">
        <v>1594</v>
      </c>
      <c r="I132" s="127"/>
      <c r="J132" s="135">
        <f>BK132</f>
        <v>0</v>
      </c>
      <c r="L132" s="124"/>
      <c r="M132" s="129"/>
      <c r="P132" s="130">
        <f>P133+P156+P160+P162</f>
        <v>0</v>
      </c>
      <c r="R132" s="130">
        <f>R133+R156+R160+R162</f>
        <v>0</v>
      </c>
      <c r="T132" s="131">
        <f>T133+T156+T160+T162</f>
        <v>0</v>
      </c>
      <c r="AR132" s="125" t="s">
        <v>99</v>
      </c>
      <c r="AT132" s="132" t="s">
        <v>74</v>
      </c>
      <c r="AU132" s="132" t="s">
        <v>82</v>
      </c>
      <c r="AY132" s="125" t="s">
        <v>184</v>
      </c>
      <c r="BK132" s="133">
        <f>BK133+BK156+BK160+BK162</f>
        <v>0</v>
      </c>
    </row>
    <row r="133" spans="2:65" s="11" customFormat="1" ht="20.9" customHeight="1">
      <c r="B133" s="124"/>
      <c r="D133" s="125" t="s">
        <v>74</v>
      </c>
      <c r="E133" s="134" t="s">
        <v>564</v>
      </c>
      <c r="F133" s="134" t="s">
        <v>1595</v>
      </c>
      <c r="I133" s="127"/>
      <c r="J133" s="135">
        <f>BK133</f>
        <v>0</v>
      </c>
      <c r="L133" s="124"/>
      <c r="M133" s="129"/>
      <c r="P133" s="130">
        <f>SUM(P134:P155)</f>
        <v>0</v>
      </c>
      <c r="R133" s="130">
        <f>SUM(R134:R155)</f>
        <v>0</v>
      </c>
      <c r="T133" s="131">
        <f>SUM(T134:T155)</f>
        <v>0</v>
      </c>
      <c r="AR133" s="125" t="s">
        <v>82</v>
      </c>
      <c r="AT133" s="132" t="s">
        <v>74</v>
      </c>
      <c r="AU133" s="132" t="s">
        <v>84</v>
      </c>
      <c r="AY133" s="125" t="s">
        <v>184</v>
      </c>
      <c r="BK133" s="133">
        <f>SUM(BK134:BK155)</f>
        <v>0</v>
      </c>
    </row>
    <row r="134" spans="2:65" s="1" customFormat="1" ht="16.5" customHeight="1">
      <c r="B134" s="136"/>
      <c r="C134" s="191" t="s">
        <v>82</v>
      </c>
      <c r="D134" s="191" t="s">
        <v>187</v>
      </c>
      <c r="E134" s="192" t="s">
        <v>1596</v>
      </c>
      <c r="F134" s="193" t="s">
        <v>1597</v>
      </c>
      <c r="G134" s="194" t="s">
        <v>568</v>
      </c>
      <c r="H134" s="195">
        <v>20</v>
      </c>
      <c r="I134" s="137"/>
      <c r="J134" s="196">
        <f t="shared" ref="J134:J155" si="0">ROUND(I134*H134,2)</f>
        <v>0</v>
      </c>
      <c r="K134" s="193" t="s">
        <v>1</v>
      </c>
      <c r="L134" s="32"/>
      <c r="M134" s="138" t="s">
        <v>1</v>
      </c>
      <c r="N134" s="139" t="s">
        <v>40</v>
      </c>
      <c r="P134" s="140">
        <f t="shared" ref="P134:P155" si="1">O134*H134</f>
        <v>0</v>
      </c>
      <c r="Q134" s="140">
        <v>0</v>
      </c>
      <c r="R134" s="140">
        <f t="shared" ref="R134:R155" si="2">Q134*H134</f>
        <v>0</v>
      </c>
      <c r="S134" s="140">
        <v>0</v>
      </c>
      <c r="T134" s="141">
        <f t="shared" ref="T134:T155" si="3">S134*H134</f>
        <v>0</v>
      </c>
      <c r="AR134" s="142" t="s">
        <v>305</v>
      </c>
      <c r="AT134" s="142" t="s">
        <v>187</v>
      </c>
      <c r="AU134" s="142" t="s">
        <v>99</v>
      </c>
      <c r="AY134" s="17" t="s">
        <v>184</v>
      </c>
      <c r="BE134" s="143">
        <f t="shared" ref="BE134:BE155" si="4">IF(N134="základní",J134,0)</f>
        <v>0</v>
      </c>
      <c r="BF134" s="143">
        <f t="shared" ref="BF134:BF155" si="5">IF(N134="snížená",J134,0)</f>
        <v>0</v>
      </c>
      <c r="BG134" s="143">
        <f t="shared" ref="BG134:BG155" si="6">IF(N134="zákl. přenesená",J134,0)</f>
        <v>0</v>
      </c>
      <c r="BH134" s="143">
        <f t="shared" ref="BH134:BH155" si="7">IF(N134="sníž. přenesená",J134,0)</f>
        <v>0</v>
      </c>
      <c r="BI134" s="143">
        <f t="shared" ref="BI134:BI155" si="8">IF(N134="nulová",J134,0)</f>
        <v>0</v>
      </c>
      <c r="BJ134" s="17" t="s">
        <v>82</v>
      </c>
      <c r="BK134" s="143">
        <f t="shared" ref="BK134:BK155" si="9">ROUND(I134*H134,2)</f>
        <v>0</v>
      </c>
      <c r="BL134" s="17" t="s">
        <v>305</v>
      </c>
      <c r="BM134" s="142" t="s">
        <v>84</v>
      </c>
    </row>
    <row r="135" spans="2:65" s="1" customFormat="1" ht="16.5" customHeight="1">
      <c r="B135" s="136"/>
      <c r="C135" s="191" t="s">
        <v>84</v>
      </c>
      <c r="D135" s="191" t="s">
        <v>187</v>
      </c>
      <c r="E135" s="192" t="s">
        <v>1598</v>
      </c>
      <c r="F135" s="193" t="s">
        <v>1599</v>
      </c>
      <c r="G135" s="194" t="s">
        <v>239</v>
      </c>
      <c r="H135" s="195">
        <v>0</v>
      </c>
      <c r="I135" s="137"/>
      <c r="J135" s="196">
        <f t="shared" si="0"/>
        <v>0</v>
      </c>
      <c r="K135" s="193" t="s">
        <v>1</v>
      </c>
      <c r="L135" s="32"/>
      <c r="M135" s="138" t="s">
        <v>1</v>
      </c>
      <c r="N135" s="139" t="s">
        <v>40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305</v>
      </c>
      <c r="AT135" s="142" t="s">
        <v>187</v>
      </c>
      <c r="AU135" s="142" t="s">
        <v>99</v>
      </c>
      <c r="AY135" s="17" t="s">
        <v>184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82</v>
      </c>
      <c r="BK135" s="143">
        <f t="shared" si="9"/>
        <v>0</v>
      </c>
      <c r="BL135" s="17" t="s">
        <v>305</v>
      </c>
      <c r="BM135" s="142" t="s">
        <v>197</v>
      </c>
    </row>
    <row r="136" spans="2:65" s="1" customFormat="1" ht="16.5" customHeight="1">
      <c r="B136" s="136"/>
      <c r="C136" s="191" t="s">
        <v>99</v>
      </c>
      <c r="D136" s="191" t="s">
        <v>187</v>
      </c>
      <c r="E136" s="192" t="s">
        <v>1600</v>
      </c>
      <c r="F136" s="193" t="s">
        <v>1601</v>
      </c>
      <c r="G136" s="194" t="s">
        <v>1602</v>
      </c>
      <c r="H136" s="195">
        <v>1</v>
      </c>
      <c r="I136" s="137"/>
      <c r="J136" s="196">
        <f t="shared" si="0"/>
        <v>0</v>
      </c>
      <c r="K136" s="193" t="s">
        <v>1</v>
      </c>
      <c r="L136" s="32"/>
      <c r="M136" s="138" t="s">
        <v>1</v>
      </c>
      <c r="N136" s="139" t="s">
        <v>40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305</v>
      </c>
      <c r="AT136" s="142" t="s">
        <v>187</v>
      </c>
      <c r="AU136" s="142" t="s">
        <v>99</v>
      </c>
      <c r="AY136" s="17" t="s">
        <v>184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82</v>
      </c>
      <c r="BK136" s="143">
        <f t="shared" si="9"/>
        <v>0</v>
      </c>
      <c r="BL136" s="17" t="s">
        <v>305</v>
      </c>
      <c r="BM136" s="142" t="s">
        <v>200</v>
      </c>
    </row>
    <row r="137" spans="2:65" s="1" customFormat="1" ht="24.15" customHeight="1">
      <c r="B137" s="136"/>
      <c r="C137" s="191" t="s">
        <v>197</v>
      </c>
      <c r="D137" s="191" t="s">
        <v>187</v>
      </c>
      <c r="E137" s="192" t="s">
        <v>1603</v>
      </c>
      <c r="F137" s="193" t="s">
        <v>1604</v>
      </c>
      <c r="G137" s="194" t="s">
        <v>568</v>
      </c>
      <c r="H137" s="195">
        <v>6</v>
      </c>
      <c r="I137" s="137"/>
      <c r="J137" s="196">
        <f t="shared" si="0"/>
        <v>0</v>
      </c>
      <c r="K137" s="193" t="s">
        <v>1</v>
      </c>
      <c r="L137" s="32"/>
      <c r="M137" s="138" t="s">
        <v>1</v>
      </c>
      <c r="N137" s="139" t="s">
        <v>40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305</v>
      </c>
      <c r="AT137" s="142" t="s">
        <v>187</v>
      </c>
      <c r="AU137" s="142" t="s">
        <v>99</v>
      </c>
      <c r="AY137" s="17" t="s">
        <v>184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82</v>
      </c>
      <c r="BK137" s="143">
        <f t="shared" si="9"/>
        <v>0</v>
      </c>
      <c r="BL137" s="17" t="s">
        <v>305</v>
      </c>
      <c r="BM137" s="142" t="s">
        <v>203</v>
      </c>
    </row>
    <row r="138" spans="2:65" s="1" customFormat="1" ht="16.5" customHeight="1">
      <c r="B138" s="136"/>
      <c r="C138" s="191" t="s">
        <v>204</v>
      </c>
      <c r="D138" s="191" t="s">
        <v>187</v>
      </c>
      <c r="E138" s="192" t="s">
        <v>1605</v>
      </c>
      <c r="F138" s="193" t="s">
        <v>1606</v>
      </c>
      <c r="G138" s="194" t="s">
        <v>568</v>
      </c>
      <c r="H138" s="195">
        <v>10</v>
      </c>
      <c r="I138" s="137"/>
      <c r="J138" s="196">
        <f t="shared" si="0"/>
        <v>0</v>
      </c>
      <c r="K138" s="193" t="s">
        <v>1</v>
      </c>
      <c r="L138" s="32"/>
      <c r="M138" s="138" t="s">
        <v>1</v>
      </c>
      <c r="N138" s="139" t="s">
        <v>40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305</v>
      </c>
      <c r="AT138" s="142" t="s">
        <v>187</v>
      </c>
      <c r="AU138" s="142" t="s">
        <v>99</v>
      </c>
      <c r="AY138" s="17" t="s">
        <v>184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82</v>
      </c>
      <c r="BK138" s="143">
        <f t="shared" si="9"/>
        <v>0</v>
      </c>
      <c r="BL138" s="17" t="s">
        <v>305</v>
      </c>
      <c r="BM138" s="142" t="s">
        <v>207</v>
      </c>
    </row>
    <row r="139" spans="2:65" s="1" customFormat="1" ht="16.5" customHeight="1">
      <c r="B139" s="136"/>
      <c r="C139" s="191" t="s">
        <v>200</v>
      </c>
      <c r="D139" s="191" t="s">
        <v>187</v>
      </c>
      <c r="E139" s="192" t="s">
        <v>1607</v>
      </c>
      <c r="F139" s="193" t="s">
        <v>1608</v>
      </c>
      <c r="G139" s="194" t="s">
        <v>568</v>
      </c>
      <c r="H139" s="195">
        <v>6</v>
      </c>
      <c r="I139" s="137"/>
      <c r="J139" s="196">
        <f t="shared" si="0"/>
        <v>0</v>
      </c>
      <c r="K139" s="193" t="s">
        <v>1</v>
      </c>
      <c r="L139" s="32"/>
      <c r="M139" s="138" t="s">
        <v>1</v>
      </c>
      <c r="N139" s="139" t="s">
        <v>40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305</v>
      </c>
      <c r="AT139" s="142" t="s">
        <v>187</v>
      </c>
      <c r="AU139" s="142" t="s">
        <v>99</v>
      </c>
      <c r="AY139" s="17" t="s">
        <v>184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82</v>
      </c>
      <c r="BK139" s="143">
        <f t="shared" si="9"/>
        <v>0</v>
      </c>
      <c r="BL139" s="17" t="s">
        <v>305</v>
      </c>
      <c r="BM139" s="142" t="s">
        <v>8</v>
      </c>
    </row>
    <row r="140" spans="2:65" s="1" customFormat="1" ht="37.9" customHeight="1">
      <c r="B140" s="136"/>
      <c r="C140" s="191" t="s">
        <v>210</v>
      </c>
      <c r="D140" s="191" t="s">
        <v>187</v>
      </c>
      <c r="E140" s="192" t="s">
        <v>1609</v>
      </c>
      <c r="F140" s="193" t="s">
        <v>1610</v>
      </c>
      <c r="G140" s="194" t="s">
        <v>239</v>
      </c>
      <c r="H140" s="195">
        <v>1</v>
      </c>
      <c r="I140" s="137"/>
      <c r="J140" s="196">
        <f t="shared" si="0"/>
        <v>0</v>
      </c>
      <c r="K140" s="193" t="s">
        <v>1</v>
      </c>
      <c r="L140" s="32"/>
      <c r="M140" s="138" t="s">
        <v>1</v>
      </c>
      <c r="N140" s="139" t="s">
        <v>40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305</v>
      </c>
      <c r="AT140" s="142" t="s">
        <v>187</v>
      </c>
      <c r="AU140" s="142" t="s">
        <v>99</v>
      </c>
      <c r="AY140" s="17" t="s">
        <v>184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82</v>
      </c>
      <c r="BK140" s="143">
        <f t="shared" si="9"/>
        <v>0</v>
      </c>
      <c r="BL140" s="17" t="s">
        <v>305</v>
      </c>
      <c r="BM140" s="142" t="s">
        <v>213</v>
      </c>
    </row>
    <row r="141" spans="2:65" s="1" customFormat="1" ht="49.25" customHeight="1">
      <c r="B141" s="136"/>
      <c r="C141" s="191" t="s">
        <v>203</v>
      </c>
      <c r="D141" s="191" t="s">
        <v>187</v>
      </c>
      <c r="E141" s="192" t="s">
        <v>1611</v>
      </c>
      <c r="F141" s="193" t="s">
        <v>1612</v>
      </c>
      <c r="G141" s="194" t="s">
        <v>239</v>
      </c>
      <c r="H141" s="195">
        <v>1</v>
      </c>
      <c r="I141" s="137"/>
      <c r="J141" s="196">
        <f t="shared" si="0"/>
        <v>0</v>
      </c>
      <c r="K141" s="193" t="s">
        <v>1</v>
      </c>
      <c r="L141" s="32"/>
      <c r="M141" s="138" t="s">
        <v>1</v>
      </c>
      <c r="N141" s="139" t="s">
        <v>40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305</v>
      </c>
      <c r="AT141" s="142" t="s">
        <v>187</v>
      </c>
      <c r="AU141" s="142" t="s">
        <v>99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305</v>
      </c>
      <c r="BM141" s="142" t="s">
        <v>191</v>
      </c>
    </row>
    <row r="142" spans="2:65" s="1" customFormat="1" ht="37.9" customHeight="1">
      <c r="B142" s="136"/>
      <c r="C142" s="191" t="s">
        <v>216</v>
      </c>
      <c r="D142" s="191" t="s">
        <v>187</v>
      </c>
      <c r="E142" s="192" t="s">
        <v>1613</v>
      </c>
      <c r="F142" s="193" t="s">
        <v>1614</v>
      </c>
      <c r="G142" s="194" t="s">
        <v>239</v>
      </c>
      <c r="H142" s="195">
        <v>1</v>
      </c>
      <c r="I142" s="137"/>
      <c r="J142" s="196">
        <f t="shared" si="0"/>
        <v>0</v>
      </c>
      <c r="K142" s="193" t="s">
        <v>1</v>
      </c>
      <c r="L142" s="32"/>
      <c r="M142" s="138" t="s">
        <v>1</v>
      </c>
      <c r="N142" s="139" t="s">
        <v>40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305</v>
      </c>
      <c r="AT142" s="142" t="s">
        <v>187</v>
      </c>
      <c r="AU142" s="142" t="s">
        <v>99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305</v>
      </c>
      <c r="BM142" s="142" t="s">
        <v>219</v>
      </c>
    </row>
    <row r="143" spans="2:65" s="1" customFormat="1" ht="24.15" customHeight="1">
      <c r="B143" s="136"/>
      <c r="C143" s="191" t="s">
        <v>207</v>
      </c>
      <c r="D143" s="191" t="s">
        <v>187</v>
      </c>
      <c r="E143" s="192" t="s">
        <v>1615</v>
      </c>
      <c r="F143" s="193" t="s">
        <v>1616</v>
      </c>
      <c r="G143" s="194" t="s">
        <v>239</v>
      </c>
      <c r="H143" s="195">
        <v>1</v>
      </c>
      <c r="I143" s="137"/>
      <c r="J143" s="196">
        <f t="shared" si="0"/>
        <v>0</v>
      </c>
      <c r="K143" s="193" t="s">
        <v>1</v>
      </c>
      <c r="L143" s="32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305</v>
      </c>
      <c r="AT143" s="142" t="s">
        <v>187</v>
      </c>
      <c r="AU143" s="142" t="s">
        <v>99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305</v>
      </c>
      <c r="BM143" s="142" t="s">
        <v>222</v>
      </c>
    </row>
    <row r="144" spans="2:65" s="1" customFormat="1" ht="24.15" customHeight="1">
      <c r="B144" s="136"/>
      <c r="C144" s="191" t="s">
        <v>223</v>
      </c>
      <c r="D144" s="191" t="s">
        <v>187</v>
      </c>
      <c r="E144" s="192" t="s">
        <v>1617</v>
      </c>
      <c r="F144" s="193" t="s">
        <v>1618</v>
      </c>
      <c r="G144" s="194" t="s">
        <v>239</v>
      </c>
      <c r="H144" s="195">
        <v>1</v>
      </c>
      <c r="I144" s="137"/>
      <c r="J144" s="196">
        <f t="shared" si="0"/>
        <v>0</v>
      </c>
      <c r="K144" s="193" t="s">
        <v>1</v>
      </c>
      <c r="L144" s="32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305</v>
      </c>
      <c r="AT144" s="142" t="s">
        <v>187</v>
      </c>
      <c r="AU144" s="142" t="s">
        <v>99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305</v>
      </c>
      <c r="BM144" s="142" t="s">
        <v>226</v>
      </c>
    </row>
    <row r="145" spans="2:65" s="1" customFormat="1" ht="24.15" customHeight="1">
      <c r="B145" s="136"/>
      <c r="C145" s="191" t="s">
        <v>8</v>
      </c>
      <c r="D145" s="191" t="s">
        <v>187</v>
      </c>
      <c r="E145" s="192" t="s">
        <v>1619</v>
      </c>
      <c r="F145" s="193" t="s">
        <v>1620</v>
      </c>
      <c r="G145" s="194" t="s">
        <v>568</v>
      </c>
      <c r="H145" s="195">
        <v>11</v>
      </c>
      <c r="I145" s="137"/>
      <c r="J145" s="196">
        <f t="shared" si="0"/>
        <v>0</v>
      </c>
      <c r="K145" s="193" t="s">
        <v>1</v>
      </c>
      <c r="L145" s="32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305</v>
      </c>
      <c r="AT145" s="142" t="s">
        <v>187</v>
      </c>
      <c r="AU145" s="142" t="s">
        <v>99</v>
      </c>
      <c r="AY145" s="17" t="s">
        <v>184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7" t="s">
        <v>82</v>
      </c>
      <c r="BK145" s="143">
        <f t="shared" si="9"/>
        <v>0</v>
      </c>
      <c r="BL145" s="17" t="s">
        <v>305</v>
      </c>
      <c r="BM145" s="142" t="s">
        <v>229</v>
      </c>
    </row>
    <row r="146" spans="2:65" s="1" customFormat="1" ht="24.15" customHeight="1">
      <c r="B146" s="136"/>
      <c r="C146" s="191" t="s">
        <v>230</v>
      </c>
      <c r="D146" s="191" t="s">
        <v>187</v>
      </c>
      <c r="E146" s="192" t="s">
        <v>1621</v>
      </c>
      <c r="F146" s="193" t="s">
        <v>1622</v>
      </c>
      <c r="G146" s="194" t="s">
        <v>239</v>
      </c>
      <c r="H146" s="195">
        <v>1</v>
      </c>
      <c r="I146" s="137"/>
      <c r="J146" s="196">
        <f t="shared" si="0"/>
        <v>0</v>
      </c>
      <c r="K146" s="193" t="s">
        <v>1</v>
      </c>
      <c r="L146" s="32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305</v>
      </c>
      <c r="AT146" s="142" t="s">
        <v>187</v>
      </c>
      <c r="AU146" s="142" t="s">
        <v>99</v>
      </c>
      <c r="AY146" s="17" t="s">
        <v>184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7" t="s">
        <v>82</v>
      </c>
      <c r="BK146" s="143">
        <f t="shared" si="9"/>
        <v>0</v>
      </c>
      <c r="BL146" s="17" t="s">
        <v>305</v>
      </c>
      <c r="BM146" s="142" t="s">
        <v>234</v>
      </c>
    </row>
    <row r="147" spans="2:65" s="1" customFormat="1" ht="37.9" customHeight="1">
      <c r="B147" s="136"/>
      <c r="C147" s="191" t="s">
        <v>213</v>
      </c>
      <c r="D147" s="191" t="s">
        <v>187</v>
      </c>
      <c r="E147" s="192" t="s">
        <v>1623</v>
      </c>
      <c r="F147" s="193" t="s">
        <v>1624</v>
      </c>
      <c r="G147" s="194" t="s">
        <v>239</v>
      </c>
      <c r="H147" s="195">
        <v>1</v>
      </c>
      <c r="I147" s="137"/>
      <c r="J147" s="196">
        <f t="shared" si="0"/>
        <v>0</v>
      </c>
      <c r="K147" s="193" t="s">
        <v>1</v>
      </c>
      <c r="L147" s="32"/>
      <c r="M147" s="138" t="s">
        <v>1</v>
      </c>
      <c r="N147" s="139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305</v>
      </c>
      <c r="AT147" s="142" t="s">
        <v>187</v>
      </c>
      <c r="AU147" s="142" t="s">
        <v>99</v>
      </c>
      <c r="AY147" s="17" t="s">
        <v>184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7" t="s">
        <v>82</v>
      </c>
      <c r="BK147" s="143">
        <f t="shared" si="9"/>
        <v>0</v>
      </c>
      <c r="BL147" s="17" t="s">
        <v>305</v>
      </c>
      <c r="BM147" s="142" t="s">
        <v>240</v>
      </c>
    </row>
    <row r="148" spans="2:65" s="1" customFormat="1" ht="49.25" customHeight="1">
      <c r="B148" s="136"/>
      <c r="C148" s="191" t="s">
        <v>241</v>
      </c>
      <c r="D148" s="191" t="s">
        <v>187</v>
      </c>
      <c r="E148" s="192" t="s">
        <v>1625</v>
      </c>
      <c r="F148" s="193" t="s">
        <v>1626</v>
      </c>
      <c r="G148" s="194" t="s">
        <v>239</v>
      </c>
      <c r="H148" s="195">
        <v>1</v>
      </c>
      <c r="I148" s="137"/>
      <c r="J148" s="196">
        <f t="shared" si="0"/>
        <v>0</v>
      </c>
      <c r="K148" s="193" t="s">
        <v>1</v>
      </c>
      <c r="L148" s="32"/>
      <c r="M148" s="138" t="s">
        <v>1</v>
      </c>
      <c r="N148" s="139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305</v>
      </c>
      <c r="AT148" s="142" t="s">
        <v>187</v>
      </c>
      <c r="AU148" s="142" t="s">
        <v>99</v>
      </c>
      <c r="AY148" s="17" t="s">
        <v>184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7" t="s">
        <v>82</v>
      </c>
      <c r="BK148" s="143">
        <f t="shared" si="9"/>
        <v>0</v>
      </c>
      <c r="BL148" s="17" t="s">
        <v>305</v>
      </c>
      <c r="BM148" s="142" t="s">
        <v>245</v>
      </c>
    </row>
    <row r="149" spans="2:65" s="1" customFormat="1" ht="24.15" customHeight="1">
      <c r="B149" s="136"/>
      <c r="C149" s="191" t="s">
        <v>191</v>
      </c>
      <c r="D149" s="191" t="s">
        <v>187</v>
      </c>
      <c r="E149" s="192" t="s">
        <v>1627</v>
      </c>
      <c r="F149" s="193" t="s">
        <v>1628</v>
      </c>
      <c r="G149" s="194" t="s">
        <v>239</v>
      </c>
      <c r="H149" s="195">
        <v>1</v>
      </c>
      <c r="I149" s="137"/>
      <c r="J149" s="196">
        <f t="shared" si="0"/>
        <v>0</v>
      </c>
      <c r="K149" s="193" t="s">
        <v>1</v>
      </c>
      <c r="L149" s="32"/>
      <c r="M149" s="138" t="s">
        <v>1</v>
      </c>
      <c r="N149" s="139" t="s">
        <v>40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305</v>
      </c>
      <c r="AT149" s="142" t="s">
        <v>187</v>
      </c>
      <c r="AU149" s="142" t="s">
        <v>99</v>
      </c>
      <c r="AY149" s="17" t="s">
        <v>184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7" t="s">
        <v>82</v>
      </c>
      <c r="BK149" s="143">
        <f t="shared" si="9"/>
        <v>0</v>
      </c>
      <c r="BL149" s="17" t="s">
        <v>305</v>
      </c>
      <c r="BM149" s="142" t="s">
        <v>196</v>
      </c>
    </row>
    <row r="150" spans="2:65" s="1" customFormat="1" ht="32.950000000000003" customHeight="1">
      <c r="B150" s="136"/>
      <c r="C150" s="191" t="s">
        <v>249</v>
      </c>
      <c r="D150" s="191" t="s">
        <v>187</v>
      </c>
      <c r="E150" s="192" t="s">
        <v>1629</v>
      </c>
      <c r="F150" s="193" t="s">
        <v>1630</v>
      </c>
      <c r="G150" s="194" t="s">
        <v>681</v>
      </c>
      <c r="H150" s="195">
        <v>4</v>
      </c>
      <c r="I150" s="137"/>
      <c r="J150" s="196">
        <f t="shared" si="0"/>
        <v>0</v>
      </c>
      <c r="K150" s="193" t="s">
        <v>1</v>
      </c>
      <c r="L150" s="32"/>
      <c r="M150" s="138" t="s">
        <v>1</v>
      </c>
      <c r="N150" s="139" t="s">
        <v>40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305</v>
      </c>
      <c r="AT150" s="142" t="s">
        <v>187</v>
      </c>
      <c r="AU150" s="142" t="s">
        <v>99</v>
      </c>
      <c r="AY150" s="17" t="s">
        <v>184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7" t="s">
        <v>82</v>
      </c>
      <c r="BK150" s="143">
        <f t="shared" si="9"/>
        <v>0</v>
      </c>
      <c r="BL150" s="17" t="s">
        <v>305</v>
      </c>
      <c r="BM150" s="142" t="s">
        <v>252</v>
      </c>
    </row>
    <row r="151" spans="2:65" s="1" customFormat="1" ht="16.5" customHeight="1">
      <c r="B151" s="136"/>
      <c r="C151" s="191" t="s">
        <v>219</v>
      </c>
      <c r="D151" s="191" t="s">
        <v>187</v>
      </c>
      <c r="E151" s="192" t="s">
        <v>1631</v>
      </c>
      <c r="F151" s="193" t="s">
        <v>1632</v>
      </c>
      <c r="G151" s="194" t="s">
        <v>1602</v>
      </c>
      <c r="H151" s="195">
        <v>1</v>
      </c>
      <c r="I151" s="137"/>
      <c r="J151" s="196">
        <f t="shared" si="0"/>
        <v>0</v>
      </c>
      <c r="K151" s="193" t="s">
        <v>1</v>
      </c>
      <c r="L151" s="32"/>
      <c r="M151" s="138" t="s">
        <v>1</v>
      </c>
      <c r="N151" s="139" t="s">
        <v>40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305</v>
      </c>
      <c r="AT151" s="142" t="s">
        <v>187</v>
      </c>
      <c r="AU151" s="142" t="s">
        <v>99</v>
      </c>
      <c r="AY151" s="17" t="s">
        <v>184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7" t="s">
        <v>82</v>
      </c>
      <c r="BK151" s="143">
        <f t="shared" si="9"/>
        <v>0</v>
      </c>
      <c r="BL151" s="17" t="s">
        <v>305</v>
      </c>
      <c r="BM151" s="142" t="s">
        <v>255</v>
      </c>
    </row>
    <row r="152" spans="2:65" s="1" customFormat="1" ht="16.5" customHeight="1">
      <c r="B152" s="136"/>
      <c r="C152" s="191" t="s">
        <v>256</v>
      </c>
      <c r="D152" s="191" t="s">
        <v>187</v>
      </c>
      <c r="E152" s="192" t="s">
        <v>1633</v>
      </c>
      <c r="F152" s="193" t="s">
        <v>1634</v>
      </c>
      <c r="G152" s="194" t="s">
        <v>351</v>
      </c>
      <c r="H152" s="195">
        <v>0.1</v>
      </c>
      <c r="I152" s="137"/>
      <c r="J152" s="196">
        <f t="shared" si="0"/>
        <v>0</v>
      </c>
      <c r="K152" s="193" t="s">
        <v>1</v>
      </c>
      <c r="L152" s="32"/>
      <c r="M152" s="138" t="s">
        <v>1</v>
      </c>
      <c r="N152" s="139" t="s">
        <v>40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305</v>
      </c>
      <c r="AT152" s="142" t="s">
        <v>187</v>
      </c>
      <c r="AU152" s="142" t="s">
        <v>99</v>
      </c>
      <c r="AY152" s="17" t="s">
        <v>184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7" t="s">
        <v>82</v>
      </c>
      <c r="BK152" s="143">
        <f t="shared" si="9"/>
        <v>0</v>
      </c>
      <c r="BL152" s="17" t="s">
        <v>305</v>
      </c>
      <c r="BM152" s="142" t="s">
        <v>259</v>
      </c>
    </row>
    <row r="153" spans="2:65" s="1" customFormat="1" ht="16.5" customHeight="1">
      <c r="B153" s="136"/>
      <c r="C153" s="191" t="s">
        <v>222</v>
      </c>
      <c r="D153" s="191" t="s">
        <v>187</v>
      </c>
      <c r="E153" s="192" t="s">
        <v>1635</v>
      </c>
      <c r="F153" s="193" t="s">
        <v>1636</v>
      </c>
      <c r="G153" s="194" t="s">
        <v>351</v>
      </c>
      <c r="H153" s="195">
        <v>0.1</v>
      </c>
      <c r="I153" s="137"/>
      <c r="J153" s="196">
        <f t="shared" si="0"/>
        <v>0</v>
      </c>
      <c r="K153" s="193" t="s">
        <v>1</v>
      </c>
      <c r="L153" s="32"/>
      <c r="M153" s="138" t="s">
        <v>1</v>
      </c>
      <c r="N153" s="139" t="s">
        <v>40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305</v>
      </c>
      <c r="AT153" s="142" t="s">
        <v>187</v>
      </c>
      <c r="AU153" s="142" t="s">
        <v>99</v>
      </c>
      <c r="AY153" s="17" t="s">
        <v>184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7" t="s">
        <v>82</v>
      </c>
      <c r="BK153" s="143">
        <f t="shared" si="9"/>
        <v>0</v>
      </c>
      <c r="BL153" s="17" t="s">
        <v>305</v>
      </c>
      <c r="BM153" s="142" t="s">
        <v>262</v>
      </c>
    </row>
    <row r="154" spans="2:65" s="1" customFormat="1" ht="16.5" customHeight="1">
      <c r="B154" s="136"/>
      <c r="C154" s="191" t="s">
        <v>7</v>
      </c>
      <c r="D154" s="191" t="s">
        <v>187</v>
      </c>
      <c r="E154" s="192" t="s">
        <v>1637</v>
      </c>
      <c r="F154" s="193" t="s">
        <v>1638</v>
      </c>
      <c r="G154" s="194" t="s">
        <v>239</v>
      </c>
      <c r="H154" s="195">
        <v>1</v>
      </c>
      <c r="I154" s="137"/>
      <c r="J154" s="196">
        <f t="shared" si="0"/>
        <v>0</v>
      </c>
      <c r="K154" s="193" t="s">
        <v>1</v>
      </c>
      <c r="L154" s="32"/>
      <c r="M154" s="138" t="s">
        <v>1</v>
      </c>
      <c r="N154" s="139" t="s">
        <v>40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305</v>
      </c>
      <c r="AT154" s="142" t="s">
        <v>187</v>
      </c>
      <c r="AU154" s="142" t="s">
        <v>99</v>
      </c>
      <c r="AY154" s="17" t="s">
        <v>184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7" t="s">
        <v>82</v>
      </c>
      <c r="BK154" s="143">
        <f t="shared" si="9"/>
        <v>0</v>
      </c>
      <c r="BL154" s="17" t="s">
        <v>305</v>
      </c>
      <c r="BM154" s="142" t="s">
        <v>267</v>
      </c>
    </row>
    <row r="155" spans="2:65" s="1" customFormat="1" ht="16.5" customHeight="1">
      <c r="B155" s="136"/>
      <c r="C155" s="191" t="s">
        <v>226</v>
      </c>
      <c r="D155" s="191" t="s">
        <v>187</v>
      </c>
      <c r="E155" s="192" t="s">
        <v>1639</v>
      </c>
      <c r="F155" s="193" t="s">
        <v>1640</v>
      </c>
      <c r="G155" s="194" t="s">
        <v>1602</v>
      </c>
      <c r="H155" s="195">
        <v>1</v>
      </c>
      <c r="I155" s="137"/>
      <c r="J155" s="196">
        <f t="shared" si="0"/>
        <v>0</v>
      </c>
      <c r="K155" s="193" t="s">
        <v>1</v>
      </c>
      <c r="L155" s="32"/>
      <c r="M155" s="138" t="s">
        <v>1</v>
      </c>
      <c r="N155" s="139" t="s">
        <v>40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305</v>
      </c>
      <c r="AT155" s="142" t="s">
        <v>187</v>
      </c>
      <c r="AU155" s="142" t="s">
        <v>99</v>
      </c>
      <c r="AY155" s="17" t="s">
        <v>184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7" t="s">
        <v>82</v>
      </c>
      <c r="BK155" s="143">
        <f t="shared" si="9"/>
        <v>0</v>
      </c>
      <c r="BL155" s="17" t="s">
        <v>305</v>
      </c>
      <c r="BM155" s="142" t="s">
        <v>270</v>
      </c>
    </row>
    <row r="156" spans="2:65" s="11" customFormat="1" ht="20.9" customHeight="1">
      <c r="B156" s="124"/>
      <c r="D156" s="125" t="s">
        <v>74</v>
      </c>
      <c r="E156" s="134" t="s">
        <v>573</v>
      </c>
      <c r="F156" s="134" t="s">
        <v>1641</v>
      </c>
      <c r="J156" s="135">
        <f>BK156</f>
        <v>0</v>
      </c>
      <c r="L156" s="124"/>
      <c r="M156" s="129"/>
      <c r="P156" s="130">
        <f>SUM(P157:P159)</f>
        <v>0</v>
      </c>
      <c r="R156" s="130">
        <f>SUM(R157:R159)</f>
        <v>0</v>
      </c>
      <c r="T156" s="131">
        <f>SUM(T157:T159)</f>
        <v>0</v>
      </c>
      <c r="AR156" s="125" t="s">
        <v>82</v>
      </c>
      <c r="AT156" s="132" t="s">
        <v>74</v>
      </c>
      <c r="AU156" s="132" t="s">
        <v>84</v>
      </c>
      <c r="AY156" s="125" t="s">
        <v>184</v>
      </c>
      <c r="BK156" s="133">
        <f>SUM(BK157:BK159)</f>
        <v>0</v>
      </c>
    </row>
    <row r="157" spans="2:65" s="1" customFormat="1" ht="16.5" customHeight="1">
      <c r="B157" s="136"/>
      <c r="C157" s="191" t="s">
        <v>271</v>
      </c>
      <c r="D157" s="191" t="s">
        <v>187</v>
      </c>
      <c r="E157" s="192" t="s">
        <v>1642</v>
      </c>
      <c r="F157" s="193" t="s">
        <v>1643</v>
      </c>
      <c r="G157" s="194" t="s">
        <v>190</v>
      </c>
      <c r="H157" s="195">
        <v>40</v>
      </c>
      <c r="I157" s="137"/>
      <c r="J157" s="196">
        <f>ROUND(I157*H157,2)</f>
        <v>0</v>
      </c>
      <c r="K157" s="193" t="s">
        <v>1</v>
      </c>
      <c r="L157" s="32"/>
      <c r="M157" s="138" t="s">
        <v>1</v>
      </c>
      <c r="N157" s="139" t="s">
        <v>40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305</v>
      </c>
      <c r="AT157" s="142" t="s">
        <v>187</v>
      </c>
      <c r="AU157" s="142" t="s">
        <v>99</v>
      </c>
      <c r="AY157" s="17" t="s">
        <v>184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82</v>
      </c>
      <c r="BK157" s="143">
        <f>ROUND(I157*H157,2)</f>
        <v>0</v>
      </c>
      <c r="BL157" s="17" t="s">
        <v>305</v>
      </c>
      <c r="BM157" s="142" t="s">
        <v>274</v>
      </c>
    </row>
    <row r="158" spans="2:65" s="1" customFormat="1" ht="16.5" customHeight="1">
      <c r="B158" s="136"/>
      <c r="C158" s="191" t="s">
        <v>229</v>
      </c>
      <c r="D158" s="191" t="s">
        <v>187</v>
      </c>
      <c r="E158" s="192" t="s">
        <v>1644</v>
      </c>
      <c r="F158" s="193" t="s">
        <v>1645</v>
      </c>
      <c r="G158" s="194" t="s">
        <v>190</v>
      </c>
      <c r="H158" s="195">
        <v>30</v>
      </c>
      <c r="I158" s="137"/>
      <c r="J158" s="196">
        <f>ROUND(I158*H158,2)</f>
        <v>0</v>
      </c>
      <c r="K158" s="193" t="s">
        <v>1</v>
      </c>
      <c r="L158" s="32"/>
      <c r="M158" s="138" t="s">
        <v>1</v>
      </c>
      <c r="N158" s="139" t="s">
        <v>40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305</v>
      </c>
      <c r="AT158" s="142" t="s">
        <v>187</v>
      </c>
      <c r="AU158" s="142" t="s">
        <v>99</v>
      </c>
      <c r="AY158" s="17" t="s">
        <v>184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82</v>
      </c>
      <c r="BK158" s="143">
        <f>ROUND(I158*H158,2)</f>
        <v>0</v>
      </c>
      <c r="BL158" s="17" t="s">
        <v>305</v>
      </c>
      <c r="BM158" s="142" t="s">
        <v>277</v>
      </c>
    </row>
    <row r="159" spans="2:65" s="1" customFormat="1" ht="16.5" customHeight="1">
      <c r="B159" s="136"/>
      <c r="C159" s="191" t="s">
        <v>278</v>
      </c>
      <c r="D159" s="191" t="s">
        <v>187</v>
      </c>
      <c r="E159" s="192" t="s">
        <v>1646</v>
      </c>
      <c r="F159" s="193" t="s">
        <v>1647</v>
      </c>
      <c r="G159" s="194" t="s">
        <v>239</v>
      </c>
      <c r="H159" s="195">
        <v>1</v>
      </c>
      <c r="I159" s="137"/>
      <c r="J159" s="196">
        <f>ROUND(I159*H159,2)</f>
        <v>0</v>
      </c>
      <c r="K159" s="193" t="s">
        <v>1</v>
      </c>
      <c r="L159" s="32"/>
      <c r="M159" s="138" t="s">
        <v>1</v>
      </c>
      <c r="N159" s="139" t="s">
        <v>40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305</v>
      </c>
      <c r="AT159" s="142" t="s">
        <v>187</v>
      </c>
      <c r="AU159" s="142" t="s">
        <v>99</v>
      </c>
      <c r="AY159" s="17" t="s">
        <v>184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82</v>
      </c>
      <c r="BK159" s="143">
        <f>ROUND(I159*H159,2)</f>
        <v>0</v>
      </c>
      <c r="BL159" s="17" t="s">
        <v>305</v>
      </c>
      <c r="BM159" s="142" t="s">
        <v>281</v>
      </c>
    </row>
    <row r="160" spans="2:65" s="11" customFormat="1" ht="20.9" customHeight="1">
      <c r="B160" s="124"/>
      <c r="D160" s="125" t="s">
        <v>74</v>
      </c>
      <c r="E160" s="134" t="s">
        <v>623</v>
      </c>
      <c r="F160" s="134" t="s">
        <v>1648</v>
      </c>
      <c r="J160" s="135">
        <f>BK160</f>
        <v>0</v>
      </c>
      <c r="L160" s="124"/>
      <c r="M160" s="129"/>
      <c r="P160" s="130">
        <f>P161</f>
        <v>0</v>
      </c>
      <c r="R160" s="130">
        <f>R161</f>
        <v>0</v>
      </c>
      <c r="T160" s="131">
        <f>T161</f>
        <v>0</v>
      </c>
      <c r="AR160" s="125" t="s">
        <v>99</v>
      </c>
      <c r="AT160" s="132" t="s">
        <v>74</v>
      </c>
      <c r="AU160" s="132" t="s">
        <v>84</v>
      </c>
      <c r="AY160" s="125" t="s">
        <v>184</v>
      </c>
      <c r="BK160" s="133">
        <f>BK161</f>
        <v>0</v>
      </c>
    </row>
    <row r="161" spans="2:65" s="1" customFormat="1" ht="16.5" customHeight="1">
      <c r="B161" s="136"/>
      <c r="C161" s="191" t="s">
        <v>234</v>
      </c>
      <c r="D161" s="191" t="s">
        <v>187</v>
      </c>
      <c r="E161" s="192" t="s">
        <v>1649</v>
      </c>
      <c r="F161" s="193" t="s">
        <v>1650</v>
      </c>
      <c r="G161" s="194" t="s">
        <v>239</v>
      </c>
      <c r="H161" s="195">
        <v>1</v>
      </c>
      <c r="I161" s="137"/>
      <c r="J161" s="196">
        <f>ROUND(I161*H161,2)</f>
        <v>0</v>
      </c>
      <c r="K161" s="193" t="s">
        <v>1</v>
      </c>
      <c r="L161" s="32"/>
      <c r="M161" s="138" t="s">
        <v>1</v>
      </c>
      <c r="N161" s="139" t="s">
        <v>40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305</v>
      </c>
      <c r="AT161" s="142" t="s">
        <v>187</v>
      </c>
      <c r="AU161" s="142" t="s">
        <v>99</v>
      </c>
      <c r="AY161" s="17" t="s">
        <v>184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82</v>
      </c>
      <c r="BK161" s="143">
        <f>ROUND(I161*H161,2)</f>
        <v>0</v>
      </c>
      <c r="BL161" s="17" t="s">
        <v>305</v>
      </c>
      <c r="BM161" s="142" t="s">
        <v>1651</v>
      </c>
    </row>
    <row r="162" spans="2:65" s="11" customFormat="1" ht="20.9" customHeight="1">
      <c r="B162" s="124"/>
      <c r="D162" s="125" t="s">
        <v>74</v>
      </c>
      <c r="E162" s="134" t="s">
        <v>632</v>
      </c>
      <c r="F162" s="134" t="s">
        <v>140</v>
      </c>
      <c r="J162" s="135">
        <f>BK162</f>
        <v>0</v>
      </c>
      <c r="L162" s="124"/>
      <c r="M162" s="129"/>
      <c r="P162" s="130">
        <f>P163</f>
        <v>0</v>
      </c>
      <c r="R162" s="130">
        <f>R163</f>
        <v>0</v>
      </c>
      <c r="T162" s="131">
        <f>T163</f>
        <v>0</v>
      </c>
      <c r="AR162" s="125" t="s">
        <v>99</v>
      </c>
      <c r="AT162" s="132" t="s">
        <v>74</v>
      </c>
      <c r="AU162" s="132" t="s">
        <v>84</v>
      </c>
      <c r="AY162" s="125" t="s">
        <v>184</v>
      </c>
      <c r="BK162" s="133">
        <f>BK163</f>
        <v>0</v>
      </c>
    </row>
    <row r="163" spans="2:65" s="1" customFormat="1" ht="16.5" customHeight="1">
      <c r="B163" s="136"/>
      <c r="C163" s="191" t="s">
        <v>285</v>
      </c>
      <c r="D163" s="191" t="s">
        <v>187</v>
      </c>
      <c r="E163" s="192" t="s">
        <v>1652</v>
      </c>
      <c r="F163" s="193" t="s">
        <v>141</v>
      </c>
      <c r="G163" s="194" t="s">
        <v>233</v>
      </c>
      <c r="H163" s="148"/>
      <c r="I163" s="137"/>
      <c r="J163" s="196">
        <f>ROUND(I163*H163,2)</f>
        <v>0</v>
      </c>
      <c r="K163" s="193" t="s">
        <v>1</v>
      </c>
      <c r="L163" s="32"/>
      <c r="M163" s="149" t="s">
        <v>1</v>
      </c>
      <c r="N163" s="150" t="s">
        <v>40</v>
      </c>
      <c r="O163" s="151"/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AR163" s="142" t="s">
        <v>305</v>
      </c>
      <c r="AT163" s="142" t="s">
        <v>187</v>
      </c>
      <c r="AU163" s="142" t="s">
        <v>99</v>
      </c>
      <c r="AY163" s="17" t="s">
        <v>184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82</v>
      </c>
      <c r="BK163" s="143">
        <f>ROUND(I163*H163,2)</f>
        <v>0</v>
      </c>
      <c r="BL163" s="17" t="s">
        <v>305</v>
      </c>
      <c r="BM163" s="142" t="s">
        <v>1653</v>
      </c>
    </row>
    <row r="164" spans="2:65" s="1" customFormat="1" ht="7" customHeight="1"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32"/>
    </row>
  </sheetData>
  <sheetProtection algorithmName="SHA-512" hashValue="hMrVO5qbijRizAvJrCaKORXrj1a9eooExLYil9F3eeD0hOeNJQpoMT3qYTp05W4e3gNEEs5WW7BEB6Gl5I5i2g==" saltValue="knuGTAHspXPs2jtML57qrw==" spinCount="100000" sheet="1" objects="1" scenarios="1"/>
  <autoFilter ref="C129:K163" xr:uid="{00000000-0009-0000-0000-000005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2:BM379"/>
  <sheetViews>
    <sheetView showGridLines="0" topLeftCell="A124" workbookViewId="0">
      <selection activeCell="H138" sqref="H138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1" customHeight="1">
      <c r="B8" s="20"/>
      <c r="D8" s="27" t="s">
        <v>144</v>
      </c>
      <c r="L8" s="20"/>
    </row>
    <row r="9" spans="2:46" s="1" customFormat="1" ht="16.5" customHeight="1">
      <c r="B9" s="32"/>
      <c r="E9" s="254" t="s">
        <v>862</v>
      </c>
      <c r="F9" s="253"/>
      <c r="G9" s="253"/>
      <c r="H9" s="253"/>
      <c r="L9" s="32"/>
    </row>
    <row r="10" spans="2:46" s="1" customFormat="1" ht="12.1" customHeight="1">
      <c r="B10" s="32"/>
      <c r="D10" s="27" t="s">
        <v>146</v>
      </c>
      <c r="L10" s="32"/>
    </row>
    <row r="11" spans="2:46" s="1" customFormat="1" ht="16.5" customHeight="1">
      <c r="B11" s="32"/>
      <c r="E11" s="243" t="s">
        <v>1654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.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.1" customHeight="1">
      <c r="B14" s="32"/>
      <c r="D14" s="27" t="s">
        <v>20</v>
      </c>
      <c r="F14" s="25" t="s">
        <v>21</v>
      </c>
      <c r="I14" s="27" t="s">
        <v>22</v>
      </c>
      <c r="J14" s="52">
        <f>'Rekapitulace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.1" customHeight="1">
      <c r="B16" s="32"/>
      <c r="D16" s="27" t="s">
        <v>23</v>
      </c>
      <c r="I16" s="27" t="s">
        <v>24</v>
      </c>
      <c r="J16" s="25" t="s">
        <v>25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.1" customHeight="1">
      <c r="B19" s="32"/>
      <c r="D19" s="27" t="s">
        <v>28</v>
      </c>
      <c r="I19" s="27" t="s">
        <v>24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6" t="str">
        <f>'Rekapitulace stavby'!E14</f>
        <v>Vyplň údaj</v>
      </c>
      <c r="F20" s="226"/>
      <c r="G20" s="226"/>
      <c r="H20" s="226"/>
      <c r="I20" s="27" t="s">
        <v>27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.1" customHeight="1">
      <c r="B22" s="32"/>
      <c r="D22" s="27" t="s">
        <v>30</v>
      </c>
      <c r="I22" s="27" t="s">
        <v>24</v>
      </c>
      <c r="J22" s="25" t="s">
        <v>864</v>
      </c>
      <c r="L22" s="32"/>
    </row>
    <row r="23" spans="2:12" s="1" customFormat="1" ht="18" customHeight="1">
      <c r="B23" s="32"/>
      <c r="E23" s="25" t="s">
        <v>865</v>
      </c>
      <c r="I23" s="27" t="s">
        <v>27</v>
      </c>
      <c r="J23" s="25" t="s">
        <v>866</v>
      </c>
      <c r="L23" s="32"/>
    </row>
    <row r="24" spans="2:12" s="1" customFormat="1" ht="7" customHeight="1">
      <c r="B24" s="32"/>
      <c r="L24" s="32"/>
    </row>
    <row r="25" spans="2:12" s="1" customFormat="1" ht="12.1" customHeight="1">
      <c r="B25" s="32"/>
      <c r="D25" s="27" t="s">
        <v>33</v>
      </c>
      <c r="I25" s="27" t="s">
        <v>24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7" customHeight="1">
      <c r="B27" s="32"/>
      <c r="L27" s="32"/>
    </row>
    <row r="28" spans="2:12" s="1" customFormat="1" ht="12.1" customHeight="1">
      <c r="B28" s="32"/>
      <c r="D28" s="27" t="s">
        <v>34</v>
      </c>
      <c r="L28" s="32"/>
    </row>
    <row r="29" spans="2:12" s="7" customFormat="1" ht="16.5" customHeight="1">
      <c r="B29" s="94"/>
      <c r="E29" s="230" t="s">
        <v>1</v>
      </c>
      <c r="F29" s="230"/>
      <c r="G29" s="230"/>
      <c r="H29" s="230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" customHeight="1">
      <c r="B32" s="32"/>
      <c r="D32" s="95" t="s">
        <v>35</v>
      </c>
      <c r="J32" s="66">
        <f>ROUND(J135,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86">
        <f>ROUND((SUM(BE135:BE378)),  2)</f>
        <v>0</v>
      </c>
      <c r="I35" s="96">
        <v>0.21</v>
      </c>
      <c r="J35" s="86">
        <f>ROUND(((SUM(BE135:BE378))*I35),  2)</f>
        <v>0</v>
      </c>
      <c r="L35" s="32"/>
    </row>
    <row r="36" spans="2:12" s="1" customFormat="1" ht="14.45" customHeight="1">
      <c r="B36" s="32"/>
      <c r="E36" s="27" t="s">
        <v>41</v>
      </c>
      <c r="F36" s="86">
        <f>ROUND((SUM(BF135:BF378)),  2)</f>
        <v>0</v>
      </c>
      <c r="I36" s="96">
        <v>0.12</v>
      </c>
      <c r="J36" s="86">
        <f>ROUND(((SUM(BF135:BF378))*I36),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ROUND((SUM(BG135:BG378)),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6">
        <f>ROUND((SUM(BH135:BH378)),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86">
        <f>ROUND((SUM(BI135:BI378)),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" customHeight="1">
      <c r="B41" s="32"/>
      <c r="C41" s="97"/>
      <c r="D41" s="98" t="s">
        <v>45</v>
      </c>
      <c r="E41" s="57"/>
      <c r="F41" s="57"/>
      <c r="G41" s="99" t="s">
        <v>46</v>
      </c>
      <c r="H41" s="100" t="s">
        <v>47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s="1" customFormat="1" ht="16.5" customHeight="1">
      <c r="B87" s="32"/>
      <c r="E87" s="254" t="s">
        <v>862</v>
      </c>
      <c r="F87" s="253"/>
      <c r="G87" s="253"/>
      <c r="H87" s="253"/>
      <c r="L87" s="32"/>
    </row>
    <row r="88" spans="2:12" s="1" customFormat="1" ht="12.1" customHeight="1">
      <c r="B88" s="32"/>
      <c r="C88" s="27" t="s">
        <v>146</v>
      </c>
      <c r="L88" s="32"/>
    </row>
    <row r="89" spans="2:12" s="1" customFormat="1" ht="16.5" customHeight="1">
      <c r="B89" s="32"/>
      <c r="E89" s="243" t="str">
        <f>E11</f>
        <v>SO-02 - Stavební práce - budova II</v>
      </c>
      <c r="F89" s="253"/>
      <c r="G89" s="253"/>
      <c r="H89" s="253"/>
      <c r="L89" s="32"/>
    </row>
    <row r="90" spans="2:12" s="1" customFormat="1" ht="7" customHeight="1">
      <c r="B90" s="32"/>
      <c r="L90" s="32"/>
    </row>
    <row r="91" spans="2:12" s="1" customFormat="1" ht="12.1" customHeight="1">
      <c r="B91" s="32"/>
      <c r="C91" s="27" t="s">
        <v>20</v>
      </c>
      <c r="F91" s="25" t="str">
        <f>F14</f>
        <v>areál ČZU v Praze</v>
      </c>
      <c r="I91" s="27" t="s">
        <v>22</v>
      </c>
      <c r="J91" s="52">
        <f>IF(J14="","",J14)</f>
        <v>0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23</v>
      </c>
      <c r="F93" s="25" t="str">
        <f>E17</f>
        <v>ČZU v Praze, Kamýcká 129, 165 00 Praha 6 - Suchdol</v>
      </c>
      <c r="I93" s="27" t="s">
        <v>30</v>
      </c>
      <c r="J93" s="30" t="str">
        <f>E23</f>
        <v>ABCD studio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05" t="s">
        <v>149</v>
      </c>
      <c r="D96" s="97"/>
      <c r="E96" s="97"/>
      <c r="F96" s="97"/>
      <c r="G96" s="97"/>
      <c r="H96" s="97"/>
      <c r="I96" s="97"/>
      <c r="J96" s="106" t="s">
        <v>150</v>
      </c>
      <c r="K96" s="97"/>
      <c r="L96" s="32"/>
    </row>
    <row r="97" spans="2:47" s="1" customFormat="1" ht="10.4" customHeight="1">
      <c r="B97" s="32"/>
      <c r="L97" s="32"/>
    </row>
    <row r="98" spans="2:47" s="1" customFormat="1" ht="22.95" customHeight="1">
      <c r="B98" s="32"/>
      <c r="C98" s="107" t="s">
        <v>151</v>
      </c>
      <c r="J98" s="66">
        <f>J135</f>
        <v>0</v>
      </c>
      <c r="L98" s="32"/>
      <c r="AU98" s="17" t="s">
        <v>152</v>
      </c>
    </row>
    <row r="99" spans="2:47" s="8" customFormat="1" ht="25" customHeight="1">
      <c r="B99" s="108"/>
      <c r="D99" s="109" t="s">
        <v>867</v>
      </c>
      <c r="E99" s="110"/>
      <c r="F99" s="110"/>
      <c r="G99" s="110"/>
      <c r="H99" s="110"/>
      <c r="I99" s="110"/>
      <c r="J99" s="111">
        <f>J136</f>
        <v>0</v>
      </c>
      <c r="L99" s="108"/>
    </row>
    <row r="100" spans="2:47" s="9" customFormat="1" ht="19.899999999999999" customHeight="1">
      <c r="B100" s="112"/>
      <c r="D100" s="113" t="s">
        <v>868</v>
      </c>
      <c r="E100" s="114"/>
      <c r="F100" s="114"/>
      <c r="G100" s="114"/>
      <c r="H100" s="114"/>
      <c r="I100" s="114"/>
      <c r="J100" s="115">
        <f>J137</f>
        <v>0</v>
      </c>
      <c r="L100" s="112"/>
    </row>
    <row r="101" spans="2:47" s="9" customFormat="1" ht="19.899999999999999" customHeight="1">
      <c r="B101" s="112"/>
      <c r="D101" s="113" t="s">
        <v>870</v>
      </c>
      <c r="E101" s="114"/>
      <c r="F101" s="114"/>
      <c r="G101" s="114"/>
      <c r="H101" s="114"/>
      <c r="I101" s="114"/>
      <c r="J101" s="115">
        <f>J145</f>
        <v>0</v>
      </c>
      <c r="L101" s="112"/>
    </row>
    <row r="102" spans="2:47" s="9" customFormat="1" ht="19.899999999999999" customHeight="1">
      <c r="B102" s="112"/>
      <c r="D102" s="113" t="s">
        <v>871</v>
      </c>
      <c r="E102" s="114"/>
      <c r="F102" s="114"/>
      <c r="G102" s="114"/>
      <c r="H102" s="114"/>
      <c r="I102" s="114"/>
      <c r="J102" s="115">
        <f>J172</f>
        <v>0</v>
      </c>
      <c r="L102" s="112"/>
    </row>
    <row r="103" spans="2:47" s="9" customFormat="1" ht="19.899999999999999" customHeight="1">
      <c r="B103" s="112"/>
      <c r="D103" s="113" t="s">
        <v>872</v>
      </c>
      <c r="E103" s="114"/>
      <c r="F103" s="114"/>
      <c r="G103" s="114"/>
      <c r="H103" s="114"/>
      <c r="I103" s="114"/>
      <c r="J103" s="115">
        <f>J189</f>
        <v>0</v>
      </c>
      <c r="L103" s="112"/>
    </row>
    <row r="104" spans="2:47" s="9" customFormat="1" ht="19.899999999999999" customHeight="1">
      <c r="B104" s="112"/>
      <c r="D104" s="113" t="s">
        <v>873</v>
      </c>
      <c r="E104" s="114"/>
      <c r="F104" s="114"/>
      <c r="G104" s="114"/>
      <c r="H104" s="114"/>
      <c r="I104" s="114"/>
      <c r="J104" s="115">
        <f>J195</f>
        <v>0</v>
      </c>
      <c r="L104" s="112"/>
    </row>
    <row r="105" spans="2:47" s="8" customFormat="1" ht="25" customHeight="1">
      <c r="B105" s="108"/>
      <c r="D105" s="109" t="s">
        <v>153</v>
      </c>
      <c r="E105" s="110"/>
      <c r="F105" s="110"/>
      <c r="G105" s="110"/>
      <c r="H105" s="110"/>
      <c r="I105" s="110"/>
      <c r="J105" s="111">
        <f>J197</f>
        <v>0</v>
      </c>
      <c r="L105" s="108"/>
    </row>
    <row r="106" spans="2:47" s="9" customFormat="1" ht="19.899999999999999" customHeight="1">
      <c r="B106" s="112"/>
      <c r="D106" s="113" t="s">
        <v>159</v>
      </c>
      <c r="E106" s="114"/>
      <c r="F106" s="114"/>
      <c r="G106" s="114"/>
      <c r="H106" s="114"/>
      <c r="I106" s="114"/>
      <c r="J106" s="115">
        <f>J198</f>
        <v>0</v>
      </c>
      <c r="L106" s="112"/>
    </row>
    <row r="107" spans="2:47" s="9" customFormat="1" ht="19.899999999999999" customHeight="1">
      <c r="B107" s="112"/>
      <c r="D107" s="113" t="s">
        <v>875</v>
      </c>
      <c r="E107" s="114"/>
      <c r="F107" s="114"/>
      <c r="G107" s="114"/>
      <c r="H107" s="114"/>
      <c r="I107" s="114"/>
      <c r="J107" s="115">
        <f>J213</f>
        <v>0</v>
      </c>
      <c r="L107" s="112"/>
    </row>
    <row r="108" spans="2:47" s="9" customFormat="1" ht="19.899999999999999" customHeight="1">
      <c r="B108" s="112"/>
      <c r="D108" s="113" t="s">
        <v>160</v>
      </c>
      <c r="E108" s="114"/>
      <c r="F108" s="114"/>
      <c r="G108" s="114"/>
      <c r="H108" s="114"/>
      <c r="I108" s="114"/>
      <c r="J108" s="115">
        <f>J252</f>
        <v>0</v>
      </c>
      <c r="L108" s="112"/>
    </row>
    <row r="109" spans="2:47" s="9" customFormat="1" ht="19.899999999999999" customHeight="1">
      <c r="B109" s="112"/>
      <c r="D109" s="113" t="s">
        <v>876</v>
      </c>
      <c r="E109" s="114"/>
      <c r="F109" s="114"/>
      <c r="G109" s="114"/>
      <c r="H109" s="114"/>
      <c r="I109" s="114"/>
      <c r="J109" s="115">
        <f>J260</f>
        <v>0</v>
      </c>
      <c r="L109" s="112"/>
    </row>
    <row r="110" spans="2:47" s="9" customFormat="1" ht="19.899999999999999" customHeight="1">
      <c r="B110" s="112"/>
      <c r="D110" s="113" t="s">
        <v>877</v>
      </c>
      <c r="E110" s="114"/>
      <c r="F110" s="114"/>
      <c r="G110" s="114"/>
      <c r="H110" s="114"/>
      <c r="I110" s="114"/>
      <c r="J110" s="115">
        <f>J295</f>
        <v>0</v>
      </c>
      <c r="L110" s="112"/>
    </row>
    <row r="111" spans="2:47" s="9" customFormat="1" ht="19.899999999999999" customHeight="1">
      <c r="B111" s="112"/>
      <c r="D111" s="113" t="s">
        <v>161</v>
      </c>
      <c r="E111" s="114"/>
      <c r="F111" s="114"/>
      <c r="G111" s="114"/>
      <c r="H111" s="114"/>
      <c r="I111" s="114"/>
      <c r="J111" s="115">
        <f>J334</f>
        <v>0</v>
      </c>
      <c r="L111" s="112"/>
    </row>
    <row r="112" spans="2:47" s="9" customFormat="1" ht="19.899999999999999" customHeight="1">
      <c r="B112" s="112"/>
      <c r="D112" s="113" t="s">
        <v>878</v>
      </c>
      <c r="E112" s="114"/>
      <c r="F112" s="114"/>
      <c r="G112" s="114"/>
      <c r="H112" s="114"/>
      <c r="I112" s="114"/>
      <c r="J112" s="115">
        <f>J350</f>
        <v>0</v>
      </c>
      <c r="L112" s="112"/>
    </row>
    <row r="113" spans="2:12" s="8" customFormat="1" ht="25" customHeight="1">
      <c r="B113" s="108"/>
      <c r="D113" s="109" t="s">
        <v>165</v>
      </c>
      <c r="E113" s="110"/>
      <c r="F113" s="110"/>
      <c r="G113" s="110"/>
      <c r="H113" s="110"/>
      <c r="I113" s="110"/>
      <c r="J113" s="111">
        <f>J373</f>
        <v>0</v>
      </c>
      <c r="L113" s="108"/>
    </row>
    <row r="114" spans="2:12" s="1" customFormat="1" ht="21.75" customHeight="1">
      <c r="B114" s="32"/>
      <c r="L114" s="32"/>
    </row>
    <row r="115" spans="2:12" s="1" customFormat="1" ht="7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7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5" customHeight="1">
      <c r="B120" s="32"/>
      <c r="C120" s="21" t="s">
        <v>169</v>
      </c>
      <c r="L120" s="32"/>
    </row>
    <row r="121" spans="2:12" s="1" customFormat="1" ht="7" customHeight="1">
      <c r="B121" s="32"/>
      <c r="L121" s="32"/>
    </row>
    <row r="122" spans="2:12" s="1" customFormat="1" ht="12.1" customHeight="1">
      <c r="B122" s="32"/>
      <c r="C122" s="27" t="s">
        <v>16</v>
      </c>
      <c r="L122" s="32"/>
    </row>
    <row r="123" spans="2:12" s="1" customFormat="1" ht="16.5" customHeight="1">
      <c r="B123" s="32"/>
      <c r="E123" s="254" t="str">
        <f>E7</f>
        <v>ČZU akce - sloučení</v>
      </c>
      <c r="F123" s="255"/>
      <c r="G123" s="255"/>
      <c r="H123" s="255"/>
      <c r="L123" s="32"/>
    </row>
    <row r="124" spans="2:12" ht="12.1" customHeight="1">
      <c r="B124" s="20"/>
      <c r="C124" s="27" t="s">
        <v>144</v>
      </c>
      <c r="L124" s="20"/>
    </row>
    <row r="125" spans="2:12" s="1" customFormat="1" ht="16.5" customHeight="1">
      <c r="B125" s="32"/>
      <c r="E125" s="254" t="s">
        <v>862</v>
      </c>
      <c r="F125" s="253"/>
      <c r="G125" s="253"/>
      <c r="H125" s="253"/>
      <c r="L125" s="32"/>
    </row>
    <row r="126" spans="2:12" s="1" customFormat="1" ht="12.1" customHeight="1">
      <c r="B126" s="32"/>
      <c r="C126" s="27" t="s">
        <v>146</v>
      </c>
      <c r="L126" s="32"/>
    </row>
    <row r="127" spans="2:12" s="1" customFormat="1" ht="16.5" customHeight="1">
      <c r="B127" s="32"/>
      <c r="E127" s="243" t="str">
        <f>E11</f>
        <v>SO-02 - Stavební práce - budova II</v>
      </c>
      <c r="F127" s="253"/>
      <c r="G127" s="253"/>
      <c r="H127" s="253"/>
      <c r="L127" s="32"/>
    </row>
    <row r="128" spans="2:12" s="1" customFormat="1" ht="7" customHeight="1">
      <c r="B128" s="32"/>
      <c r="L128" s="32"/>
    </row>
    <row r="129" spans="2:65" s="1" customFormat="1" ht="12.1" customHeight="1">
      <c r="B129" s="32"/>
      <c r="C129" s="27" t="s">
        <v>20</v>
      </c>
      <c r="F129" s="25" t="str">
        <f>F14</f>
        <v>areál ČZU v Praze</v>
      </c>
      <c r="I129" s="27" t="s">
        <v>22</v>
      </c>
      <c r="J129" s="52">
        <f>IF(J14="","",J14)</f>
        <v>0</v>
      </c>
      <c r="L129" s="32"/>
    </row>
    <row r="130" spans="2:65" s="1" customFormat="1" ht="7" customHeight="1">
      <c r="B130" s="32"/>
      <c r="L130" s="32"/>
    </row>
    <row r="131" spans="2:65" s="1" customFormat="1" ht="15.15" customHeight="1">
      <c r="B131" s="32"/>
      <c r="C131" s="27" t="s">
        <v>23</v>
      </c>
      <c r="F131" s="25" t="str">
        <f>E17</f>
        <v>ČZU v Praze, Kamýcká 129, 165 00 Praha 6 - Suchdol</v>
      </c>
      <c r="I131" s="27" t="s">
        <v>30</v>
      </c>
      <c r="J131" s="30" t="str">
        <f>E23</f>
        <v>ABCD studio s.r.o.</v>
      </c>
      <c r="L131" s="32"/>
    </row>
    <row r="132" spans="2:65" s="1" customFormat="1" ht="15.15" customHeight="1">
      <c r="B132" s="32"/>
      <c r="C132" s="27" t="s">
        <v>28</v>
      </c>
      <c r="F132" s="25" t="str">
        <f>IF(E20="","",E20)</f>
        <v>Vyplň údaj</v>
      </c>
      <c r="I132" s="27" t="s">
        <v>33</v>
      </c>
      <c r="J132" s="30" t="str">
        <f>E26</f>
        <v xml:space="preserve">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16"/>
      <c r="C134" s="117" t="s">
        <v>170</v>
      </c>
      <c r="D134" s="118" t="s">
        <v>60</v>
      </c>
      <c r="E134" s="118" t="s">
        <v>56</v>
      </c>
      <c r="F134" s="118" t="s">
        <v>57</v>
      </c>
      <c r="G134" s="118" t="s">
        <v>171</v>
      </c>
      <c r="H134" s="118" t="s">
        <v>172</v>
      </c>
      <c r="I134" s="118" t="s">
        <v>173</v>
      </c>
      <c r="J134" s="118" t="s">
        <v>150</v>
      </c>
      <c r="K134" s="119" t="s">
        <v>174</v>
      </c>
      <c r="L134" s="116"/>
      <c r="M134" s="59" t="s">
        <v>1</v>
      </c>
      <c r="N134" s="60" t="s">
        <v>39</v>
      </c>
      <c r="O134" s="60" t="s">
        <v>175</v>
      </c>
      <c r="P134" s="60" t="s">
        <v>176</v>
      </c>
      <c r="Q134" s="60" t="s">
        <v>177</v>
      </c>
      <c r="R134" s="60" t="s">
        <v>178</v>
      </c>
      <c r="S134" s="60" t="s">
        <v>179</v>
      </c>
      <c r="T134" s="61" t="s">
        <v>180</v>
      </c>
    </row>
    <row r="135" spans="2:65" s="1" customFormat="1" ht="22.95" customHeight="1">
      <c r="B135" s="32"/>
      <c r="C135" s="64" t="s">
        <v>181</v>
      </c>
      <c r="J135" s="120">
        <f>BK135</f>
        <v>0</v>
      </c>
      <c r="L135" s="32"/>
      <c r="M135" s="62"/>
      <c r="N135" s="53"/>
      <c r="O135" s="53"/>
      <c r="P135" s="121">
        <f>P136+P197+P373</f>
        <v>0</v>
      </c>
      <c r="Q135" s="53"/>
      <c r="R135" s="121">
        <f>R136+R197+R373</f>
        <v>21.78390718</v>
      </c>
      <c r="S135" s="53"/>
      <c r="T135" s="122">
        <f>T136+T197+T373</f>
        <v>32.523407280000001</v>
      </c>
      <c r="AT135" s="17" t="s">
        <v>74</v>
      </c>
      <c r="AU135" s="17" t="s">
        <v>152</v>
      </c>
      <c r="BK135" s="123">
        <f>BK136+BK197+BK373</f>
        <v>0</v>
      </c>
    </row>
    <row r="136" spans="2:65" s="11" customFormat="1" ht="26" customHeight="1">
      <c r="B136" s="124"/>
      <c r="D136" s="125" t="s">
        <v>74</v>
      </c>
      <c r="E136" s="126" t="s">
        <v>879</v>
      </c>
      <c r="F136" s="126" t="s">
        <v>880</v>
      </c>
      <c r="I136" s="127"/>
      <c r="J136" s="128">
        <f>BK136</f>
        <v>0</v>
      </c>
      <c r="L136" s="124"/>
      <c r="M136" s="129"/>
      <c r="P136" s="130">
        <f>P137+P145+P172+P189+P195</f>
        <v>0</v>
      </c>
      <c r="R136" s="130">
        <f>R137+R145+R172+R189+R195</f>
        <v>11.320595300000001</v>
      </c>
      <c r="T136" s="131">
        <f>T137+T145+T172+T189+T195</f>
        <v>28.817896000000005</v>
      </c>
      <c r="AR136" s="125" t="s">
        <v>82</v>
      </c>
      <c r="AT136" s="132" t="s">
        <v>74</v>
      </c>
      <c r="AU136" s="132" t="s">
        <v>75</v>
      </c>
      <c r="AY136" s="125" t="s">
        <v>184</v>
      </c>
      <c r="BK136" s="133">
        <f>BK137+BK145+BK172+BK189+BK195</f>
        <v>0</v>
      </c>
    </row>
    <row r="137" spans="2:65" s="11" customFormat="1" ht="22.95" customHeight="1">
      <c r="B137" s="124"/>
      <c r="D137" s="125" t="s">
        <v>74</v>
      </c>
      <c r="E137" s="134" t="s">
        <v>223</v>
      </c>
      <c r="F137" s="134" t="s">
        <v>881</v>
      </c>
      <c r="I137" s="127"/>
      <c r="J137" s="135">
        <f>BK137</f>
        <v>0</v>
      </c>
      <c r="L137" s="124"/>
      <c r="M137" s="129"/>
      <c r="P137" s="130">
        <f>SUM(P138:P144)</f>
        <v>0</v>
      </c>
      <c r="R137" s="130">
        <f>SUM(R138:R144)</f>
        <v>0</v>
      </c>
      <c r="T137" s="131">
        <f>SUM(T138:T144)</f>
        <v>0</v>
      </c>
      <c r="AR137" s="125" t="s">
        <v>82</v>
      </c>
      <c r="AT137" s="132" t="s">
        <v>74</v>
      </c>
      <c r="AU137" s="132" t="s">
        <v>82</v>
      </c>
      <c r="AY137" s="125" t="s">
        <v>184</v>
      </c>
      <c r="BK137" s="133">
        <f>SUM(BK138:BK144)</f>
        <v>0</v>
      </c>
    </row>
    <row r="138" spans="2:65" s="1" customFormat="1" ht="21.75" customHeight="1">
      <c r="B138" s="136"/>
      <c r="C138" s="191" t="s">
        <v>82</v>
      </c>
      <c r="D138" s="191" t="s">
        <v>187</v>
      </c>
      <c r="E138" s="192" t="s">
        <v>882</v>
      </c>
      <c r="F138" s="193" t="s">
        <v>883</v>
      </c>
      <c r="G138" s="194" t="s">
        <v>239</v>
      </c>
      <c r="H138" s="195">
        <v>1</v>
      </c>
      <c r="I138" s="137"/>
      <c r="J138" s="196">
        <f t="shared" ref="J138:J144" si="0">ROUND(I138*H138,2)</f>
        <v>0</v>
      </c>
      <c r="K138" s="193" t="s">
        <v>1</v>
      </c>
      <c r="L138" s="32"/>
      <c r="M138" s="138" t="s">
        <v>1</v>
      </c>
      <c r="N138" s="139" t="s">
        <v>40</v>
      </c>
      <c r="P138" s="140">
        <f t="shared" ref="P138:P144" si="1">O138*H138</f>
        <v>0</v>
      </c>
      <c r="Q138" s="140">
        <v>0</v>
      </c>
      <c r="R138" s="140">
        <f t="shared" ref="R138:R144" si="2">Q138*H138</f>
        <v>0</v>
      </c>
      <c r="S138" s="140">
        <v>0</v>
      </c>
      <c r="T138" s="141">
        <f t="shared" ref="T138:T144" si="3">S138*H138</f>
        <v>0</v>
      </c>
      <c r="AR138" s="142" t="s">
        <v>197</v>
      </c>
      <c r="AT138" s="142" t="s">
        <v>187</v>
      </c>
      <c r="AU138" s="142" t="s">
        <v>84</v>
      </c>
      <c r="AY138" s="17" t="s">
        <v>184</v>
      </c>
      <c r="BE138" s="143">
        <f t="shared" ref="BE138:BE144" si="4">IF(N138="základní",J138,0)</f>
        <v>0</v>
      </c>
      <c r="BF138" s="143">
        <f t="shared" ref="BF138:BF144" si="5">IF(N138="snížená",J138,0)</f>
        <v>0</v>
      </c>
      <c r="BG138" s="143">
        <f t="shared" ref="BG138:BG144" si="6">IF(N138="zákl. přenesená",J138,0)</f>
        <v>0</v>
      </c>
      <c r="BH138" s="143">
        <f t="shared" ref="BH138:BH144" si="7">IF(N138="sníž. přenesená",J138,0)</f>
        <v>0</v>
      </c>
      <c r="BI138" s="143">
        <f t="shared" ref="BI138:BI144" si="8">IF(N138="nulová",J138,0)</f>
        <v>0</v>
      </c>
      <c r="BJ138" s="17" t="s">
        <v>82</v>
      </c>
      <c r="BK138" s="143">
        <f t="shared" ref="BK138:BK144" si="9">ROUND(I138*H138,2)</f>
        <v>0</v>
      </c>
      <c r="BL138" s="17" t="s">
        <v>197</v>
      </c>
      <c r="BM138" s="142" t="s">
        <v>1655</v>
      </c>
    </row>
    <row r="139" spans="2:65" s="1" customFormat="1" ht="24.15" customHeight="1">
      <c r="B139" s="136"/>
      <c r="C139" s="191" t="s">
        <v>84</v>
      </c>
      <c r="D139" s="191" t="s">
        <v>187</v>
      </c>
      <c r="E139" s="192" t="s">
        <v>885</v>
      </c>
      <c r="F139" s="193" t="s">
        <v>886</v>
      </c>
      <c r="G139" s="194" t="s">
        <v>239</v>
      </c>
      <c r="H139" s="195">
        <v>1</v>
      </c>
      <c r="I139" s="137"/>
      <c r="J139" s="196">
        <f t="shared" si="0"/>
        <v>0</v>
      </c>
      <c r="K139" s="193" t="s">
        <v>1</v>
      </c>
      <c r="L139" s="32"/>
      <c r="M139" s="138" t="s">
        <v>1</v>
      </c>
      <c r="N139" s="139" t="s">
        <v>40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197</v>
      </c>
      <c r="AT139" s="142" t="s">
        <v>187</v>
      </c>
      <c r="AU139" s="142" t="s">
        <v>84</v>
      </c>
      <c r="AY139" s="17" t="s">
        <v>184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82</v>
      </c>
      <c r="BK139" s="143">
        <f t="shared" si="9"/>
        <v>0</v>
      </c>
      <c r="BL139" s="17" t="s">
        <v>197</v>
      </c>
      <c r="BM139" s="142" t="s">
        <v>1656</v>
      </c>
    </row>
    <row r="140" spans="2:65" s="1" customFormat="1" ht="24.15" customHeight="1">
      <c r="B140" s="136"/>
      <c r="C140" s="191" t="s">
        <v>99</v>
      </c>
      <c r="D140" s="191" t="s">
        <v>187</v>
      </c>
      <c r="E140" s="192" t="s">
        <v>888</v>
      </c>
      <c r="F140" s="193" t="s">
        <v>889</v>
      </c>
      <c r="G140" s="194" t="s">
        <v>239</v>
      </c>
      <c r="H140" s="195">
        <v>1</v>
      </c>
      <c r="I140" s="137"/>
      <c r="J140" s="196">
        <f t="shared" si="0"/>
        <v>0</v>
      </c>
      <c r="K140" s="193" t="s">
        <v>1</v>
      </c>
      <c r="L140" s="32"/>
      <c r="M140" s="138" t="s">
        <v>1</v>
      </c>
      <c r="N140" s="139" t="s">
        <v>40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197</v>
      </c>
      <c r="AT140" s="142" t="s">
        <v>187</v>
      </c>
      <c r="AU140" s="142" t="s">
        <v>84</v>
      </c>
      <c r="AY140" s="17" t="s">
        <v>184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82</v>
      </c>
      <c r="BK140" s="143">
        <f t="shared" si="9"/>
        <v>0</v>
      </c>
      <c r="BL140" s="17" t="s">
        <v>197</v>
      </c>
      <c r="BM140" s="142" t="s">
        <v>1657</v>
      </c>
    </row>
    <row r="141" spans="2:65" s="1" customFormat="1" ht="24.15" customHeight="1">
      <c r="B141" s="136"/>
      <c r="C141" s="191" t="s">
        <v>197</v>
      </c>
      <c r="D141" s="191" t="s">
        <v>187</v>
      </c>
      <c r="E141" s="192" t="s">
        <v>891</v>
      </c>
      <c r="F141" s="193" t="s">
        <v>892</v>
      </c>
      <c r="G141" s="194" t="s">
        <v>239</v>
      </c>
      <c r="H141" s="195">
        <v>1</v>
      </c>
      <c r="I141" s="137"/>
      <c r="J141" s="196">
        <f t="shared" si="0"/>
        <v>0</v>
      </c>
      <c r="K141" s="193" t="s">
        <v>1</v>
      </c>
      <c r="L141" s="32"/>
      <c r="M141" s="138" t="s">
        <v>1</v>
      </c>
      <c r="N141" s="139" t="s">
        <v>40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197</v>
      </c>
      <c r="AT141" s="142" t="s">
        <v>187</v>
      </c>
      <c r="AU141" s="142" t="s">
        <v>84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197</v>
      </c>
      <c r="BM141" s="142" t="s">
        <v>1658</v>
      </c>
    </row>
    <row r="142" spans="2:65" s="1" customFormat="1" ht="24.15" customHeight="1">
      <c r="B142" s="136"/>
      <c r="C142" s="191" t="s">
        <v>204</v>
      </c>
      <c r="D142" s="191" t="s">
        <v>187</v>
      </c>
      <c r="E142" s="192" t="s">
        <v>894</v>
      </c>
      <c r="F142" s="193" t="s">
        <v>895</v>
      </c>
      <c r="G142" s="194" t="s">
        <v>239</v>
      </c>
      <c r="H142" s="195">
        <v>1</v>
      </c>
      <c r="I142" s="137"/>
      <c r="J142" s="196">
        <f t="shared" si="0"/>
        <v>0</v>
      </c>
      <c r="K142" s="193" t="s">
        <v>1</v>
      </c>
      <c r="L142" s="32"/>
      <c r="M142" s="138" t="s">
        <v>1</v>
      </c>
      <c r="N142" s="139" t="s">
        <v>40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197</v>
      </c>
      <c r="AT142" s="142" t="s">
        <v>187</v>
      </c>
      <c r="AU142" s="142" t="s">
        <v>84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197</v>
      </c>
      <c r="BM142" s="142" t="s">
        <v>1659</v>
      </c>
    </row>
    <row r="143" spans="2:65" s="1" customFormat="1" ht="37.9" customHeight="1">
      <c r="B143" s="136"/>
      <c r="C143" s="191" t="s">
        <v>200</v>
      </c>
      <c r="D143" s="191" t="s">
        <v>187</v>
      </c>
      <c r="E143" s="192" t="s">
        <v>897</v>
      </c>
      <c r="F143" s="193" t="s">
        <v>898</v>
      </c>
      <c r="G143" s="194" t="s">
        <v>239</v>
      </c>
      <c r="H143" s="195">
        <v>1</v>
      </c>
      <c r="I143" s="137"/>
      <c r="J143" s="196">
        <f t="shared" si="0"/>
        <v>0</v>
      </c>
      <c r="K143" s="193" t="s">
        <v>1</v>
      </c>
      <c r="L143" s="32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197</v>
      </c>
      <c r="AT143" s="142" t="s">
        <v>187</v>
      </c>
      <c r="AU143" s="142" t="s">
        <v>84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197</v>
      </c>
      <c r="BM143" s="142" t="s">
        <v>1660</v>
      </c>
    </row>
    <row r="144" spans="2:65" s="1" customFormat="1" ht="37.9" customHeight="1">
      <c r="B144" s="136"/>
      <c r="C144" s="191" t="s">
        <v>210</v>
      </c>
      <c r="D144" s="191" t="s">
        <v>187</v>
      </c>
      <c r="E144" s="192" t="s">
        <v>900</v>
      </c>
      <c r="F144" s="193" t="s">
        <v>901</v>
      </c>
      <c r="G144" s="194" t="s">
        <v>239</v>
      </c>
      <c r="H144" s="195">
        <v>1</v>
      </c>
      <c r="I144" s="137"/>
      <c r="J144" s="196">
        <f t="shared" si="0"/>
        <v>0</v>
      </c>
      <c r="K144" s="193" t="s">
        <v>1</v>
      </c>
      <c r="L144" s="32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197</v>
      </c>
      <c r="BM144" s="142" t="s">
        <v>1661</v>
      </c>
    </row>
    <row r="145" spans="2:65" s="11" customFormat="1" ht="22.95" customHeight="1">
      <c r="B145" s="124"/>
      <c r="D145" s="125" t="s">
        <v>74</v>
      </c>
      <c r="E145" s="134" t="s">
        <v>200</v>
      </c>
      <c r="F145" s="134" t="s">
        <v>913</v>
      </c>
      <c r="J145" s="135">
        <f>BK145</f>
        <v>0</v>
      </c>
      <c r="L145" s="124"/>
      <c r="M145" s="129"/>
      <c r="P145" s="130">
        <f>SUM(P146:P171)</f>
        <v>0</v>
      </c>
      <c r="R145" s="130">
        <f>SUM(R146:R171)</f>
        <v>11.308634000000001</v>
      </c>
      <c r="T145" s="131">
        <f>SUM(T146:T171)</f>
        <v>0</v>
      </c>
      <c r="AR145" s="125" t="s">
        <v>82</v>
      </c>
      <c r="AT145" s="132" t="s">
        <v>74</v>
      </c>
      <c r="AU145" s="132" t="s">
        <v>82</v>
      </c>
      <c r="AY145" s="125" t="s">
        <v>184</v>
      </c>
      <c r="BK145" s="133">
        <f>SUM(BK146:BK171)</f>
        <v>0</v>
      </c>
    </row>
    <row r="146" spans="2:65" s="1" customFormat="1" ht="49.25" customHeight="1">
      <c r="B146" s="136"/>
      <c r="C146" s="191" t="s">
        <v>203</v>
      </c>
      <c r="D146" s="191" t="s">
        <v>187</v>
      </c>
      <c r="E146" s="192" t="s">
        <v>914</v>
      </c>
      <c r="F146" s="193" t="s">
        <v>915</v>
      </c>
      <c r="G146" s="194" t="s">
        <v>470</v>
      </c>
      <c r="H146" s="195">
        <v>75.81</v>
      </c>
      <c r="I146" s="137"/>
      <c r="J146" s="196">
        <f>ROUND(I146*H146,2)</f>
        <v>0</v>
      </c>
      <c r="K146" s="193" t="s">
        <v>195</v>
      </c>
      <c r="L146" s="32"/>
      <c r="M146" s="138" t="s">
        <v>1</v>
      </c>
      <c r="N146" s="139" t="s">
        <v>40</v>
      </c>
      <c r="P146" s="140">
        <f>O146*H146</f>
        <v>0</v>
      </c>
      <c r="Q146" s="140">
        <v>1.7000000000000001E-2</v>
      </c>
      <c r="R146" s="140">
        <f>Q146*H146</f>
        <v>1.2887700000000002</v>
      </c>
      <c r="S146" s="140">
        <v>0</v>
      </c>
      <c r="T146" s="141">
        <f>S146*H146</f>
        <v>0</v>
      </c>
      <c r="AR146" s="142" t="s">
        <v>197</v>
      </c>
      <c r="AT146" s="142" t="s">
        <v>187</v>
      </c>
      <c r="AU146" s="142" t="s">
        <v>84</v>
      </c>
      <c r="AY146" s="17" t="s">
        <v>184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82</v>
      </c>
      <c r="BK146" s="143">
        <f>ROUND(I146*H146,2)</f>
        <v>0</v>
      </c>
      <c r="BL146" s="17" t="s">
        <v>197</v>
      </c>
      <c r="BM146" s="142" t="s">
        <v>1662</v>
      </c>
    </row>
    <row r="147" spans="2:65" s="12" customFormat="1">
      <c r="B147" s="158"/>
      <c r="D147" s="154" t="s">
        <v>907</v>
      </c>
      <c r="E147" s="159" t="s">
        <v>1</v>
      </c>
      <c r="F147" s="160" t="s">
        <v>1663</v>
      </c>
      <c r="H147" s="161">
        <v>36.44</v>
      </c>
      <c r="L147" s="158"/>
      <c r="M147" s="163"/>
      <c r="T147" s="164"/>
      <c r="AT147" s="159" t="s">
        <v>907</v>
      </c>
      <c r="AU147" s="159" t="s">
        <v>84</v>
      </c>
      <c r="AV147" s="12" t="s">
        <v>84</v>
      </c>
      <c r="AW147" s="12" t="s">
        <v>32</v>
      </c>
      <c r="AX147" s="12" t="s">
        <v>75</v>
      </c>
      <c r="AY147" s="159" t="s">
        <v>184</v>
      </c>
    </row>
    <row r="148" spans="2:65" s="12" customFormat="1">
      <c r="B148" s="158"/>
      <c r="D148" s="154" t="s">
        <v>907</v>
      </c>
      <c r="E148" s="159" t="s">
        <v>1</v>
      </c>
      <c r="F148" s="160" t="s">
        <v>1664</v>
      </c>
      <c r="H148" s="161">
        <v>19.63</v>
      </c>
      <c r="L148" s="158"/>
      <c r="M148" s="163"/>
      <c r="T148" s="164"/>
      <c r="AT148" s="159" t="s">
        <v>907</v>
      </c>
      <c r="AU148" s="159" t="s">
        <v>84</v>
      </c>
      <c r="AV148" s="12" t="s">
        <v>84</v>
      </c>
      <c r="AW148" s="12" t="s">
        <v>32</v>
      </c>
      <c r="AX148" s="12" t="s">
        <v>75</v>
      </c>
      <c r="AY148" s="159" t="s">
        <v>184</v>
      </c>
    </row>
    <row r="149" spans="2:65" s="12" customFormat="1">
      <c r="B149" s="158"/>
      <c r="D149" s="154" t="s">
        <v>907</v>
      </c>
      <c r="E149" s="159" t="s">
        <v>1</v>
      </c>
      <c r="F149" s="160" t="s">
        <v>1665</v>
      </c>
      <c r="H149" s="161">
        <v>19.739999999999998</v>
      </c>
      <c r="L149" s="158"/>
      <c r="M149" s="163"/>
      <c r="T149" s="164"/>
      <c r="AT149" s="159" t="s">
        <v>907</v>
      </c>
      <c r="AU149" s="159" t="s">
        <v>84</v>
      </c>
      <c r="AV149" s="12" t="s">
        <v>84</v>
      </c>
      <c r="AW149" s="12" t="s">
        <v>32</v>
      </c>
      <c r="AX149" s="12" t="s">
        <v>75</v>
      </c>
      <c r="AY149" s="159" t="s">
        <v>184</v>
      </c>
    </row>
    <row r="150" spans="2:65" s="13" customFormat="1">
      <c r="B150" s="165"/>
      <c r="D150" s="154" t="s">
        <v>907</v>
      </c>
      <c r="E150" s="166" t="s">
        <v>1</v>
      </c>
      <c r="F150" s="167" t="s">
        <v>921</v>
      </c>
      <c r="H150" s="168">
        <v>75.81</v>
      </c>
      <c r="L150" s="165"/>
      <c r="M150" s="170"/>
      <c r="T150" s="171"/>
      <c r="AT150" s="166" t="s">
        <v>907</v>
      </c>
      <c r="AU150" s="166" t="s">
        <v>84</v>
      </c>
      <c r="AV150" s="13" t="s">
        <v>197</v>
      </c>
      <c r="AW150" s="13" t="s">
        <v>32</v>
      </c>
      <c r="AX150" s="13" t="s">
        <v>82</v>
      </c>
      <c r="AY150" s="166" t="s">
        <v>184</v>
      </c>
    </row>
    <row r="151" spans="2:65" s="1" customFormat="1" ht="24.15" customHeight="1">
      <c r="B151" s="136"/>
      <c r="C151" s="191" t="s">
        <v>216</v>
      </c>
      <c r="D151" s="191" t="s">
        <v>187</v>
      </c>
      <c r="E151" s="192" t="s">
        <v>922</v>
      </c>
      <c r="F151" s="193" t="s">
        <v>923</v>
      </c>
      <c r="G151" s="194" t="s">
        <v>470</v>
      </c>
      <c r="H151" s="195">
        <v>9.6</v>
      </c>
      <c r="I151" s="137"/>
      <c r="J151" s="196">
        <f>ROUND(I151*H151,2)</f>
        <v>0</v>
      </c>
      <c r="K151" s="193" t="s">
        <v>1</v>
      </c>
      <c r="L151" s="32"/>
      <c r="M151" s="138" t="s">
        <v>1</v>
      </c>
      <c r="N151" s="139" t="s">
        <v>40</v>
      </c>
      <c r="P151" s="140">
        <f>O151*H151</f>
        <v>0</v>
      </c>
      <c r="Q151" s="140">
        <v>2.8999999999999998E-3</v>
      </c>
      <c r="R151" s="140">
        <f>Q151*H151</f>
        <v>2.7839999999999997E-2</v>
      </c>
      <c r="S151" s="140">
        <v>0</v>
      </c>
      <c r="T151" s="141">
        <f>S151*H151</f>
        <v>0</v>
      </c>
      <c r="AR151" s="142" t="s">
        <v>197</v>
      </c>
      <c r="AT151" s="142" t="s">
        <v>187</v>
      </c>
      <c r="AU151" s="142" t="s">
        <v>84</v>
      </c>
      <c r="AY151" s="17" t="s">
        <v>184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82</v>
      </c>
      <c r="BK151" s="143">
        <f>ROUND(I151*H151,2)</f>
        <v>0</v>
      </c>
      <c r="BL151" s="17" t="s">
        <v>197</v>
      </c>
      <c r="BM151" s="142" t="s">
        <v>1666</v>
      </c>
    </row>
    <row r="152" spans="2:65" s="12" customFormat="1">
      <c r="B152" s="158"/>
      <c r="D152" s="154" t="s">
        <v>907</v>
      </c>
      <c r="E152" s="159" t="s">
        <v>1</v>
      </c>
      <c r="F152" s="160" t="s">
        <v>925</v>
      </c>
      <c r="H152" s="161">
        <v>9.6</v>
      </c>
      <c r="L152" s="158"/>
      <c r="M152" s="163"/>
      <c r="T152" s="164"/>
      <c r="AT152" s="159" t="s">
        <v>907</v>
      </c>
      <c r="AU152" s="159" t="s">
        <v>84</v>
      </c>
      <c r="AV152" s="12" t="s">
        <v>84</v>
      </c>
      <c r="AW152" s="12" t="s">
        <v>32</v>
      </c>
      <c r="AX152" s="12" t="s">
        <v>82</v>
      </c>
      <c r="AY152" s="159" t="s">
        <v>184</v>
      </c>
    </row>
    <row r="153" spans="2:65" s="1" customFormat="1" ht="37.9" customHeight="1">
      <c r="B153" s="136"/>
      <c r="C153" s="191" t="s">
        <v>207</v>
      </c>
      <c r="D153" s="191" t="s">
        <v>187</v>
      </c>
      <c r="E153" s="192" t="s">
        <v>926</v>
      </c>
      <c r="F153" s="193" t="s">
        <v>927</v>
      </c>
      <c r="G153" s="194" t="s">
        <v>470</v>
      </c>
      <c r="H153" s="195">
        <v>216.85</v>
      </c>
      <c r="I153" s="137"/>
      <c r="J153" s="196">
        <f>ROUND(I153*H153,2)</f>
        <v>0</v>
      </c>
      <c r="K153" s="193" t="s">
        <v>195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4.9399999999999999E-3</v>
      </c>
      <c r="R153" s="140">
        <f>Q153*H153</f>
        <v>1.0712390000000001</v>
      </c>
      <c r="S153" s="140">
        <v>0</v>
      </c>
      <c r="T153" s="141">
        <f>S153*H153</f>
        <v>0</v>
      </c>
      <c r="AR153" s="142" t="s">
        <v>197</v>
      </c>
      <c r="AT153" s="142" t="s">
        <v>187</v>
      </c>
      <c r="AU153" s="142" t="s">
        <v>84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197</v>
      </c>
      <c r="BM153" s="142" t="s">
        <v>1667</v>
      </c>
    </row>
    <row r="154" spans="2:65" s="1" customFormat="1" ht="37.9" customHeight="1">
      <c r="B154" s="136"/>
      <c r="C154" s="191" t="s">
        <v>223</v>
      </c>
      <c r="D154" s="191" t="s">
        <v>187</v>
      </c>
      <c r="E154" s="192" t="s">
        <v>929</v>
      </c>
      <c r="F154" s="193" t="s">
        <v>930</v>
      </c>
      <c r="G154" s="194" t="s">
        <v>470</v>
      </c>
      <c r="H154" s="195">
        <v>216.85</v>
      </c>
      <c r="I154" s="137"/>
      <c r="J154" s="196">
        <f>ROUND(I154*H154,2)</f>
        <v>0</v>
      </c>
      <c r="K154" s="193" t="s">
        <v>195</v>
      </c>
      <c r="L154" s="32"/>
      <c r="M154" s="138" t="s">
        <v>1</v>
      </c>
      <c r="N154" s="139" t="s">
        <v>40</v>
      </c>
      <c r="P154" s="140">
        <f>O154*H154</f>
        <v>0</v>
      </c>
      <c r="Q154" s="140">
        <v>1.54E-2</v>
      </c>
      <c r="R154" s="140">
        <f>Q154*H154</f>
        <v>3.3394900000000001</v>
      </c>
      <c r="S154" s="140">
        <v>0</v>
      </c>
      <c r="T154" s="141">
        <f>S154*H154</f>
        <v>0</v>
      </c>
      <c r="AR154" s="142" t="s">
        <v>197</v>
      </c>
      <c r="AT154" s="142" t="s">
        <v>187</v>
      </c>
      <c r="AU154" s="142" t="s">
        <v>84</v>
      </c>
      <c r="AY154" s="17" t="s">
        <v>184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82</v>
      </c>
      <c r="BK154" s="143">
        <f>ROUND(I154*H154,2)</f>
        <v>0</v>
      </c>
      <c r="BL154" s="17" t="s">
        <v>197</v>
      </c>
      <c r="BM154" s="142" t="s">
        <v>1668</v>
      </c>
    </row>
    <row r="155" spans="2:65" s="12" customFormat="1" ht="43.5">
      <c r="B155" s="158"/>
      <c r="D155" s="154" t="s">
        <v>907</v>
      </c>
      <c r="E155" s="159" t="s">
        <v>1</v>
      </c>
      <c r="F155" s="160" t="s">
        <v>1669</v>
      </c>
      <c r="H155" s="161">
        <v>89.52</v>
      </c>
      <c r="L155" s="158"/>
      <c r="M155" s="163"/>
      <c r="T155" s="164"/>
      <c r="AT155" s="159" t="s">
        <v>907</v>
      </c>
      <c r="AU155" s="159" t="s">
        <v>84</v>
      </c>
      <c r="AV155" s="12" t="s">
        <v>84</v>
      </c>
      <c r="AW155" s="12" t="s">
        <v>32</v>
      </c>
      <c r="AX155" s="12" t="s">
        <v>75</v>
      </c>
      <c r="AY155" s="159" t="s">
        <v>184</v>
      </c>
    </row>
    <row r="156" spans="2:65" s="12" customFormat="1" ht="32.6">
      <c r="B156" s="158"/>
      <c r="D156" s="154" t="s">
        <v>907</v>
      </c>
      <c r="E156" s="159" t="s">
        <v>1</v>
      </c>
      <c r="F156" s="160" t="s">
        <v>1670</v>
      </c>
      <c r="H156" s="161">
        <v>63.244999999999997</v>
      </c>
      <c r="L156" s="158"/>
      <c r="M156" s="163"/>
      <c r="T156" s="164"/>
      <c r="AT156" s="159" t="s">
        <v>907</v>
      </c>
      <c r="AU156" s="159" t="s">
        <v>84</v>
      </c>
      <c r="AV156" s="12" t="s">
        <v>84</v>
      </c>
      <c r="AW156" s="12" t="s">
        <v>32</v>
      </c>
      <c r="AX156" s="12" t="s">
        <v>75</v>
      </c>
      <c r="AY156" s="159" t="s">
        <v>184</v>
      </c>
    </row>
    <row r="157" spans="2:65" s="12" customFormat="1" ht="32.6">
      <c r="B157" s="158"/>
      <c r="D157" s="154" t="s">
        <v>907</v>
      </c>
      <c r="E157" s="159" t="s">
        <v>1</v>
      </c>
      <c r="F157" s="160" t="s">
        <v>1671</v>
      </c>
      <c r="H157" s="161">
        <v>64.084999999999994</v>
      </c>
      <c r="L157" s="158"/>
      <c r="M157" s="163"/>
      <c r="T157" s="164"/>
      <c r="AT157" s="159" t="s">
        <v>907</v>
      </c>
      <c r="AU157" s="159" t="s">
        <v>84</v>
      </c>
      <c r="AV157" s="12" t="s">
        <v>84</v>
      </c>
      <c r="AW157" s="12" t="s">
        <v>32</v>
      </c>
      <c r="AX157" s="12" t="s">
        <v>75</v>
      </c>
      <c r="AY157" s="159" t="s">
        <v>184</v>
      </c>
    </row>
    <row r="158" spans="2:65" s="13" customFormat="1">
      <c r="B158" s="165"/>
      <c r="D158" s="154" t="s">
        <v>907</v>
      </c>
      <c r="E158" s="166" t="s">
        <v>1</v>
      </c>
      <c r="F158" s="167" t="s">
        <v>921</v>
      </c>
      <c r="H158" s="168">
        <v>216.85</v>
      </c>
      <c r="L158" s="165"/>
      <c r="M158" s="170"/>
      <c r="T158" s="171"/>
      <c r="AT158" s="166" t="s">
        <v>907</v>
      </c>
      <c r="AU158" s="166" t="s">
        <v>84</v>
      </c>
      <c r="AV158" s="13" t="s">
        <v>197</v>
      </c>
      <c r="AW158" s="13" t="s">
        <v>32</v>
      </c>
      <c r="AX158" s="13" t="s">
        <v>82</v>
      </c>
      <c r="AY158" s="166" t="s">
        <v>184</v>
      </c>
    </row>
    <row r="159" spans="2:65" s="1" customFormat="1" ht="44.35" customHeight="1">
      <c r="B159" s="136"/>
      <c r="C159" s="191" t="s">
        <v>8</v>
      </c>
      <c r="D159" s="191" t="s">
        <v>187</v>
      </c>
      <c r="E159" s="192" t="s">
        <v>939</v>
      </c>
      <c r="F159" s="193" t="s">
        <v>940</v>
      </c>
      <c r="G159" s="194" t="s">
        <v>470</v>
      </c>
      <c r="H159" s="195">
        <v>216.85</v>
      </c>
      <c r="I159" s="137"/>
      <c r="J159" s="196">
        <f>ROUND(I159*H159,2)</f>
        <v>0</v>
      </c>
      <c r="K159" s="193" t="s">
        <v>195</v>
      </c>
      <c r="L159" s="32"/>
      <c r="M159" s="138" t="s">
        <v>1</v>
      </c>
      <c r="N159" s="139" t="s">
        <v>40</v>
      </c>
      <c r="P159" s="140">
        <f>O159*H159</f>
        <v>0</v>
      </c>
      <c r="Q159" s="140">
        <v>7.9000000000000008E-3</v>
      </c>
      <c r="R159" s="140">
        <f>Q159*H159</f>
        <v>1.7131150000000002</v>
      </c>
      <c r="S159" s="140">
        <v>0</v>
      </c>
      <c r="T159" s="141">
        <f>S159*H159</f>
        <v>0</v>
      </c>
      <c r="AR159" s="142" t="s">
        <v>197</v>
      </c>
      <c r="AT159" s="142" t="s">
        <v>187</v>
      </c>
      <c r="AU159" s="142" t="s">
        <v>84</v>
      </c>
      <c r="AY159" s="17" t="s">
        <v>184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82</v>
      </c>
      <c r="BK159" s="143">
        <f>ROUND(I159*H159,2)</f>
        <v>0</v>
      </c>
      <c r="BL159" s="17" t="s">
        <v>197</v>
      </c>
      <c r="BM159" s="142" t="s">
        <v>1672</v>
      </c>
    </row>
    <row r="160" spans="2:65" s="12" customFormat="1">
      <c r="B160" s="158"/>
      <c r="D160" s="154" t="s">
        <v>907</v>
      </c>
      <c r="E160" s="159" t="s">
        <v>1</v>
      </c>
      <c r="F160" s="160" t="s">
        <v>1673</v>
      </c>
      <c r="H160" s="161">
        <v>216.85</v>
      </c>
      <c r="L160" s="158"/>
      <c r="M160" s="163"/>
      <c r="T160" s="164"/>
      <c r="AT160" s="159" t="s">
        <v>907</v>
      </c>
      <c r="AU160" s="159" t="s">
        <v>84</v>
      </c>
      <c r="AV160" s="12" t="s">
        <v>84</v>
      </c>
      <c r="AW160" s="12" t="s">
        <v>32</v>
      </c>
      <c r="AX160" s="12" t="s">
        <v>82</v>
      </c>
      <c r="AY160" s="159" t="s">
        <v>184</v>
      </c>
    </row>
    <row r="161" spans="2:65" s="1" customFormat="1" ht="49.25" customHeight="1">
      <c r="B161" s="136"/>
      <c r="C161" s="191" t="s">
        <v>230</v>
      </c>
      <c r="D161" s="191" t="s">
        <v>187</v>
      </c>
      <c r="E161" s="192" t="s">
        <v>943</v>
      </c>
      <c r="F161" s="193" t="s">
        <v>944</v>
      </c>
      <c r="G161" s="194" t="s">
        <v>470</v>
      </c>
      <c r="H161" s="195">
        <v>227.54</v>
      </c>
      <c r="I161" s="137"/>
      <c r="J161" s="196">
        <f>ROUND(I161*H161,2)</f>
        <v>0</v>
      </c>
      <c r="K161" s="193" t="s">
        <v>195</v>
      </c>
      <c r="L161" s="32"/>
      <c r="M161" s="138" t="s">
        <v>1</v>
      </c>
      <c r="N161" s="139" t="s">
        <v>40</v>
      </c>
      <c r="P161" s="140">
        <f>O161*H161</f>
        <v>0</v>
      </c>
      <c r="Q161" s="140">
        <v>1.7000000000000001E-2</v>
      </c>
      <c r="R161" s="140">
        <f>Q161*H161</f>
        <v>3.8681800000000002</v>
      </c>
      <c r="S161" s="140">
        <v>0</v>
      </c>
      <c r="T161" s="141">
        <f>S161*H161</f>
        <v>0</v>
      </c>
      <c r="AR161" s="142" t="s">
        <v>197</v>
      </c>
      <c r="AT161" s="142" t="s">
        <v>187</v>
      </c>
      <c r="AU161" s="142" t="s">
        <v>84</v>
      </c>
      <c r="AY161" s="17" t="s">
        <v>184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82</v>
      </c>
      <c r="BK161" s="143">
        <f>ROUND(I161*H161,2)</f>
        <v>0</v>
      </c>
      <c r="BL161" s="17" t="s">
        <v>197</v>
      </c>
      <c r="BM161" s="142" t="s">
        <v>1674</v>
      </c>
    </row>
    <row r="162" spans="2:65" s="12" customFormat="1" ht="32.6">
      <c r="B162" s="158"/>
      <c r="D162" s="154" t="s">
        <v>907</v>
      </c>
      <c r="E162" s="159" t="s">
        <v>1</v>
      </c>
      <c r="F162" s="160" t="s">
        <v>1675</v>
      </c>
      <c r="H162" s="161">
        <v>98.177000000000007</v>
      </c>
      <c r="L162" s="158"/>
      <c r="M162" s="163"/>
      <c r="T162" s="164"/>
      <c r="AT162" s="159" t="s">
        <v>907</v>
      </c>
      <c r="AU162" s="159" t="s">
        <v>84</v>
      </c>
      <c r="AV162" s="12" t="s">
        <v>84</v>
      </c>
      <c r="AW162" s="12" t="s">
        <v>32</v>
      </c>
      <c r="AX162" s="12" t="s">
        <v>75</v>
      </c>
      <c r="AY162" s="159" t="s">
        <v>184</v>
      </c>
    </row>
    <row r="163" spans="2:65" s="12" customFormat="1">
      <c r="B163" s="158"/>
      <c r="D163" s="154" t="s">
        <v>907</v>
      </c>
      <c r="E163" s="159" t="s">
        <v>1</v>
      </c>
      <c r="F163" s="160" t="s">
        <v>1676</v>
      </c>
      <c r="H163" s="161">
        <v>-11.077999999999999</v>
      </c>
      <c r="L163" s="158"/>
      <c r="M163" s="163"/>
      <c r="T163" s="164"/>
      <c r="AT163" s="159" t="s">
        <v>907</v>
      </c>
      <c r="AU163" s="159" t="s">
        <v>84</v>
      </c>
      <c r="AV163" s="12" t="s">
        <v>84</v>
      </c>
      <c r="AW163" s="12" t="s">
        <v>32</v>
      </c>
      <c r="AX163" s="12" t="s">
        <v>75</v>
      </c>
      <c r="AY163" s="159" t="s">
        <v>184</v>
      </c>
    </row>
    <row r="164" spans="2:65" s="14" customFormat="1">
      <c r="B164" s="172"/>
      <c r="D164" s="154" t="s">
        <v>907</v>
      </c>
      <c r="E164" s="173" t="s">
        <v>1</v>
      </c>
      <c r="F164" s="174" t="s">
        <v>951</v>
      </c>
      <c r="H164" s="175">
        <v>87.099000000000004</v>
      </c>
      <c r="L164" s="172"/>
      <c r="M164" s="176"/>
      <c r="T164" s="177"/>
      <c r="AT164" s="173" t="s">
        <v>907</v>
      </c>
      <c r="AU164" s="173" t="s">
        <v>84</v>
      </c>
      <c r="AV164" s="14" t="s">
        <v>99</v>
      </c>
      <c r="AW164" s="14" t="s">
        <v>32</v>
      </c>
      <c r="AX164" s="14" t="s">
        <v>75</v>
      </c>
      <c r="AY164" s="173" t="s">
        <v>184</v>
      </c>
    </row>
    <row r="165" spans="2:65" s="12" customFormat="1" ht="43.5">
      <c r="B165" s="158"/>
      <c r="D165" s="154" t="s">
        <v>907</v>
      </c>
      <c r="E165" s="159" t="s">
        <v>1</v>
      </c>
      <c r="F165" s="160" t="s">
        <v>1677</v>
      </c>
      <c r="H165" s="161">
        <v>80.293000000000006</v>
      </c>
      <c r="L165" s="158"/>
      <c r="M165" s="163"/>
      <c r="T165" s="164"/>
      <c r="AT165" s="159" t="s">
        <v>907</v>
      </c>
      <c r="AU165" s="159" t="s">
        <v>84</v>
      </c>
      <c r="AV165" s="12" t="s">
        <v>84</v>
      </c>
      <c r="AW165" s="12" t="s">
        <v>32</v>
      </c>
      <c r="AX165" s="12" t="s">
        <v>75</v>
      </c>
      <c r="AY165" s="159" t="s">
        <v>184</v>
      </c>
    </row>
    <row r="166" spans="2:65" s="12" customFormat="1">
      <c r="B166" s="158"/>
      <c r="D166" s="154" t="s">
        <v>907</v>
      </c>
      <c r="E166" s="159" t="s">
        <v>1</v>
      </c>
      <c r="F166" s="160" t="s">
        <v>1676</v>
      </c>
      <c r="H166" s="161">
        <v>-11.077999999999999</v>
      </c>
      <c r="L166" s="158"/>
      <c r="M166" s="163"/>
      <c r="T166" s="164"/>
      <c r="AT166" s="159" t="s">
        <v>907</v>
      </c>
      <c r="AU166" s="159" t="s">
        <v>84</v>
      </c>
      <c r="AV166" s="12" t="s">
        <v>84</v>
      </c>
      <c r="AW166" s="12" t="s">
        <v>32</v>
      </c>
      <c r="AX166" s="12" t="s">
        <v>75</v>
      </c>
      <c r="AY166" s="159" t="s">
        <v>184</v>
      </c>
    </row>
    <row r="167" spans="2:65" s="14" customFormat="1">
      <c r="B167" s="172"/>
      <c r="D167" s="154" t="s">
        <v>907</v>
      </c>
      <c r="E167" s="173" t="s">
        <v>1</v>
      </c>
      <c r="F167" s="174" t="s">
        <v>954</v>
      </c>
      <c r="H167" s="175">
        <v>69.215000000000003</v>
      </c>
      <c r="L167" s="172"/>
      <c r="M167" s="176"/>
      <c r="T167" s="177"/>
      <c r="AT167" s="173" t="s">
        <v>907</v>
      </c>
      <c r="AU167" s="173" t="s">
        <v>84</v>
      </c>
      <c r="AV167" s="14" t="s">
        <v>99</v>
      </c>
      <c r="AW167" s="14" t="s">
        <v>32</v>
      </c>
      <c r="AX167" s="14" t="s">
        <v>75</v>
      </c>
      <c r="AY167" s="173" t="s">
        <v>184</v>
      </c>
    </row>
    <row r="168" spans="2:65" s="12" customFormat="1" ht="43.5">
      <c r="B168" s="158"/>
      <c r="D168" s="154" t="s">
        <v>907</v>
      </c>
      <c r="E168" s="159" t="s">
        <v>1</v>
      </c>
      <c r="F168" s="160" t="s">
        <v>1678</v>
      </c>
      <c r="H168" s="161">
        <v>82.304000000000002</v>
      </c>
      <c r="L168" s="158"/>
      <c r="M168" s="163"/>
      <c r="T168" s="164"/>
      <c r="AT168" s="159" t="s">
        <v>907</v>
      </c>
      <c r="AU168" s="159" t="s">
        <v>84</v>
      </c>
      <c r="AV168" s="12" t="s">
        <v>84</v>
      </c>
      <c r="AW168" s="12" t="s">
        <v>32</v>
      </c>
      <c r="AX168" s="12" t="s">
        <v>75</v>
      </c>
      <c r="AY168" s="159" t="s">
        <v>184</v>
      </c>
    </row>
    <row r="169" spans="2:65" s="12" customFormat="1">
      <c r="B169" s="158"/>
      <c r="D169" s="154" t="s">
        <v>907</v>
      </c>
      <c r="E169" s="159" t="s">
        <v>1</v>
      </c>
      <c r="F169" s="160" t="s">
        <v>1676</v>
      </c>
      <c r="H169" s="161">
        <v>-11.077999999999999</v>
      </c>
      <c r="L169" s="158"/>
      <c r="M169" s="163"/>
      <c r="T169" s="164"/>
      <c r="AT169" s="159" t="s">
        <v>907</v>
      </c>
      <c r="AU169" s="159" t="s">
        <v>84</v>
      </c>
      <c r="AV169" s="12" t="s">
        <v>84</v>
      </c>
      <c r="AW169" s="12" t="s">
        <v>32</v>
      </c>
      <c r="AX169" s="12" t="s">
        <v>75</v>
      </c>
      <c r="AY169" s="159" t="s">
        <v>184</v>
      </c>
    </row>
    <row r="170" spans="2:65" s="14" customFormat="1">
      <c r="B170" s="172"/>
      <c r="D170" s="154" t="s">
        <v>907</v>
      </c>
      <c r="E170" s="173" t="s">
        <v>1</v>
      </c>
      <c r="F170" s="174" t="s">
        <v>956</v>
      </c>
      <c r="H170" s="175">
        <v>71.225999999999999</v>
      </c>
      <c r="L170" s="172"/>
      <c r="M170" s="176"/>
      <c r="T170" s="177"/>
      <c r="AT170" s="173" t="s">
        <v>907</v>
      </c>
      <c r="AU170" s="173" t="s">
        <v>84</v>
      </c>
      <c r="AV170" s="14" t="s">
        <v>99</v>
      </c>
      <c r="AW170" s="14" t="s">
        <v>32</v>
      </c>
      <c r="AX170" s="14" t="s">
        <v>75</v>
      </c>
      <c r="AY170" s="173" t="s">
        <v>184</v>
      </c>
    </row>
    <row r="171" spans="2:65" s="13" customFormat="1">
      <c r="B171" s="165"/>
      <c r="D171" s="154" t="s">
        <v>907</v>
      </c>
      <c r="E171" s="166" t="s">
        <v>1</v>
      </c>
      <c r="F171" s="167" t="s">
        <v>921</v>
      </c>
      <c r="H171" s="168">
        <v>227.54</v>
      </c>
      <c r="L171" s="165"/>
      <c r="M171" s="170"/>
      <c r="T171" s="171"/>
      <c r="AT171" s="166" t="s">
        <v>907</v>
      </c>
      <c r="AU171" s="166" t="s">
        <v>84</v>
      </c>
      <c r="AV171" s="13" t="s">
        <v>197</v>
      </c>
      <c r="AW171" s="13" t="s">
        <v>32</v>
      </c>
      <c r="AX171" s="13" t="s">
        <v>82</v>
      </c>
      <c r="AY171" s="166" t="s">
        <v>184</v>
      </c>
    </row>
    <row r="172" spans="2:65" s="11" customFormat="1" ht="22.95" customHeight="1">
      <c r="B172" s="124"/>
      <c r="D172" s="125" t="s">
        <v>74</v>
      </c>
      <c r="E172" s="134" t="s">
        <v>216</v>
      </c>
      <c r="F172" s="134" t="s">
        <v>963</v>
      </c>
      <c r="J172" s="135">
        <f>BK172</f>
        <v>0</v>
      </c>
      <c r="L172" s="124"/>
      <c r="M172" s="129"/>
      <c r="P172" s="130">
        <f>SUM(P173:P188)</f>
        <v>0</v>
      </c>
      <c r="R172" s="130">
        <f>SUM(R173:R188)</f>
        <v>1.1961299999999999E-2</v>
      </c>
      <c r="T172" s="131">
        <f>SUM(T173:T188)</f>
        <v>28.817896000000005</v>
      </c>
      <c r="AR172" s="125" t="s">
        <v>82</v>
      </c>
      <c r="AT172" s="132" t="s">
        <v>74</v>
      </c>
      <c r="AU172" s="132" t="s">
        <v>82</v>
      </c>
      <c r="AY172" s="125" t="s">
        <v>184</v>
      </c>
      <c r="BK172" s="133">
        <f>SUM(BK173:BK188)</f>
        <v>0</v>
      </c>
    </row>
    <row r="173" spans="2:65" s="1" customFormat="1" ht="37.9" customHeight="1">
      <c r="B173" s="136"/>
      <c r="C173" s="191" t="s">
        <v>213</v>
      </c>
      <c r="D173" s="191" t="s">
        <v>187</v>
      </c>
      <c r="E173" s="192" t="s">
        <v>964</v>
      </c>
      <c r="F173" s="193" t="s">
        <v>965</v>
      </c>
      <c r="G173" s="194" t="s">
        <v>470</v>
      </c>
      <c r="H173" s="195">
        <v>92.01</v>
      </c>
      <c r="I173" s="137"/>
      <c r="J173" s="196">
        <f>ROUND(I173*H173,2)</f>
        <v>0</v>
      </c>
      <c r="K173" s="193" t="s">
        <v>195</v>
      </c>
      <c r="L173" s="32"/>
      <c r="M173" s="138" t="s">
        <v>1</v>
      </c>
      <c r="N173" s="139" t="s">
        <v>40</v>
      </c>
      <c r="P173" s="140">
        <f>O173*H173</f>
        <v>0</v>
      </c>
      <c r="Q173" s="140">
        <v>1.2999999999999999E-4</v>
      </c>
      <c r="R173" s="140">
        <f>Q173*H173</f>
        <v>1.1961299999999999E-2</v>
      </c>
      <c r="S173" s="140">
        <v>0</v>
      </c>
      <c r="T173" s="141">
        <f>S173*H173</f>
        <v>0</v>
      </c>
      <c r="AR173" s="142" t="s">
        <v>197</v>
      </c>
      <c r="AT173" s="142" t="s">
        <v>187</v>
      </c>
      <c r="AU173" s="142" t="s">
        <v>84</v>
      </c>
      <c r="AY173" s="17" t="s">
        <v>184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82</v>
      </c>
      <c r="BK173" s="143">
        <f>ROUND(I173*H173,2)</f>
        <v>0</v>
      </c>
      <c r="BL173" s="17" t="s">
        <v>197</v>
      </c>
      <c r="BM173" s="142" t="s">
        <v>1679</v>
      </c>
    </row>
    <row r="174" spans="2:65" s="12" customFormat="1">
      <c r="B174" s="158"/>
      <c r="D174" s="154" t="s">
        <v>907</v>
      </c>
      <c r="E174" s="159" t="s">
        <v>1</v>
      </c>
      <c r="F174" s="160" t="s">
        <v>1680</v>
      </c>
      <c r="H174" s="161">
        <v>72.209999999999994</v>
      </c>
      <c r="L174" s="158"/>
      <c r="M174" s="163"/>
      <c r="T174" s="164"/>
      <c r="AT174" s="159" t="s">
        <v>907</v>
      </c>
      <c r="AU174" s="159" t="s">
        <v>84</v>
      </c>
      <c r="AV174" s="12" t="s">
        <v>84</v>
      </c>
      <c r="AW174" s="12" t="s">
        <v>32</v>
      </c>
      <c r="AX174" s="12" t="s">
        <v>75</v>
      </c>
      <c r="AY174" s="159" t="s">
        <v>184</v>
      </c>
    </row>
    <row r="175" spans="2:65" s="12" customFormat="1">
      <c r="B175" s="158"/>
      <c r="D175" s="154" t="s">
        <v>907</v>
      </c>
      <c r="E175" s="159" t="s">
        <v>1</v>
      </c>
      <c r="F175" s="160" t="s">
        <v>1681</v>
      </c>
      <c r="H175" s="161">
        <v>19.8</v>
      </c>
      <c r="L175" s="158"/>
      <c r="M175" s="163"/>
      <c r="T175" s="164"/>
      <c r="AT175" s="159" t="s">
        <v>907</v>
      </c>
      <c r="AU175" s="159" t="s">
        <v>84</v>
      </c>
      <c r="AV175" s="12" t="s">
        <v>84</v>
      </c>
      <c r="AW175" s="12" t="s">
        <v>32</v>
      </c>
      <c r="AX175" s="12" t="s">
        <v>75</v>
      </c>
      <c r="AY175" s="159" t="s">
        <v>184</v>
      </c>
    </row>
    <row r="176" spans="2:65" s="13" customFormat="1">
      <c r="B176" s="165"/>
      <c r="D176" s="154" t="s">
        <v>907</v>
      </c>
      <c r="E176" s="166" t="s">
        <v>1</v>
      </c>
      <c r="F176" s="167" t="s">
        <v>921</v>
      </c>
      <c r="H176" s="168">
        <v>92.01</v>
      </c>
      <c r="L176" s="165"/>
      <c r="M176" s="170"/>
      <c r="T176" s="171"/>
      <c r="AT176" s="166" t="s">
        <v>907</v>
      </c>
      <c r="AU176" s="166" t="s">
        <v>84</v>
      </c>
      <c r="AV176" s="13" t="s">
        <v>197</v>
      </c>
      <c r="AW176" s="13" t="s">
        <v>32</v>
      </c>
      <c r="AX176" s="13" t="s">
        <v>82</v>
      </c>
      <c r="AY176" s="166" t="s">
        <v>184</v>
      </c>
    </row>
    <row r="177" spans="2:65" s="1" customFormat="1" ht="24.15" customHeight="1">
      <c r="B177" s="136"/>
      <c r="C177" s="191" t="s">
        <v>241</v>
      </c>
      <c r="D177" s="191" t="s">
        <v>187</v>
      </c>
      <c r="E177" s="192" t="s">
        <v>969</v>
      </c>
      <c r="F177" s="193" t="s">
        <v>970</v>
      </c>
      <c r="G177" s="194" t="s">
        <v>470</v>
      </c>
      <c r="H177" s="195">
        <v>49.896000000000001</v>
      </c>
      <c r="I177" s="137"/>
      <c r="J177" s="196">
        <f>ROUND(I177*H177,2)</f>
        <v>0</v>
      </c>
      <c r="K177" s="193" t="s">
        <v>195</v>
      </c>
      <c r="L177" s="32"/>
      <c r="M177" s="138" t="s">
        <v>1</v>
      </c>
      <c r="N177" s="139" t="s">
        <v>40</v>
      </c>
      <c r="P177" s="140">
        <f>O177*H177</f>
        <v>0</v>
      </c>
      <c r="Q177" s="140">
        <v>0</v>
      </c>
      <c r="R177" s="140">
        <f>Q177*H177</f>
        <v>0</v>
      </c>
      <c r="S177" s="140">
        <v>0.26100000000000001</v>
      </c>
      <c r="T177" s="141">
        <f>S177*H177</f>
        <v>13.022856000000001</v>
      </c>
      <c r="AR177" s="142" t="s">
        <v>197</v>
      </c>
      <c r="AT177" s="142" t="s">
        <v>187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197</v>
      </c>
      <c r="BM177" s="142" t="s">
        <v>1682</v>
      </c>
    </row>
    <row r="178" spans="2:65" s="12" customFormat="1" ht="21.75">
      <c r="B178" s="158"/>
      <c r="D178" s="154" t="s">
        <v>907</v>
      </c>
      <c r="E178" s="159" t="s">
        <v>1</v>
      </c>
      <c r="F178" s="160" t="s">
        <v>1683</v>
      </c>
      <c r="H178" s="161">
        <v>23.632999999999999</v>
      </c>
      <c r="L178" s="158"/>
      <c r="M178" s="163"/>
      <c r="T178" s="164"/>
      <c r="AT178" s="159" t="s">
        <v>907</v>
      </c>
      <c r="AU178" s="159" t="s">
        <v>84</v>
      </c>
      <c r="AV178" s="12" t="s">
        <v>84</v>
      </c>
      <c r="AW178" s="12" t="s">
        <v>32</v>
      </c>
      <c r="AX178" s="12" t="s">
        <v>75</v>
      </c>
      <c r="AY178" s="159" t="s">
        <v>184</v>
      </c>
    </row>
    <row r="179" spans="2:65" s="12" customFormat="1" ht="21.75">
      <c r="B179" s="158"/>
      <c r="D179" s="154" t="s">
        <v>907</v>
      </c>
      <c r="E179" s="159" t="s">
        <v>1</v>
      </c>
      <c r="F179" s="160" t="s">
        <v>1684</v>
      </c>
      <c r="H179" s="161">
        <v>12.901</v>
      </c>
      <c r="L179" s="158"/>
      <c r="M179" s="163"/>
      <c r="T179" s="164"/>
      <c r="AT179" s="159" t="s">
        <v>907</v>
      </c>
      <c r="AU179" s="159" t="s">
        <v>84</v>
      </c>
      <c r="AV179" s="12" t="s">
        <v>84</v>
      </c>
      <c r="AW179" s="12" t="s">
        <v>32</v>
      </c>
      <c r="AX179" s="12" t="s">
        <v>75</v>
      </c>
      <c r="AY179" s="159" t="s">
        <v>184</v>
      </c>
    </row>
    <row r="180" spans="2:65" s="12" customFormat="1" ht="21.75">
      <c r="B180" s="158"/>
      <c r="D180" s="154" t="s">
        <v>907</v>
      </c>
      <c r="E180" s="159" t="s">
        <v>1</v>
      </c>
      <c r="F180" s="160" t="s">
        <v>1685</v>
      </c>
      <c r="H180" s="161">
        <v>13.362</v>
      </c>
      <c r="L180" s="158"/>
      <c r="M180" s="163"/>
      <c r="T180" s="164"/>
      <c r="AT180" s="159" t="s">
        <v>907</v>
      </c>
      <c r="AU180" s="159" t="s">
        <v>84</v>
      </c>
      <c r="AV180" s="12" t="s">
        <v>84</v>
      </c>
      <c r="AW180" s="12" t="s">
        <v>32</v>
      </c>
      <c r="AX180" s="12" t="s">
        <v>75</v>
      </c>
      <c r="AY180" s="159" t="s">
        <v>184</v>
      </c>
    </row>
    <row r="181" spans="2:65" s="13" customFormat="1">
      <c r="B181" s="165"/>
      <c r="D181" s="154" t="s">
        <v>907</v>
      </c>
      <c r="E181" s="166" t="s">
        <v>1</v>
      </c>
      <c r="F181" s="167" t="s">
        <v>921</v>
      </c>
      <c r="H181" s="168">
        <v>49.896000000000001</v>
      </c>
      <c r="L181" s="165"/>
      <c r="M181" s="170"/>
      <c r="T181" s="171"/>
      <c r="AT181" s="166" t="s">
        <v>907</v>
      </c>
      <c r="AU181" s="166" t="s">
        <v>84</v>
      </c>
      <c r="AV181" s="13" t="s">
        <v>197</v>
      </c>
      <c r="AW181" s="13" t="s">
        <v>32</v>
      </c>
      <c r="AX181" s="13" t="s">
        <v>82</v>
      </c>
      <c r="AY181" s="166" t="s">
        <v>184</v>
      </c>
    </row>
    <row r="182" spans="2:65" s="1" customFormat="1" ht="21.75" customHeight="1">
      <c r="B182" s="136"/>
      <c r="C182" s="191" t="s">
        <v>191</v>
      </c>
      <c r="D182" s="191" t="s">
        <v>187</v>
      </c>
      <c r="E182" s="192" t="s">
        <v>980</v>
      </c>
      <c r="F182" s="193" t="s">
        <v>981</v>
      </c>
      <c r="G182" s="194" t="s">
        <v>470</v>
      </c>
      <c r="H182" s="195">
        <v>72.209999999999994</v>
      </c>
      <c r="I182" s="137"/>
      <c r="J182" s="196">
        <f>ROUND(I182*H182,2)</f>
        <v>0</v>
      </c>
      <c r="K182" s="193" t="s">
        <v>195</v>
      </c>
      <c r="L182" s="32"/>
      <c r="M182" s="138" t="s">
        <v>1</v>
      </c>
      <c r="N182" s="139" t="s">
        <v>40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197</v>
      </c>
      <c r="AT182" s="142" t="s">
        <v>187</v>
      </c>
      <c r="AU182" s="142" t="s">
        <v>84</v>
      </c>
      <c r="AY182" s="17" t="s">
        <v>184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82</v>
      </c>
      <c r="BK182" s="143">
        <f>ROUND(I182*H182,2)</f>
        <v>0</v>
      </c>
      <c r="BL182" s="17" t="s">
        <v>197</v>
      </c>
      <c r="BM182" s="142" t="s">
        <v>1686</v>
      </c>
    </row>
    <row r="183" spans="2:65" s="12" customFormat="1">
      <c r="B183" s="158"/>
      <c r="D183" s="154" t="s">
        <v>907</v>
      </c>
      <c r="E183" s="159" t="s">
        <v>1</v>
      </c>
      <c r="F183" s="160" t="s">
        <v>1687</v>
      </c>
      <c r="H183" s="161">
        <v>72.209999999999994</v>
      </c>
      <c r="I183" s="162"/>
      <c r="L183" s="158"/>
      <c r="M183" s="163"/>
      <c r="T183" s="164"/>
      <c r="AT183" s="159" t="s">
        <v>907</v>
      </c>
      <c r="AU183" s="159" t="s">
        <v>84</v>
      </c>
      <c r="AV183" s="12" t="s">
        <v>84</v>
      </c>
      <c r="AW183" s="12" t="s">
        <v>32</v>
      </c>
      <c r="AX183" s="12" t="s">
        <v>82</v>
      </c>
      <c r="AY183" s="159" t="s">
        <v>184</v>
      </c>
    </row>
    <row r="184" spans="2:65" s="1" customFormat="1" ht="44.35" customHeight="1">
      <c r="B184" s="136"/>
      <c r="C184" s="191" t="s">
        <v>249</v>
      </c>
      <c r="D184" s="191" t="s">
        <v>187</v>
      </c>
      <c r="E184" s="192" t="s">
        <v>988</v>
      </c>
      <c r="F184" s="193" t="s">
        <v>989</v>
      </c>
      <c r="G184" s="194" t="s">
        <v>470</v>
      </c>
      <c r="H184" s="195">
        <v>232.28</v>
      </c>
      <c r="I184" s="137"/>
      <c r="J184" s="196">
        <f>ROUND(I184*H184,2)</f>
        <v>0</v>
      </c>
      <c r="K184" s="193" t="s">
        <v>195</v>
      </c>
      <c r="L184" s="32"/>
      <c r="M184" s="138" t="s">
        <v>1</v>
      </c>
      <c r="N184" s="139" t="s">
        <v>40</v>
      </c>
      <c r="P184" s="140">
        <f>O184*H184</f>
        <v>0</v>
      </c>
      <c r="Q184" s="140">
        <v>0</v>
      </c>
      <c r="R184" s="140">
        <f>Q184*H184</f>
        <v>0</v>
      </c>
      <c r="S184" s="140">
        <v>6.8000000000000005E-2</v>
      </c>
      <c r="T184" s="141">
        <f>S184*H184</f>
        <v>15.795040000000002</v>
      </c>
      <c r="AR184" s="142" t="s">
        <v>197</v>
      </c>
      <c r="AT184" s="142" t="s">
        <v>187</v>
      </c>
      <c r="AU184" s="142" t="s">
        <v>84</v>
      </c>
      <c r="AY184" s="17" t="s">
        <v>184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82</v>
      </c>
      <c r="BK184" s="143">
        <f>ROUND(I184*H184,2)</f>
        <v>0</v>
      </c>
      <c r="BL184" s="17" t="s">
        <v>197</v>
      </c>
      <c r="BM184" s="142" t="s">
        <v>1688</v>
      </c>
    </row>
    <row r="185" spans="2:65" s="12" customFormat="1" ht="21.75">
      <c r="B185" s="158"/>
      <c r="D185" s="154" t="s">
        <v>907</v>
      </c>
      <c r="E185" s="159" t="s">
        <v>1</v>
      </c>
      <c r="F185" s="160" t="s">
        <v>1689</v>
      </c>
      <c r="H185" s="161">
        <v>97.08</v>
      </c>
      <c r="L185" s="158"/>
      <c r="M185" s="163"/>
      <c r="T185" s="164"/>
      <c r="AT185" s="159" t="s">
        <v>907</v>
      </c>
      <c r="AU185" s="159" t="s">
        <v>84</v>
      </c>
      <c r="AV185" s="12" t="s">
        <v>84</v>
      </c>
      <c r="AW185" s="12" t="s">
        <v>32</v>
      </c>
      <c r="AX185" s="12" t="s">
        <v>75</v>
      </c>
      <c r="AY185" s="159" t="s">
        <v>184</v>
      </c>
    </row>
    <row r="186" spans="2:65" s="12" customFormat="1" ht="21.75">
      <c r="B186" s="158"/>
      <c r="D186" s="154" t="s">
        <v>907</v>
      </c>
      <c r="E186" s="159" t="s">
        <v>1</v>
      </c>
      <c r="F186" s="160" t="s">
        <v>1690</v>
      </c>
      <c r="H186" s="161">
        <v>67.2</v>
      </c>
      <c r="L186" s="158"/>
      <c r="M186" s="163"/>
      <c r="T186" s="164"/>
      <c r="AT186" s="159" t="s">
        <v>907</v>
      </c>
      <c r="AU186" s="159" t="s">
        <v>84</v>
      </c>
      <c r="AV186" s="12" t="s">
        <v>84</v>
      </c>
      <c r="AW186" s="12" t="s">
        <v>32</v>
      </c>
      <c r="AX186" s="12" t="s">
        <v>75</v>
      </c>
      <c r="AY186" s="159" t="s">
        <v>184</v>
      </c>
    </row>
    <row r="187" spans="2:65" s="12" customFormat="1" ht="21.75">
      <c r="B187" s="158"/>
      <c r="D187" s="154" t="s">
        <v>907</v>
      </c>
      <c r="E187" s="159" t="s">
        <v>1</v>
      </c>
      <c r="F187" s="160" t="s">
        <v>1691</v>
      </c>
      <c r="H187" s="161">
        <v>68</v>
      </c>
      <c r="L187" s="158"/>
      <c r="M187" s="163"/>
      <c r="T187" s="164"/>
      <c r="AT187" s="159" t="s">
        <v>907</v>
      </c>
      <c r="AU187" s="159" t="s">
        <v>84</v>
      </c>
      <c r="AV187" s="12" t="s">
        <v>84</v>
      </c>
      <c r="AW187" s="12" t="s">
        <v>32</v>
      </c>
      <c r="AX187" s="12" t="s">
        <v>75</v>
      </c>
      <c r="AY187" s="159" t="s">
        <v>184</v>
      </c>
    </row>
    <row r="188" spans="2:65" s="13" customFormat="1">
      <c r="B188" s="165"/>
      <c r="D188" s="154" t="s">
        <v>907</v>
      </c>
      <c r="E188" s="166" t="s">
        <v>1</v>
      </c>
      <c r="F188" s="167" t="s">
        <v>921</v>
      </c>
      <c r="H188" s="168">
        <v>232.28</v>
      </c>
      <c r="L188" s="165"/>
      <c r="M188" s="170"/>
      <c r="T188" s="171"/>
      <c r="AT188" s="166" t="s">
        <v>907</v>
      </c>
      <c r="AU188" s="166" t="s">
        <v>84</v>
      </c>
      <c r="AV188" s="13" t="s">
        <v>197</v>
      </c>
      <c r="AW188" s="13" t="s">
        <v>32</v>
      </c>
      <c r="AX188" s="13" t="s">
        <v>82</v>
      </c>
      <c r="AY188" s="166" t="s">
        <v>184</v>
      </c>
    </row>
    <row r="189" spans="2:65" s="11" customFormat="1" ht="22.95" customHeight="1">
      <c r="B189" s="124"/>
      <c r="D189" s="125" t="s">
        <v>74</v>
      </c>
      <c r="E189" s="134" t="s">
        <v>995</v>
      </c>
      <c r="F189" s="134" t="s">
        <v>996</v>
      </c>
      <c r="J189" s="135">
        <f>BK189</f>
        <v>0</v>
      </c>
      <c r="L189" s="124"/>
      <c r="M189" s="129"/>
      <c r="P189" s="130">
        <f>SUM(P190:P194)</f>
        <v>0</v>
      </c>
      <c r="R189" s="130">
        <f>SUM(R190:R194)</f>
        <v>0</v>
      </c>
      <c r="T189" s="131">
        <f>SUM(T190:T194)</f>
        <v>0</v>
      </c>
      <c r="AR189" s="125" t="s">
        <v>82</v>
      </c>
      <c r="AT189" s="132" t="s">
        <v>74</v>
      </c>
      <c r="AU189" s="132" t="s">
        <v>82</v>
      </c>
      <c r="AY189" s="125" t="s">
        <v>184</v>
      </c>
      <c r="BK189" s="133">
        <f>SUM(BK190:BK194)</f>
        <v>0</v>
      </c>
    </row>
    <row r="190" spans="2:65" s="1" customFormat="1" ht="37.9" customHeight="1">
      <c r="B190" s="136"/>
      <c r="C190" s="191" t="s">
        <v>219</v>
      </c>
      <c r="D190" s="191" t="s">
        <v>187</v>
      </c>
      <c r="E190" s="192" t="s">
        <v>997</v>
      </c>
      <c r="F190" s="193" t="s">
        <v>998</v>
      </c>
      <c r="G190" s="194" t="s">
        <v>351</v>
      </c>
      <c r="H190" s="195">
        <v>32.523000000000003</v>
      </c>
      <c r="I190" s="137"/>
      <c r="J190" s="196">
        <f>ROUND(I190*H190,2)</f>
        <v>0</v>
      </c>
      <c r="K190" s="193" t="s">
        <v>195</v>
      </c>
      <c r="L190" s="32"/>
      <c r="M190" s="138" t="s">
        <v>1</v>
      </c>
      <c r="N190" s="139" t="s">
        <v>40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197</v>
      </c>
      <c r="AT190" s="142" t="s">
        <v>187</v>
      </c>
      <c r="AU190" s="142" t="s">
        <v>84</v>
      </c>
      <c r="AY190" s="17" t="s">
        <v>184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82</v>
      </c>
      <c r="BK190" s="143">
        <f>ROUND(I190*H190,2)</f>
        <v>0</v>
      </c>
      <c r="BL190" s="17" t="s">
        <v>197</v>
      </c>
      <c r="BM190" s="142" t="s">
        <v>1692</v>
      </c>
    </row>
    <row r="191" spans="2:65" s="1" customFormat="1" ht="32.950000000000003" customHeight="1">
      <c r="B191" s="136"/>
      <c r="C191" s="191" t="s">
        <v>256</v>
      </c>
      <c r="D191" s="191" t="s">
        <v>187</v>
      </c>
      <c r="E191" s="192" t="s">
        <v>1000</v>
      </c>
      <c r="F191" s="193" t="s">
        <v>1001</v>
      </c>
      <c r="G191" s="194" t="s">
        <v>351</v>
      </c>
      <c r="H191" s="195">
        <v>32.523000000000003</v>
      </c>
      <c r="I191" s="137"/>
      <c r="J191" s="196">
        <f>ROUND(I191*H191,2)</f>
        <v>0</v>
      </c>
      <c r="K191" s="193" t="s">
        <v>195</v>
      </c>
      <c r="L191" s="32"/>
      <c r="M191" s="138" t="s">
        <v>1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197</v>
      </c>
      <c r="AT191" s="142" t="s">
        <v>187</v>
      </c>
      <c r="AU191" s="142" t="s">
        <v>84</v>
      </c>
      <c r="AY191" s="17" t="s">
        <v>184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82</v>
      </c>
      <c r="BK191" s="143">
        <f>ROUND(I191*H191,2)</f>
        <v>0</v>
      </c>
      <c r="BL191" s="17" t="s">
        <v>197</v>
      </c>
      <c r="BM191" s="142" t="s">
        <v>1693</v>
      </c>
    </row>
    <row r="192" spans="2:65" s="1" customFormat="1" ht="44.35" customHeight="1">
      <c r="B192" s="136"/>
      <c r="C192" s="191" t="s">
        <v>222</v>
      </c>
      <c r="D192" s="191" t="s">
        <v>187</v>
      </c>
      <c r="E192" s="192" t="s">
        <v>1003</v>
      </c>
      <c r="F192" s="193" t="s">
        <v>1004</v>
      </c>
      <c r="G192" s="194" t="s">
        <v>351</v>
      </c>
      <c r="H192" s="195">
        <v>292.70699999999999</v>
      </c>
      <c r="I192" s="137"/>
      <c r="J192" s="196">
        <f>ROUND(I192*H192,2)</f>
        <v>0</v>
      </c>
      <c r="K192" s="193" t="s">
        <v>195</v>
      </c>
      <c r="L192" s="32"/>
      <c r="M192" s="138" t="s">
        <v>1</v>
      </c>
      <c r="N192" s="139" t="s">
        <v>40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197</v>
      </c>
      <c r="AT192" s="142" t="s">
        <v>187</v>
      </c>
      <c r="AU192" s="142" t="s">
        <v>84</v>
      </c>
      <c r="AY192" s="17" t="s">
        <v>184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82</v>
      </c>
      <c r="BK192" s="143">
        <f>ROUND(I192*H192,2)</f>
        <v>0</v>
      </c>
      <c r="BL192" s="17" t="s">
        <v>197</v>
      </c>
      <c r="BM192" s="142" t="s">
        <v>1694</v>
      </c>
    </row>
    <row r="193" spans="2:65" s="12" customFormat="1">
      <c r="B193" s="158"/>
      <c r="D193" s="154" t="s">
        <v>907</v>
      </c>
      <c r="F193" s="160" t="s">
        <v>1695</v>
      </c>
      <c r="H193" s="161">
        <v>292.70699999999999</v>
      </c>
      <c r="L193" s="158"/>
      <c r="M193" s="163"/>
      <c r="T193" s="164"/>
      <c r="AT193" s="159" t="s">
        <v>907</v>
      </c>
      <c r="AU193" s="159" t="s">
        <v>84</v>
      </c>
      <c r="AV193" s="12" t="s">
        <v>84</v>
      </c>
      <c r="AW193" s="12" t="s">
        <v>3</v>
      </c>
      <c r="AX193" s="12" t="s">
        <v>82</v>
      </c>
      <c r="AY193" s="159" t="s">
        <v>184</v>
      </c>
    </row>
    <row r="194" spans="2:65" s="1" customFormat="1" ht="49.25" customHeight="1">
      <c r="B194" s="136"/>
      <c r="C194" s="191" t="s">
        <v>7</v>
      </c>
      <c r="D194" s="191" t="s">
        <v>187</v>
      </c>
      <c r="E194" s="192" t="s">
        <v>1007</v>
      </c>
      <c r="F194" s="193" t="s">
        <v>1008</v>
      </c>
      <c r="G194" s="194" t="s">
        <v>351</v>
      </c>
      <c r="H194" s="195">
        <v>32.523000000000003</v>
      </c>
      <c r="I194" s="137"/>
      <c r="J194" s="196">
        <f>ROUND(I194*H194,2)</f>
        <v>0</v>
      </c>
      <c r="K194" s="193" t="s">
        <v>195</v>
      </c>
      <c r="L194" s="32"/>
      <c r="M194" s="138" t="s">
        <v>1</v>
      </c>
      <c r="N194" s="139" t="s">
        <v>40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197</v>
      </c>
      <c r="AT194" s="142" t="s">
        <v>187</v>
      </c>
      <c r="AU194" s="142" t="s">
        <v>84</v>
      </c>
      <c r="AY194" s="17" t="s">
        <v>184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7" t="s">
        <v>82</v>
      </c>
      <c r="BK194" s="143">
        <f>ROUND(I194*H194,2)</f>
        <v>0</v>
      </c>
      <c r="BL194" s="17" t="s">
        <v>197</v>
      </c>
      <c r="BM194" s="142" t="s">
        <v>1696</v>
      </c>
    </row>
    <row r="195" spans="2:65" s="11" customFormat="1" ht="22.95" customHeight="1">
      <c r="B195" s="124"/>
      <c r="D195" s="125" t="s">
        <v>74</v>
      </c>
      <c r="E195" s="134" t="s">
        <v>1010</v>
      </c>
      <c r="F195" s="134" t="s">
        <v>1011</v>
      </c>
      <c r="J195" s="135">
        <f>BK195</f>
        <v>0</v>
      </c>
      <c r="L195" s="124"/>
      <c r="M195" s="129"/>
      <c r="P195" s="130">
        <f>P196</f>
        <v>0</v>
      </c>
      <c r="R195" s="130">
        <f>R196</f>
        <v>0</v>
      </c>
      <c r="T195" s="131">
        <f>T196</f>
        <v>0</v>
      </c>
      <c r="AR195" s="125" t="s">
        <v>82</v>
      </c>
      <c r="AT195" s="132" t="s">
        <v>74</v>
      </c>
      <c r="AU195" s="132" t="s">
        <v>82</v>
      </c>
      <c r="AY195" s="125" t="s">
        <v>184</v>
      </c>
      <c r="BK195" s="133">
        <f>BK196</f>
        <v>0</v>
      </c>
    </row>
    <row r="196" spans="2:65" s="1" customFormat="1" ht="55.55" customHeight="1">
      <c r="B196" s="136"/>
      <c r="C196" s="191" t="s">
        <v>226</v>
      </c>
      <c r="D196" s="191" t="s">
        <v>187</v>
      </c>
      <c r="E196" s="192" t="s">
        <v>1373</v>
      </c>
      <c r="F196" s="193" t="s">
        <v>1374</v>
      </c>
      <c r="G196" s="194" t="s">
        <v>351</v>
      </c>
      <c r="H196" s="195">
        <v>11.321</v>
      </c>
      <c r="I196" s="137"/>
      <c r="J196" s="196">
        <f>ROUND(I196*H196,2)</f>
        <v>0</v>
      </c>
      <c r="K196" s="193" t="s">
        <v>195</v>
      </c>
      <c r="L196" s="32"/>
      <c r="M196" s="138" t="s">
        <v>1</v>
      </c>
      <c r="N196" s="139" t="s">
        <v>40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197</v>
      </c>
      <c r="AT196" s="142" t="s">
        <v>187</v>
      </c>
      <c r="AU196" s="142" t="s">
        <v>84</v>
      </c>
      <c r="AY196" s="17" t="s">
        <v>184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82</v>
      </c>
      <c r="BK196" s="143">
        <f>ROUND(I196*H196,2)</f>
        <v>0</v>
      </c>
      <c r="BL196" s="17" t="s">
        <v>197</v>
      </c>
      <c r="BM196" s="142" t="s">
        <v>1697</v>
      </c>
    </row>
    <row r="197" spans="2:65" s="11" customFormat="1" ht="26" customHeight="1">
      <c r="B197" s="124"/>
      <c r="D197" s="125" t="s">
        <v>74</v>
      </c>
      <c r="E197" s="126" t="s">
        <v>182</v>
      </c>
      <c r="F197" s="126" t="s">
        <v>183</v>
      </c>
      <c r="J197" s="128">
        <f>BK197</f>
        <v>0</v>
      </c>
      <c r="L197" s="124"/>
      <c r="M197" s="129"/>
      <c r="P197" s="130">
        <f>P198+P213+P252+P260+P295+P334+P350</f>
        <v>0</v>
      </c>
      <c r="R197" s="130">
        <f>R198+R213+R252+R260+R295+R334+R350</f>
        <v>10.463311879999997</v>
      </c>
      <c r="T197" s="131">
        <f>T198+T213+T252+T260+T295+T334+T350</f>
        <v>3.7055112799999996</v>
      </c>
      <c r="AR197" s="125" t="s">
        <v>84</v>
      </c>
      <c r="AT197" s="132" t="s">
        <v>74</v>
      </c>
      <c r="AU197" s="132" t="s">
        <v>75</v>
      </c>
      <c r="AY197" s="125" t="s">
        <v>184</v>
      </c>
      <c r="BK197" s="133">
        <f>BK198+BK213+BK252+BK260+BK295+BK334+BK350</f>
        <v>0</v>
      </c>
    </row>
    <row r="198" spans="2:65" s="11" customFormat="1" ht="22.95" customHeight="1">
      <c r="B198" s="124"/>
      <c r="D198" s="125" t="s">
        <v>74</v>
      </c>
      <c r="E198" s="134" t="s">
        <v>465</v>
      </c>
      <c r="F198" s="134" t="s">
        <v>466</v>
      </c>
      <c r="J198" s="135">
        <f>BK198</f>
        <v>0</v>
      </c>
      <c r="L198" s="124"/>
      <c r="M198" s="129"/>
      <c r="P198" s="130">
        <f>SUM(P199:P212)</f>
        <v>0</v>
      </c>
      <c r="R198" s="130">
        <f>SUM(R199:R212)</f>
        <v>1.3178654999999999</v>
      </c>
      <c r="T198" s="131">
        <f>SUM(T199:T212)</f>
        <v>0.28110000000000002</v>
      </c>
      <c r="AR198" s="125" t="s">
        <v>84</v>
      </c>
      <c r="AT198" s="132" t="s">
        <v>74</v>
      </c>
      <c r="AU198" s="132" t="s">
        <v>82</v>
      </c>
      <c r="AY198" s="125" t="s">
        <v>184</v>
      </c>
      <c r="BK198" s="133">
        <f>SUM(BK199:BK212)</f>
        <v>0</v>
      </c>
    </row>
    <row r="199" spans="2:65" s="1" customFormat="1" ht="77.95" customHeight="1">
      <c r="B199" s="136"/>
      <c r="C199" s="191" t="s">
        <v>271</v>
      </c>
      <c r="D199" s="191" t="s">
        <v>187</v>
      </c>
      <c r="E199" s="192" t="s">
        <v>1029</v>
      </c>
      <c r="F199" s="193" t="s">
        <v>1030</v>
      </c>
      <c r="G199" s="194" t="s">
        <v>470</v>
      </c>
      <c r="H199" s="195">
        <v>26.11</v>
      </c>
      <c r="I199" s="137"/>
      <c r="J199" s="196">
        <f>ROUND(I199*H199,2)</f>
        <v>0</v>
      </c>
      <c r="K199" s="193" t="s">
        <v>195</v>
      </c>
      <c r="L199" s="32"/>
      <c r="M199" s="138" t="s">
        <v>1</v>
      </c>
      <c r="N199" s="139" t="s">
        <v>40</v>
      </c>
      <c r="P199" s="140">
        <f>O199*H199</f>
        <v>0</v>
      </c>
      <c r="Q199" s="140">
        <v>4.9849999999999998E-2</v>
      </c>
      <c r="R199" s="140">
        <f>Q199*H199</f>
        <v>1.3015835</v>
      </c>
      <c r="S199" s="140">
        <v>0</v>
      </c>
      <c r="T199" s="141">
        <f>S199*H199</f>
        <v>0</v>
      </c>
      <c r="AR199" s="142" t="s">
        <v>191</v>
      </c>
      <c r="AT199" s="142" t="s">
        <v>187</v>
      </c>
      <c r="AU199" s="142" t="s">
        <v>84</v>
      </c>
      <c r="AY199" s="17" t="s">
        <v>184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82</v>
      </c>
      <c r="BK199" s="143">
        <f>ROUND(I199*H199,2)</f>
        <v>0</v>
      </c>
      <c r="BL199" s="17" t="s">
        <v>191</v>
      </c>
      <c r="BM199" s="142" t="s">
        <v>1698</v>
      </c>
    </row>
    <row r="200" spans="2:65" s="12" customFormat="1">
      <c r="B200" s="158"/>
      <c r="D200" s="154" t="s">
        <v>907</v>
      </c>
      <c r="E200" s="159" t="s">
        <v>1</v>
      </c>
      <c r="F200" s="160" t="s">
        <v>1699</v>
      </c>
      <c r="H200" s="161">
        <v>12.3</v>
      </c>
      <c r="L200" s="158"/>
      <c r="M200" s="163"/>
      <c r="T200" s="164"/>
      <c r="AT200" s="159" t="s">
        <v>907</v>
      </c>
      <c r="AU200" s="159" t="s">
        <v>84</v>
      </c>
      <c r="AV200" s="12" t="s">
        <v>84</v>
      </c>
      <c r="AW200" s="12" t="s">
        <v>32</v>
      </c>
      <c r="AX200" s="12" t="s">
        <v>75</v>
      </c>
      <c r="AY200" s="159" t="s">
        <v>184</v>
      </c>
    </row>
    <row r="201" spans="2:65" s="12" customFormat="1">
      <c r="B201" s="158"/>
      <c r="D201" s="154" t="s">
        <v>907</v>
      </c>
      <c r="E201" s="159" t="s">
        <v>1</v>
      </c>
      <c r="F201" s="160" t="s">
        <v>1700</v>
      </c>
      <c r="H201" s="161">
        <v>6.806</v>
      </c>
      <c r="L201" s="158"/>
      <c r="M201" s="163"/>
      <c r="T201" s="164"/>
      <c r="AT201" s="159" t="s">
        <v>907</v>
      </c>
      <c r="AU201" s="159" t="s">
        <v>84</v>
      </c>
      <c r="AV201" s="12" t="s">
        <v>84</v>
      </c>
      <c r="AW201" s="12" t="s">
        <v>32</v>
      </c>
      <c r="AX201" s="12" t="s">
        <v>75</v>
      </c>
      <c r="AY201" s="159" t="s">
        <v>184</v>
      </c>
    </row>
    <row r="202" spans="2:65" s="12" customFormat="1">
      <c r="B202" s="158"/>
      <c r="D202" s="154" t="s">
        <v>907</v>
      </c>
      <c r="E202" s="159" t="s">
        <v>1</v>
      </c>
      <c r="F202" s="160" t="s">
        <v>1701</v>
      </c>
      <c r="H202" s="161">
        <v>7.0039999999999996</v>
      </c>
      <c r="L202" s="158"/>
      <c r="M202" s="163"/>
      <c r="T202" s="164"/>
      <c r="AT202" s="159" t="s">
        <v>907</v>
      </c>
      <c r="AU202" s="159" t="s">
        <v>84</v>
      </c>
      <c r="AV202" s="12" t="s">
        <v>84</v>
      </c>
      <c r="AW202" s="12" t="s">
        <v>32</v>
      </c>
      <c r="AX202" s="12" t="s">
        <v>75</v>
      </c>
      <c r="AY202" s="159" t="s">
        <v>184</v>
      </c>
    </row>
    <row r="203" spans="2:65" s="13" customFormat="1">
      <c r="B203" s="165"/>
      <c r="D203" s="154" t="s">
        <v>907</v>
      </c>
      <c r="E203" s="166" t="s">
        <v>1</v>
      </c>
      <c r="F203" s="167" t="s">
        <v>921</v>
      </c>
      <c r="H203" s="168">
        <v>26.11</v>
      </c>
      <c r="L203" s="165"/>
      <c r="M203" s="170"/>
      <c r="T203" s="171"/>
      <c r="AT203" s="166" t="s">
        <v>907</v>
      </c>
      <c r="AU203" s="166" t="s">
        <v>84</v>
      </c>
      <c r="AV203" s="13" t="s">
        <v>197</v>
      </c>
      <c r="AW203" s="13" t="s">
        <v>32</v>
      </c>
      <c r="AX203" s="13" t="s">
        <v>82</v>
      </c>
      <c r="AY203" s="166" t="s">
        <v>184</v>
      </c>
    </row>
    <row r="204" spans="2:65" s="1" customFormat="1" ht="44.35" customHeight="1">
      <c r="B204" s="136"/>
      <c r="C204" s="191" t="s">
        <v>229</v>
      </c>
      <c r="D204" s="191" t="s">
        <v>187</v>
      </c>
      <c r="E204" s="192" t="s">
        <v>1035</v>
      </c>
      <c r="F204" s="193" t="s">
        <v>1036</v>
      </c>
      <c r="G204" s="194" t="s">
        <v>190</v>
      </c>
      <c r="H204" s="195">
        <v>1.28</v>
      </c>
      <c r="I204" s="137"/>
      <c r="J204" s="196">
        <f>ROUND(I204*H204,2)</f>
        <v>0</v>
      </c>
      <c r="K204" s="193" t="s">
        <v>195</v>
      </c>
      <c r="L204" s="32"/>
      <c r="M204" s="138" t="s">
        <v>1</v>
      </c>
      <c r="N204" s="139" t="s">
        <v>40</v>
      </c>
      <c r="P204" s="140">
        <f>O204*H204</f>
        <v>0</v>
      </c>
      <c r="Q204" s="140">
        <v>5.1500000000000001E-3</v>
      </c>
      <c r="R204" s="140">
        <f>Q204*H204</f>
        <v>6.5920000000000006E-3</v>
      </c>
      <c r="S204" s="140">
        <v>0</v>
      </c>
      <c r="T204" s="141">
        <f>S204*H204</f>
        <v>0</v>
      </c>
      <c r="AR204" s="142" t="s">
        <v>191</v>
      </c>
      <c r="AT204" s="142" t="s">
        <v>187</v>
      </c>
      <c r="AU204" s="142" t="s">
        <v>84</v>
      </c>
      <c r="AY204" s="17" t="s">
        <v>184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82</v>
      </c>
      <c r="BK204" s="143">
        <f>ROUND(I204*H204,2)</f>
        <v>0</v>
      </c>
      <c r="BL204" s="17" t="s">
        <v>191</v>
      </c>
      <c r="BM204" s="142" t="s">
        <v>1702</v>
      </c>
    </row>
    <row r="205" spans="2:65" s="12" customFormat="1">
      <c r="B205" s="158"/>
      <c r="D205" s="154" t="s">
        <v>907</v>
      </c>
      <c r="E205" s="159" t="s">
        <v>1</v>
      </c>
      <c r="F205" s="160" t="s">
        <v>1038</v>
      </c>
      <c r="H205" s="161">
        <v>1.28</v>
      </c>
      <c r="L205" s="158"/>
      <c r="M205" s="163"/>
      <c r="T205" s="164"/>
      <c r="AT205" s="159" t="s">
        <v>907</v>
      </c>
      <c r="AU205" s="159" t="s">
        <v>84</v>
      </c>
      <c r="AV205" s="12" t="s">
        <v>84</v>
      </c>
      <c r="AW205" s="12" t="s">
        <v>32</v>
      </c>
      <c r="AX205" s="12" t="s">
        <v>82</v>
      </c>
      <c r="AY205" s="159" t="s">
        <v>184</v>
      </c>
    </row>
    <row r="206" spans="2:65" s="1" customFormat="1" ht="37.9" customHeight="1">
      <c r="B206" s="136"/>
      <c r="C206" s="191" t="s">
        <v>278</v>
      </c>
      <c r="D206" s="191" t="s">
        <v>187</v>
      </c>
      <c r="E206" s="192" t="s">
        <v>1039</v>
      </c>
      <c r="F206" s="193" t="s">
        <v>1040</v>
      </c>
      <c r="G206" s="194" t="s">
        <v>248</v>
      </c>
      <c r="H206" s="195">
        <v>3</v>
      </c>
      <c r="I206" s="137"/>
      <c r="J206" s="196">
        <f>ROUND(I206*H206,2)</f>
        <v>0</v>
      </c>
      <c r="K206" s="193" t="s">
        <v>195</v>
      </c>
      <c r="L206" s="32"/>
      <c r="M206" s="138" t="s">
        <v>1</v>
      </c>
      <c r="N206" s="139" t="s">
        <v>40</v>
      </c>
      <c r="P206" s="140">
        <f>O206*H206</f>
        <v>0</v>
      </c>
      <c r="Q206" s="140">
        <v>3.0000000000000001E-5</v>
      </c>
      <c r="R206" s="140">
        <f>Q206*H206</f>
        <v>9.0000000000000006E-5</v>
      </c>
      <c r="S206" s="140">
        <v>0</v>
      </c>
      <c r="T206" s="141">
        <f>S206*H206</f>
        <v>0</v>
      </c>
      <c r="AR206" s="142" t="s">
        <v>191</v>
      </c>
      <c r="AT206" s="142" t="s">
        <v>187</v>
      </c>
      <c r="AU206" s="142" t="s">
        <v>84</v>
      </c>
      <c r="AY206" s="17" t="s">
        <v>184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82</v>
      </c>
      <c r="BK206" s="143">
        <f>ROUND(I206*H206,2)</f>
        <v>0</v>
      </c>
      <c r="BL206" s="17" t="s">
        <v>191</v>
      </c>
      <c r="BM206" s="142" t="s">
        <v>1703</v>
      </c>
    </row>
    <row r="207" spans="2:65" s="12" customFormat="1">
      <c r="B207" s="158"/>
      <c r="D207" s="154" t="s">
        <v>907</v>
      </c>
      <c r="E207" s="159" t="s">
        <v>1</v>
      </c>
      <c r="F207" s="160" t="s">
        <v>1042</v>
      </c>
      <c r="H207" s="161">
        <v>3</v>
      </c>
      <c r="L207" s="158"/>
      <c r="M207" s="163"/>
      <c r="T207" s="164"/>
      <c r="AT207" s="159" t="s">
        <v>907</v>
      </c>
      <c r="AU207" s="159" t="s">
        <v>84</v>
      </c>
      <c r="AV207" s="12" t="s">
        <v>84</v>
      </c>
      <c r="AW207" s="12" t="s">
        <v>32</v>
      </c>
      <c r="AX207" s="12" t="s">
        <v>82</v>
      </c>
      <c r="AY207" s="159" t="s">
        <v>184</v>
      </c>
    </row>
    <row r="208" spans="2:65" s="1" customFormat="1" ht="24.15" customHeight="1">
      <c r="B208" s="136"/>
      <c r="C208" s="197" t="s">
        <v>234</v>
      </c>
      <c r="D208" s="197" t="s">
        <v>192</v>
      </c>
      <c r="E208" s="198" t="s">
        <v>1043</v>
      </c>
      <c r="F208" s="199" t="s">
        <v>1044</v>
      </c>
      <c r="G208" s="200" t="s">
        <v>248</v>
      </c>
      <c r="H208" s="201">
        <v>3</v>
      </c>
      <c r="I208" s="144"/>
      <c r="J208" s="202">
        <f>ROUND(I208*H208,2)</f>
        <v>0</v>
      </c>
      <c r="K208" s="199" t="s">
        <v>195</v>
      </c>
      <c r="L208" s="145"/>
      <c r="M208" s="146" t="s">
        <v>1</v>
      </c>
      <c r="N208" s="147" t="s">
        <v>40</v>
      </c>
      <c r="P208" s="140">
        <f>O208*H208</f>
        <v>0</v>
      </c>
      <c r="Q208" s="140">
        <v>3.2000000000000002E-3</v>
      </c>
      <c r="R208" s="140">
        <f>Q208*H208</f>
        <v>9.6000000000000009E-3</v>
      </c>
      <c r="S208" s="140">
        <v>0</v>
      </c>
      <c r="T208" s="141">
        <f>S208*H208</f>
        <v>0</v>
      </c>
      <c r="AR208" s="142" t="s">
        <v>196</v>
      </c>
      <c r="AT208" s="142" t="s">
        <v>192</v>
      </c>
      <c r="AU208" s="142" t="s">
        <v>84</v>
      </c>
      <c r="AY208" s="17" t="s">
        <v>184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82</v>
      </c>
      <c r="BK208" s="143">
        <f>ROUND(I208*H208,2)</f>
        <v>0</v>
      </c>
      <c r="BL208" s="17" t="s">
        <v>191</v>
      </c>
      <c r="BM208" s="142" t="s">
        <v>1704</v>
      </c>
    </row>
    <row r="209" spans="2:65" s="1" customFormat="1" ht="24.15" customHeight="1">
      <c r="B209" s="136"/>
      <c r="C209" s="191" t="s">
        <v>285</v>
      </c>
      <c r="D209" s="191" t="s">
        <v>187</v>
      </c>
      <c r="E209" s="192" t="s">
        <v>1046</v>
      </c>
      <c r="F209" s="193" t="s">
        <v>1047</v>
      </c>
      <c r="G209" s="194" t="s">
        <v>470</v>
      </c>
      <c r="H209" s="195">
        <v>7.16</v>
      </c>
      <c r="I209" s="137"/>
      <c r="J209" s="196">
        <f>ROUND(I209*H209,2)</f>
        <v>0</v>
      </c>
      <c r="K209" s="193" t="s">
        <v>195</v>
      </c>
      <c r="L209" s="32"/>
      <c r="M209" s="138" t="s">
        <v>1</v>
      </c>
      <c r="N209" s="139" t="s">
        <v>40</v>
      </c>
      <c r="P209" s="140">
        <f>O209*H209</f>
        <v>0</v>
      </c>
      <c r="Q209" s="140">
        <v>0</v>
      </c>
      <c r="R209" s="140">
        <f>Q209*H209</f>
        <v>0</v>
      </c>
      <c r="S209" s="140">
        <v>2.75E-2</v>
      </c>
      <c r="T209" s="141">
        <f>S209*H209</f>
        <v>0.19689999999999999</v>
      </c>
      <c r="AR209" s="142" t="s">
        <v>191</v>
      </c>
      <c r="AT209" s="142" t="s">
        <v>187</v>
      </c>
      <c r="AU209" s="142" t="s">
        <v>84</v>
      </c>
      <c r="AY209" s="17" t="s">
        <v>184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82</v>
      </c>
      <c r="BK209" s="143">
        <f>ROUND(I209*H209,2)</f>
        <v>0</v>
      </c>
      <c r="BL209" s="17" t="s">
        <v>191</v>
      </c>
      <c r="BM209" s="142" t="s">
        <v>1705</v>
      </c>
    </row>
    <row r="210" spans="2:65" s="12" customFormat="1">
      <c r="B210" s="158"/>
      <c r="D210" s="154" t="s">
        <v>907</v>
      </c>
      <c r="E210" s="159" t="s">
        <v>1</v>
      </c>
      <c r="F210" s="160" t="s">
        <v>1706</v>
      </c>
      <c r="H210" s="161">
        <v>7.16</v>
      </c>
      <c r="L210" s="158"/>
      <c r="M210" s="163"/>
      <c r="T210" s="164"/>
      <c r="AT210" s="159" t="s">
        <v>907</v>
      </c>
      <c r="AU210" s="159" t="s">
        <v>84</v>
      </c>
      <c r="AV210" s="12" t="s">
        <v>84</v>
      </c>
      <c r="AW210" s="12" t="s">
        <v>32</v>
      </c>
      <c r="AX210" s="12" t="s">
        <v>82</v>
      </c>
      <c r="AY210" s="159" t="s">
        <v>184</v>
      </c>
    </row>
    <row r="211" spans="2:65" s="1" customFormat="1" ht="24.15" customHeight="1">
      <c r="B211" s="136"/>
      <c r="C211" s="191" t="s">
        <v>240</v>
      </c>
      <c r="D211" s="191" t="s">
        <v>187</v>
      </c>
      <c r="E211" s="192" t="s">
        <v>1050</v>
      </c>
      <c r="F211" s="193" t="s">
        <v>1051</v>
      </c>
      <c r="G211" s="194" t="s">
        <v>248</v>
      </c>
      <c r="H211" s="195">
        <v>2</v>
      </c>
      <c r="I211" s="137"/>
      <c r="J211" s="196">
        <f>ROUND(I211*H211,2)</f>
        <v>0</v>
      </c>
      <c r="K211" s="193" t="s">
        <v>195</v>
      </c>
      <c r="L211" s="32"/>
      <c r="M211" s="138" t="s">
        <v>1</v>
      </c>
      <c r="N211" s="139" t="s">
        <v>40</v>
      </c>
      <c r="P211" s="140">
        <f>O211*H211</f>
        <v>0</v>
      </c>
      <c r="Q211" s="140">
        <v>0</v>
      </c>
      <c r="R211" s="140">
        <f>Q211*H211</f>
        <v>0</v>
      </c>
      <c r="S211" s="140">
        <v>4.2099999999999999E-2</v>
      </c>
      <c r="T211" s="141">
        <f>S211*H211</f>
        <v>8.4199999999999997E-2</v>
      </c>
      <c r="AR211" s="142" t="s">
        <v>191</v>
      </c>
      <c r="AT211" s="142" t="s">
        <v>187</v>
      </c>
      <c r="AU211" s="142" t="s">
        <v>84</v>
      </c>
      <c r="AY211" s="17" t="s">
        <v>184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82</v>
      </c>
      <c r="BK211" s="143">
        <f>ROUND(I211*H211,2)</f>
        <v>0</v>
      </c>
      <c r="BL211" s="17" t="s">
        <v>191</v>
      </c>
      <c r="BM211" s="142" t="s">
        <v>1707</v>
      </c>
    </row>
    <row r="212" spans="2:65" s="1" customFormat="1" ht="77.95" customHeight="1">
      <c r="B212" s="136"/>
      <c r="C212" s="191" t="s">
        <v>292</v>
      </c>
      <c r="D212" s="191" t="s">
        <v>187</v>
      </c>
      <c r="E212" s="192" t="s">
        <v>1053</v>
      </c>
      <c r="F212" s="193" t="s">
        <v>1054</v>
      </c>
      <c r="G212" s="194" t="s">
        <v>351</v>
      </c>
      <c r="H212" s="195">
        <v>1.3180000000000001</v>
      </c>
      <c r="I212" s="137"/>
      <c r="J212" s="196">
        <f>ROUND(I212*H212,2)</f>
        <v>0</v>
      </c>
      <c r="K212" s="193" t="s">
        <v>195</v>
      </c>
      <c r="L212" s="32"/>
      <c r="M212" s="138" t="s">
        <v>1</v>
      </c>
      <c r="N212" s="139" t="s">
        <v>40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191</v>
      </c>
      <c r="AT212" s="142" t="s">
        <v>187</v>
      </c>
      <c r="AU212" s="142" t="s">
        <v>84</v>
      </c>
      <c r="AY212" s="17" t="s">
        <v>184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82</v>
      </c>
      <c r="BK212" s="143">
        <f>ROUND(I212*H212,2)</f>
        <v>0</v>
      </c>
      <c r="BL212" s="17" t="s">
        <v>191</v>
      </c>
      <c r="BM212" s="142" t="s">
        <v>1708</v>
      </c>
    </row>
    <row r="213" spans="2:65" s="11" customFormat="1" ht="22.95" customHeight="1">
      <c r="B213" s="124"/>
      <c r="D213" s="125" t="s">
        <v>74</v>
      </c>
      <c r="E213" s="134" t="s">
        <v>1056</v>
      </c>
      <c r="F213" s="134" t="s">
        <v>1057</v>
      </c>
      <c r="J213" s="135">
        <f>BK213</f>
        <v>0</v>
      </c>
      <c r="L213" s="124"/>
      <c r="M213" s="129"/>
      <c r="P213" s="130">
        <f>SUM(P214:P251)</f>
        <v>0</v>
      </c>
      <c r="R213" s="130">
        <f>SUM(R214:R251)</f>
        <v>0.78647</v>
      </c>
      <c r="T213" s="131">
        <f>SUM(T214:T251)</f>
        <v>0.71708207999999996</v>
      </c>
      <c r="AR213" s="125" t="s">
        <v>84</v>
      </c>
      <c r="AT213" s="132" t="s">
        <v>74</v>
      </c>
      <c r="AU213" s="132" t="s">
        <v>82</v>
      </c>
      <c r="AY213" s="125" t="s">
        <v>184</v>
      </c>
      <c r="BK213" s="133">
        <f>SUM(BK214:BK251)</f>
        <v>0</v>
      </c>
    </row>
    <row r="214" spans="2:65" s="1" customFormat="1" ht="24.15" customHeight="1">
      <c r="B214" s="136"/>
      <c r="C214" s="191" t="s">
        <v>245</v>
      </c>
      <c r="D214" s="191" t="s">
        <v>187</v>
      </c>
      <c r="E214" s="192" t="s">
        <v>1058</v>
      </c>
      <c r="F214" s="193" t="s">
        <v>1059</v>
      </c>
      <c r="G214" s="194" t="s">
        <v>248</v>
      </c>
      <c r="H214" s="195">
        <v>9</v>
      </c>
      <c r="I214" s="137"/>
      <c r="J214" s="196">
        <f>ROUND(I214*H214,2)</f>
        <v>0</v>
      </c>
      <c r="K214" s="193" t="s">
        <v>195</v>
      </c>
      <c r="L214" s="32"/>
      <c r="M214" s="138" t="s">
        <v>1</v>
      </c>
      <c r="N214" s="139" t="s">
        <v>40</v>
      </c>
      <c r="P214" s="140">
        <f>O214*H214</f>
        <v>0</v>
      </c>
      <c r="Q214" s="140">
        <v>0</v>
      </c>
      <c r="R214" s="140">
        <f>Q214*H214</f>
        <v>0</v>
      </c>
      <c r="S214" s="140">
        <v>1E-3</v>
      </c>
      <c r="T214" s="141">
        <f>S214*H214</f>
        <v>9.0000000000000011E-3</v>
      </c>
      <c r="AR214" s="142" t="s">
        <v>191</v>
      </c>
      <c r="AT214" s="142" t="s">
        <v>187</v>
      </c>
      <c r="AU214" s="142" t="s">
        <v>84</v>
      </c>
      <c r="AY214" s="17" t="s">
        <v>184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82</v>
      </c>
      <c r="BK214" s="143">
        <f>ROUND(I214*H214,2)</f>
        <v>0</v>
      </c>
      <c r="BL214" s="17" t="s">
        <v>191</v>
      </c>
      <c r="BM214" s="142" t="s">
        <v>1709</v>
      </c>
    </row>
    <row r="215" spans="2:65" s="12" customFormat="1">
      <c r="B215" s="158"/>
      <c r="D215" s="154" t="s">
        <v>907</v>
      </c>
      <c r="E215" s="159" t="s">
        <v>1</v>
      </c>
      <c r="F215" s="160" t="s">
        <v>1062</v>
      </c>
      <c r="H215" s="161">
        <v>3</v>
      </c>
      <c r="L215" s="158"/>
      <c r="M215" s="163"/>
      <c r="T215" s="164"/>
      <c r="AT215" s="159" t="s">
        <v>907</v>
      </c>
      <c r="AU215" s="159" t="s">
        <v>84</v>
      </c>
      <c r="AV215" s="12" t="s">
        <v>84</v>
      </c>
      <c r="AW215" s="12" t="s">
        <v>32</v>
      </c>
      <c r="AX215" s="12" t="s">
        <v>75</v>
      </c>
      <c r="AY215" s="159" t="s">
        <v>184</v>
      </c>
    </row>
    <row r="216" spans="2:65" s="12" customFormat="1">
      <c r="B216" s="158"/>
      <c r="D216" s="154" t="s">
        <v>907</v>
      </c>
      <c r="E216" s="159" t="s">
        <v>1</v>
      </c>
      <c r="F216" s="160" t="s">
        <v>1063</v>
      </c>
      <c r="H216" s="161">
        <v>3</v>
      </c>
      <c r="L216" s="158"/>
      <c r="M216" s="163"/>
      <c r="T216" s="164"/>
      <c r="AT216" s="159" t="s">
        <v>907</v>
      </c>
      <c r="AU216" s="159" t="s">
        <v>84</v>
      </c>
      <c r="AV216" s="12" t="s">
        <v>84</v>
      </c>
      <c r="AW216" s="12" t="s">
        <v>32</v>
      </c>
      <c r="AX216" s="12" t="s">
        <v>75</v>
      </c>
      <c r="AY216" s="159" t="s">
        <v>184</v>
      </c>
    </row>
    <row r="217" spans="2:65" s="12" customFormat="1">
      <c r="B217" s="158"/>
      <c r="D217" s="154" t="s">
        <v>907</v>
      </c>
      <c r="E217" s="159" t="s">
        <v>1</v>
      </c>
      <c r="F217" s="160" t="s">
        <v>1064</v>
      </c>
      <c r="H217" s="161">
        <v>3</v>
      </c>
      <c r="L217" s="158"/>
      <c r="M217" s="163"/>
      <c r="T217" s="164"/>
      <c r="AT217" s="159" t="s">
        <v>907</v>
      </c>
      <c r="AU217" s="159" t="s">
        <v>84</v>
      </c>
      <c r="AV217" s="12" t="s">
        <v>84</v>
      </c>
      <c r="AW217" s="12" t="s">
        <v>32</v>
      </c>
      <c r="AX217" s="12" t="s">
        <v>75</v>
      </c>
      <c r="AY217" s="159" t="s">
        <v>184</v>
      </c>
    </row>
    <row r="218" spans="2:65" s="13" customFormat="1">
      <c r="B218" s="165"/>
      <c r="D218" s="154" t="s">
        <v>907</v>
      </c>
      <c r="E218" s="166" t="s">
        <v>1</v>
      </c>
      <c r="F218" s="167" t="s">
        <v>921</v>
      </c>
      <c r="H218" s="168">
        <v>9</v>
      </c>
      <c r="L218" s="165"/>
      <c r="M218" s="170"/>
      <c r="T218" s="171"/>
      <c r="AT218" s="166" t="s">
        <v>907</v>
      </c>
      <c r="AU218" s="166" t="s">
        <v>84</v>
      </c>
      <c r="AV218" s="13" t="s">
        <v>197</v>
      </c>
      <c r="AW218" s="13" t="s">
        <v>32</v>
      </c>
      <c r="AX218" s="13" t="s">
        <v>82</v>
      </c>
      <c r="AY218" s="166" t="s">
        <v>184</v>
      </c>
    </row>
    <row r="219" spans="2:65" s="1" customFormat="1" ht="37.9" customHeight="1">
      <c r="B219" s="136"/>
      <c r="C219" s="191" t="s">
        <v>299</v>
      </c>
      <c r="D219" s="191" t="s">
        <v>187</v>
      </c>
      <c r="E219" s="192" t="s">
        <v>1065</v>
      </c>
      <c r="F219" s="193" t="s">
        <v>1066</v>
      </c>
      <c r="G219" s="194" t="s">
        <v>248</v>
      </c>
      <c r="H219" s="195">
        <v>16</v>
      </c>
      <c r="I219" s="137"/>
      <c r="J219" s="196">
        <f>ROUND(I219*H219,2)</f>
        <v>0</v>
      </c>
      <c r="K219" s="193" t="s">
        <v>195</v>
      </c>
      <c r="L219" s="32"/>
      <c r="M219" s="138" t="s">
        <v>1</v>
      </c>
      <c r="N219" s="139" t="s">
        <v>40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191</v>
      </c>
      <c r="AT219" s="142" t="s">
        <v>187</v>
      </c>
      <c r="AU219" s="142" t="s">
        <v>84</v>
      </c>
      <c r="AY219" s="17" t="s">
        <v>184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82</v>
      </c>
      <c r="BK219" s="143">
        <f>ROUND(I219*H219,2)</f>
        <v>0</v>
      </c>
      <c r="BL219" s="17" t="s">
        <v>191</v>
      </c>
      <c r="BM219" s="142" t="s">
        <v>1710</v>
      </c>
    </row>
    <row r="220" spans="2:65" s="12" customFormat="1">
      <c r="B220" s="158"/>
      <c r="D220" s="154" t="s">
        <v>907</v>
      </c>
      <c r="E220" s="159" t="s">
        <v>1</v>
      </c>
      <c r="F220" s="160" t="s">
        <v>1068</v>
      </c>
      <c r="H220" s="161">
        <v>6</v>
      </c>
      <c r="L220" s="158"/>
      <c r="M220" s="163"/>
      <c r="T220" s="164"/>
      <c r="AT220" s="159" t="s">
        <v>907</v>
      </c>
      <c r="AU220" s="159" t="s">
        <v>84</v>
      </c>
      <c r="AV220" s="12" t="s">
        <v>84</v>
      </c>
      <c r="AW220" s="12" t="s">
        <v>32</v>
      </c>
      <c r="AX220" s="12" t="s">
        <v>75</v>
      </c>
      <c r="AY220" s="159" t="s">
        <v>184</v>
      </c>
    </row>
    <row r="221" spans="2:65" s="12" customFormat="1">
      <c r="B221" s="158"/>
      <c r="D221" s="154" t="s">
        <v>907</v>
      </c>
      <c r="E221" s="159" t="s">
        <v>1</v>
      </c>
      <c r="F221" s="160" t="s">
        <v>1069</v>
      </c>
      <c r="H221" s="161">
        <v>10</v>
      </c>
      <c r="L221" s="158"/>
      <c r="M221" s="163"/>
      <c r="T221" s="164"/>
      <c r="AT221" s="159" t="s">
        <v>907</v>
      </c>
      <c r="AU221" s="159" t="s">
        <v>84</v>
      </c>
      <c r="AV221" s="12" t="s">
        <v>84</v>
      </c>
      <c r="AW221" s="12" t="s">
        <v>32</v>
      </c>
      <c r="AX221" s="12" t="s">
        <v>75</v>
      </c>
      <c r="AY221" s="159" t="s">
        <v>184</v>
      </c>
    </row>
    <row r="222" spans="2:65" s="13" customFormat="1">
      <c r="B222" s="165"/>
      <c r="D222" s="154" t="s">
        <v>907</v>
      </c>
      <c r="E222" s="166" t="s">
        <v>1</v>
      </c>
      <c r="F222" s="167" t="s">
        <v>921</v>
      </c>
      <c r="H222" s="168">
        <v>16</v>
      </c>
      <c r="L222" s="165"/>
      <c r="M222" s="170"/>
      <c r="T222" s="171"/>
      <c r="AT222" s="166" t="s">
        <v>907</v>
      </c>
      <c r="AU222" s="166" t="s">
        <v>84</v>
      </c>
      <c r="AV222" s="13" t="s">
        <v>197</v>
      </c>
      <c r="AW222" s="13" t="s">
        <v>32</v>
      </c>
      <c r="AX222" s="13" t="s">
        <v>82</v>
      </c>
      <c r="AY222" s="166" t="s">
        <v>184</v>
      </c>
    </row>
    <row r="223" spans="2:65" s="1" customFormat="1" ht="24.15" customHeight="1">
      <c r="B223" s="136"/>
      <c r="C223" s="197" t="s">
        <v>196</v>
      </c>
      <c r="D223" s="197" t="s">
        <v>192</v>
      </c>
      <c r="E223" s="198" t="s">
        <v>1070</v>
      </c>
      <c r="F223" s="199" t="s">
        <v>1071</v>
      </c>
      <c r="G223" s="200" t="s">
        <v>248</v>
      </c>
      <c r="H223" s="201">
        <v>6</v>
      </c>
      <c r="I223" s="144"/>
      <c r="J223" s="202">
        <f t="shared" ref="J223:J228" si="10">ROUND(I223*H223,2)</f>
        <v>0</v>
      </c>
      <c r="K223" s="199" t="s">
        <v>195</v>
      </c>
      <c r="L223" s="145"/>
      <c r="M223" s="146" t="s">
        <v>1</v>
      </c>
      <c r="N223" s="147" t="s">
        <v>40</v>
      </c>
      <c r="P223" s="140">
        <f t="shared" ref="P223:P228" si="11">O223*H223</f>
        <v>0</v>
      </c>
      <c r="Q223" s="140">
        <v>1.95E-2</v>
      </c>
      <c r="R223" s="140">
        <f t="shared" ref="R223:R228" si="12">Q223*H223</f>
        <v>0.11699999999999999</v>
      </c>
      <c r="S223" s="140">
        <v>0</v>
      </c>
      <c r="T223" s="141">
        <f t="shared" ref="T223:T228" si="13">S223*H223</f>
        <v>0</v>
      </c>
      <c r="AR223" s="142" t="s">
        <v>196</v>
      </c>
      <c r="AT223" s="142" t="s">
        <v>192</v>
      </c>
      <c r="AU223" s="142" t="s">
        <v>84</v>
      </c>
      <c r="AY223" s="17" t="s">
        <v>184</v>
      </c>
      <c r="BE223" s="143">
        <f t="shared" ref="BE223:BE228" si="14">IF(N223="základní",J223,0)</f>
        <v>0</v>
      </c>
      <c r="BF223" s="143">
        <f t="shared" ref="BF223:BF228" si="15">IF(N223="snížená",J223,0)</f>
        <v>0</v>
      </c>
      <c r="BG223" s="143">
        <f t="shared" ref="BG223:BG228" si="16">IF(N223="zákl. přenesená",J223,0)</f>
        <v>0</v>
      </c>
      <c r="BH223" s="143">
        <f t="shared" ref="BH223:BH228" si="17">IF(N223="sníž. přenesená",J223,0)</f>
        <v>0</v>
      </c>
      <c r="BI223" s="143">
        <f t="shared" ref="BI223:BI228" si="18">IF(N223="nulová",J223,0)</f>
        <v>0</v>
      </c>
      <c r="BJ223" s="17" t="s">
        <v>82</v>
      </c>
      <c r="BK223" s="143">
        <f t="shared" ref="BK223:BK228" si="19">ROUND(I223*H223,2)</f>
        <v>0</v>
      </c>
      <c r="BL223" s="17" t="s">
        <v>191</v>
      </c>
      <c r="BM223" s="142" t="s">
        <v>1711</v>
      </c>
    </row>
    <row r="224" spans="2:65" s="1" customFormat="1" ht="24.15" customHeight="1">
      <c r="B224" s="136"/>
      <c r="C224" s="197" t="s">
        <v>306</v>
      </c>
      <c r="D224" s="197" t="s">
        <v>192</v>
      </c>
      <c r="E224" s="198" t="s">
        <v>1073</v>
      </c>
      <c r="F224" s="199" t="s">
        <v>1074</v>
      </c>
      <c r="G224" s="200" t="s">
        <v>248</v>
      </c>
      <c r="H224" s="201">
        <v>10</v>
      </c>
      <c r="I224" s="144"/>
      <c r="J224" s="202">
        <f t="shared" si="10"/>
        <v>0</v>
      </c>
      <c r="K224" s="199" t="s">
        <v>195</v>
      </c>
      <c r="L224" s="145"/>
      <c r="M224" s="146" t="s">
        <v>1</v>
      </c>
      <c r="N224" s="147" t="s">
        <v>40</v>
      </c>
      <c r="P224" s="140">
        <f t="shared" si="11"/>
        <v>0</v>
      </c>
      <c r="Q224" s="140">
        <v>1.6E-2</v>
      </c>
      <c r="R224" s="140">
        <f t="shared" si="12"/>
        <v>0.16</v>
      </c>
      <c r="S224" s="140">
        <v>0</v>
      </c>
      <c r="T224" s="141">
        <f t="shared" si="13"/>
        <v>0</v>
      </c>
      <c r="AR224" s="142" t="s">
        <v>196</v>
      </c>
      <c r="AT224" s="142" t="s">
        <v>192</v>
      </c>
      <c r="AU224" s="142" t="s">
        <v>84</v>
      </c>
      <c r="AY224" s="17" t="s">
        <v>184</v>
      </c>
      <c r="BE224" s="143">
        <f t="shared" si="14"/>
        <v>0</v>
      </c>
      <c r="BF224" s="143">
        <f t="shared" si="15"/>
        <v>0</v>
      </c>
      <c r="BG224" s="143">
        <f t="shared" si="16"/>
        <v>0</v>
      </c>
      <c r="BH224" s="143">
        <f t="shared" si="17"/>
        <v>0</v>
      </c>
      <c r="BI224" s="143">
        <f t="shared" si="18"/>
        <v>0</v>
      </c>
      <c r="BJ224" s="17" t="s">
        <v>82</v>
      </c>
      <c r="BK224" s="143">
        <f t="shared" si="19"/>
        <v>0</v>
      </c>
      <c r="BL224" s="17" t="s">
        <v>191</v>
      </c>
      <c r="BM224" s="142" t="s">
        <v>1712</v>
      </c>
    </row>
    <row r="225" spans="2:65" s="1" customFormat="1" ht="24.15" customHeight="1">
      <c r="B225" s="136"/>
      <c r="C225" s="197" t="s">
        <v>252</v>
      </c>
      <c r="D225" s="197" t="s">
        <v>192</v>
      </c>
      <c r="E225" s="198" t="s">
        <v>1076</v>
      </c>
      <c r="F225" s="199" t="s">
        <v>1077</v>
      </c>
      <c r="G225" s="200" t="s">
        <v>248</v>
      </c>
      <c r="H225" s="201">
        <v>16</v>
      </c>
      <c r="I225" s="144"/>
      <c r="J225" s="202">
        <f t="shared" si="10"/>
        <v>0</v>
      </c>
      <c r="K225" s="199" t="s">
        <v>195</v>
      </c>
      <c r="L225" s="145"/>
      <c r="M225" s="146" t="s">
        <v>1</v>
      </c>
      <c r="N225" s="147" t="s">
        <v>40</v>
      </c>
      <c r="P225" s="140">
        <f t="shared" si="11"/>
        <v>0</v>
      </c>
      <c r="Q225" s="140">
        <v>2.2000000000000001E-3</v>
      </c>
      <c r="R225" s="140">
        <f t="shared" si="12"/>
        <v>3.5200000000000002E-2</v>
      </c>
      <c r="S225" s="140">
        <v>0</v>
      </c>
      <c r="T225" s="141">
        <f t="shared" si="13"/>
        <v>0</v>
      </c>
      <c r="AR225" s="142" t="s">
        <v>196</v>
      </c>
      <c r="AT225" s="142" t="s">
        <v>192</v>
      </c>
      <c r="AU225" s="142" t="s">
        <v>84</v>
      </c>
      <c r="AY225" s="17" t="s">
        <v>184</v>
      </c>
      <c r="BE225" s="143">
        <f t="shared" si="14"/>
        <v>0</v>
      </c>
      <c r="BF225" s="143">
        <f t="shared" si="15"/>
        <v>0</v>
      </c>
      <c r="BG225" s="143">
        <f t="shared" si="16"/>
        <v>0</v>
      </c>
      <c r="BH225" s="143">
        <f t="shared" si="17"/>
        <v>0</v>
      </c>
      <c r="BI225" s="143">
        <f t="shared" si="18"/>
        <v>0</v>
      </c>
      <c r="BJ225" s="17" t="s">
        <v>82</v>
      </c>
      <c r="BK225" s="143">
        <f t="shared" si="19"/>
        <v>0</v>
      </c>
      <c r="BL225" s="17" t="s">
        <v>191</v>
      </c>
      <c r="BM225" s="142" t="s">
        <v>1713</v>
      </c>
    </row>
    <row r="226" spans="2:65" s="1" customFormat="1" ht="16.5" customHeight="1">
      <c r="B226" s="136"/>
      <c r="C226" s="197" t="s">
        <v>313</v>
      </c>
      <c r="D226" s="197" t="s">
        <v>192</v>
      </c>
      <c r="E226" s="198" t="s">
        <v>1079</v>
      </c>
      <c r="F226" s="199" t="s">
        <v>1080</v>
      </c>
      <c r="G226" s="200" t="s">
        <v>248</v>
      </c>
      <c r="H226" s="201">
        <v>6</v>
      </c>
      <c r="I226" s="144"/>
      <c r="J226" s="202">
        <f t="shared" si="10"/>
        <v>0</v>
      </c>
      <c r="K226" s="199" t="s">
        <v>1081</v>
      </c>
      <c r="L226" s="145"/>
      <c r="M226" s="146" t="s">
        <v>1</v>
      </c>
      <c r="N226" s="147" t="s">
        <v>40</v>
      </c>
      <c r="P226" s="140">
        <f t="shared" si="11"/>
        <v>0</v>
      </c>
      <c r="Q226" s="140">
        <v>1.4999999999999999E-4</v>
      </c>
      <c r="R226" s="140">
        <f t="shared" si="12"/>
        <v>8.9999999999999998E-4</v>
      </c>
      <c r="S226" s="140">
        <v>0</v>
      </c>
      <c r="T226" s="141">
        <f t="shared" si="13"/>
        <v>0</v>
      </c>
      <c r="AR226" s="142" t="s">
        <v>196</v>
      </c>
      <c r="AT226" s="142" t="s">
        <v>192</v>
      </c>
      <c r="AU226" s="142" t="s">
        <v>84</v>
      </c>
      <c r="AY226" s="17" t="s">
        <v>184</v>
      </c>
      <c r="BE226" s="143">
        <f t="shared" si="14"/>
        <v>0</v>
      </c>
      <c r="BF226" s="143">
        <f t="shared" si="15"/>
        <v>0</v>
      </c>
      <c r="BG226" s="143">
        <f t="shared" si="16"/>
        <v>0</v>
      </c>
      <c r="BH226" s="143">
        <f t="shared" si="17"/>
        <v>0</v>
      </c>
      <c r="BI226" s="143">
        <f t="shared" si="18"/>
        <v>0</v>
      </c>
      <c r="BJ226" s="17" t="s">
        <v>82</v>
      </c>
      <c r="BK226" s="143">
        <f t="shared" si="19"/>
        <v>0</v>
      </c>
      <c r="BL226" s="17" t="s">
        <v>191</v>
      </c>
      <c r="BM226" s="142" t="s">
        <v>1714</v>
      </c>
    </row>
    <row r="227" spans="2:65" s="1" customFormat="1" ht="16.5" customHeight="1">
      <c r="B227" s="136"/>
      <c r="C227" s="197" t="s">
        <v>255</v>
      </c>
      <c r="D227" s="197" t="s">
        <v>192</v>
      </c>
      <c r="E227" s="198" t="s">
        <v>1083</v>
      </c>
      <c r="F227" s="199" t="s">
        <v>1084</v>
      </c>
      <c r="G227" s="200" t="s">
        <v>248</v>
      </c>
      <c r="H227" s="201">
        <v>10</v>
      </c>
      <c r="I227" s="144"/>
      <c r="J227" s="202">
        <f t="shared" si="10"/>
        <v>0</v>
      </c>
      <c r="K227" s="199" t="s">
        <v>1081</v>
      </c>
      <c r="L227" s="145"/>
      <c r="M227" s="146" t="s">
        <v>1</v>
      </c>
      <c r="N227" s="147" t="s">
        <v>40</v>
      </c>
      <c r="P227" s="140">
        <f t="shared" si="11"/>
        <v>0</v>
      </c>
      <c r="Q227" s="140">
        <v>1.4999999999999999E-4</v>
      </c>
      <c r="R227" s="140">
        <f t="shared" si="12"/>
        <v>1.4999999999999998E-3</v>
      </c>
      <c r="S227" s="140">
        <v>0</v>
      </c>
      <c r="T227" s="141">
        <f t="shared" si="13"/>
        <v>0</v>
      </c>
      <c r="AR227" s="142" t="s">
        <v>196</v>
      </c>
      <c r="AT227" s="142" t="s">
        <v>192</v>
      </c>
      <c r="AU227" s="142" t="s">
        <v>84</v>
      </c>
      <c r="AY227" s="17" t="s">
        <v>184</v>
      </c>
      <c r="BE227" s="143">
        <f t="shared" si="14"/>
        <v>0</v>
      </c>
      <c r="BF227" s="143">
        <f t="shared" si="15"/>
        <v>0</v>
      </c>
      <c r="BG227" s="143">
        <f t="shared" si="16"/>
        <v>0</v>
      </c>
      <c r="BH227" s="143">
        <f t="shared" si="17"/>
        <v>0</v>
      </c>
      <c r="BI227" s="143">
        <f t="shared" si="18"/>
        <v>0</v>
      </c>
      <c r="BJ227" s="17" t="s">
        <v>82</v>
      </c>
      <c r="BK227" s="143">
        <f t="shared" si="19"/>
        <v>0</v>
      </c>
      <c r="BL227" s="17" t="s">
        <v>191</v>
      </c>
      <c r="BM227" s="142" t="s">
        <v>1715</v>
      </c>
    </row>
    <row r="228" spans="2:65" s="1" customFormat="1" ht="37.9" customHeight="1">
      <c r="B228" s="136"/>
      <c r="C228" s="191" t="s">
        <v>320</v>
      </c>
      <c r="D228" s="191" t="s">
        <v>187</v>
      </c>
      <c r="E228" s="192" t="s">
        <v>1086</v>
      </c>
      <c r="F228" s="193" t="s">
        <v>1087</v>
      </c>
      <c r="G228" s="194" t="s">
        <v>248</v>
      </c>
      <c r="H228" s="195">
        <v>9</v>
      </c>
      <c r="I228" s="137"/>
      <c r="J228" s="196">
        <f t="shared" si="10"/>
        <v>0</v>
      </c>
      <c r="K228" s="193" t="s">
        <v>195</v>
      </c>
      <c r="L228" s="32"/>
      <c r="M228" s="138" t="s">
        <v>1</v>
      </c>
      <c r="N228" s="139" t="s">
        <v>40</v>
      </c>
      <c r="P228" s="140">
        <f t="shared" si="11"/>
        <v>0</v>
      </c>
      <c r="Q228" s="140">
        <v>0</v>
      </c>
      <c r="R228" s="140">
        <f t="shared" si="12"/>
        <v>0</v>
      </c>
      <c r="S228" s="140">
        <v>0</v>
      </c>
      <c r="T228" s="141">
        <f t="shared" si="13"/>
        <v>0</v>
      </c>
      <c r="AR228" s="142" t="s">
        <v>191</v>
      </c>
      <c r="AT228" s="142" t="s">
        <v>187</v>
      </c>
      <c r="AU228" s="142" t="s">
        <v>84</v>
      </c>
      <c r="AY228" s="17" t="s">
        <v>184</v>
      </c>
      <c r="BE228" s="143">
        <f t="shared" si="14"/>
        <v>0</v>
      </c>
      <c r="BF228" s="143">
        <f t="shared" si="15"/>
        <v>0</v>
      </c>
      <c r="BG228" s="143">
        <f t="shared" si="16"/>
        <v>0</v>
      </c>
      <c r="BH228" s="143">
        <f t="shared" si="17"/>
        <v>0</v>
      </c>
      <c r="BI228" s="143">
        <f t="shared" si="18"/>
        <v>0</v>
      </c>
      <c r="BJ228" s="17" t="s">
        <v>82</v>
      </c>
      <c r="BK228" s="143">
        <f t="shared" si="19"/>
        <v>0</v>
      </c>
      <c r="BL228" s="17" t="s">
        <v>191</v>
      </c>
      <c r="BM228" s="142" t="s">
        <v>1716</v>
      </c>
    </row>
    <row r="229" spans="2:65" s="12" customFormat="1">
      <c r="B229" s="158"/>
      <c r="D229" s="154" t="s">
        <v>907</v>
      </c>
      <c r="E229" s="159" t="s">
        <v>1</v>
      </c>
      <c r="F229" s="160" t="s">
        <v>1717</v>
      </c>
      <c r="H229" s="161">
        <v>9</v>
      </c>
      <c r="L229" s="158"/>
      <c r="M229" s="163"/>
      <c r="T229" s="164"/>
      <c r="AT229" s="159" t="s">
        <v>907</v>
      </c>
      <c r="AU229" s="159" t="s">
        <v>84</v>
      </c>
      <c r="AV229" s="12" t="s">
        <v>84</v>
      </c>
      <c r="AW229" s="12" t="s">
        <v>32</v>
      </c>
      <c r="AX229" s="12" t="s">
        <v>82</v>
      </c>
      <c r="AY229" s="159" t="s">
        <v>184</v>
      </c>
    </row>
    <row r="230" spans="2:65" s="1" customFormat="1" ht="24.15" customHeight="1">
      <c r="B230" s="136"/>
      <c r="C230" s="197" t="s">
        <v>259</v>
      </c>
      <c r="D230" s="197" t="s">
        <v>192</v>
      </c>
      <c r="E230" s="198" t="s">
        <v>1070</v>
      </c>
      <c r="F230" s="199" t="s">
        <v>1071</v>
      </c>
      <c r="G230" s="200" t="s">
        <v>248</v>
      </c>
      <c r="H230" s="201">
        <v>9</v>
      </c>
      <c r="I230" s="144"/>
      <c r="J230" s="202">
        <f>ROUND(I230*H230,2)</f>
        <v>0</v>
      </c>
      <c r="K230" s="199" t="s">
        <v>195</v>
      </c>
      <c r="L230" s="145"/>
      <c r="M230" s="146" t="s">
        <v>1</v>
      </c>
      <c r="N230" s="147" t="s">
        <v>40</v>
      </c>
      <c r="P230" s="140">
        <f>O230*H230</f>
        <v>0</v>
      </c>
      <c r="Q230" s="140">
        <v>1.95E-2</v>
      </c>
      <c r="R230" s="140">
        <f>Q230*H230</f>
        <v>0.17549999999999999</v>
      </c>
      <c r="S230" s="140">
        <v>0</v>
      </c>
      <c r="T230" s="141">
        <f>S230*H230</f>
        <v>0</v>
      </c>
      <c r="AR230" s="142" t="s">
        <v>196</v>
      </c>
      <c r="AT230" s="142" t="s">
        <v>192</v>
      </c>
      <c r="AU230" s="142" t="s">
        <v>84</v>
      </c>
      <c r="AY230" s="17" t="s">
        <v>184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82</v>
      </c>
      <c r="BK230" s="143">
        <f>ROUND(I230*H230,2)</f>
        <v>0</v>
      </c>
      <c r="BL230" s="17" t="s">
        <v>191</v>
      </c>
      <c r="BM230" s="142" t="s">
        <v>1718</v>
      </c>
    </row>
    <row r="231" spans="2:65" s="1" customFormat="1" ht="16.5" customHeight="1">
      <c r="B231" s="136"/>
      <c r="C231" s="197" t="s">
        <v>327</v>
      </c>
      <c r="D231" s="197" t="s">
        <v>192</v>
      </c>
      <c r="E231" s="198" t="s">
        <v>1091</v>
      </c>
      <c r="F231" s="199" t="s">
        <v>1092</v>
      </c>
      <c r="G231" s="200" t="s">
        <v>248</v>
      </c>
      <c r="H231" s="201">
        <v>9</v>
      </c>
      <c r="I231" s="144"/>
      <c r="J231" s="202">
        <f>ROUND(I231*H231,2)</f>
        <v>0</v>
      </c>
      <c r="K231" s="199" t="s">
        <v>195</v>
      </c>
      <c r="L231" s="145"/>
      <c r="M231" s="146" t="s">
        <v>1</v>
      </c>
      <c r="N231" s="147" t="s">
        <v>40</v>
      </c>
      <c r="P231" s="140">
        <f>O231*H231</f>
        <v>0</v>
      </c>
      <c r="Q231" s="140">
        <v>2.2000000000000001E-3</v>
      </c>
      <c r="R231" s="140">
        <f>Q231*H231</f>
        <v>1.9800000000000002E-2</v>
      </c>
      <c r="S231" s="140">
        <v>0</v>
      </c>
      <c r="T231" s="141">
        <f>S231*H231</f>
        <v>0</v>
      </c>
      <c r="AR231" s="142" t="s">
        <v>196</v>
      </c>
      <c r="AT231" s="142" t="s">
        <v>192</v>
      </c>
      <c r="AU231" s="142" t="s">
        <v>84</v>
      </c>
      <c r="AY231" s="17" t="s">
        <v>184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82</v>
      </c>
      <c r="BK231" s="143">
        <f>ROUND(I231*H231,2)</f>
        <v>0</v>
      </c>
      <c r="BL231" s="17" t="s">
        <v>191</v>
      </c>
      <c r="BM231" s="142" t="s">
        <v>1719</v>
      </c>
    </row>
    <row r="232" spans="2:65" s="1" customFormat="1" ht="24.15" customHeight="1">
      <c r="B232" s="136"/>
      <c r="C232" s="191" t="s">
        <v>262</v>
      </c>
      <c r="D232" s="191" t="s">
        <v>187</v>
      </c>
      <c r="E232" s="192" t="s">
        <v>1094</v>
      </c>
      <c r="F232" s="193" t="s">
        <v>1095</v>
      </c>
      <c r="G232" s="194" t="s">
        <v>248</v>
      </c>
      <c r="H232" s="195">
        <v>9</v>
      </c>
      <c r="I232" s="137"/>
      <c r="J232" s="196">
        <f>ROUND(I232*H232,2)</f>
        <v>0</v>
      </c>
      <c r="K232" s="193" t="s">
        <v>195</v>
      </c>
      <c r="L232" s="32"/>
      <c r="M232" s="138" t="s">
        <v>1</v>
      </c>
      <c r="N232" s="139" t="s">
        <v>40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191</v>
      </c>
      <c r="AT232" s="142" t="s">
        <v>187</v>
      </c>
      <c r="AU232" s="142" t="s">
        <v>84</v>
      </c>
      <c r="AY232" s="17" t="s">
        <v>184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82</v>
      </c>
      <c r="BK232" s="143">
        <f>ROUND(I232*H232,2)</f>
        <v>0</v>
      </c>
      <c r="BL232" s="17" t="s">
        <v>191</v>
      </c>
      <c r="BM232" s="142" t="s">
        <v>1720</v>
      </c>
    </row>
    <row r="233" spans="2:65" s="12" customFormat="1">
      <c r="B233" s="158"/>
      <c r="D233" s="154" t="s">
        <v>907</v>
      </c>
      <c r="E233" s="159" t="s">
        <v>1</v>
      </c>
      <c r="F233" s="160" t="s">
        <v>1717</v>
      </c>
      <c r="H233" s="161">
        <v>9</v>
      </c>
      <c r="L233" s="158"/>
      <c r="M233" s="163"/>
      <c r="T233" s="164"/>
      <c r="AT233" s="159" t="s">
        <v>907</v>
      </c>
      <c r="AU233" s="159" t="s">
        <v>84</v>
      </c>
      <c r="AV233" s="12" t="s">
        <v>84</v>
      </c>
      <c r="AW233" s="12" t="s">
        <v>32</v>
      </c>
      <c r="AX233" s="12" t="s">
        <v>82</v>
      </c>
      <c r="AY233" s="159" t="s">
        <v>184</v>
      </c>
    </row>
    <row r="234" spans="2:65" s="1" customFormat="1" ht="16.5" customHeight="1">
      <c r="B234" s="136"/>
      <c r="C234" s="197" t="s">
        <v>334</v>
      </c>
      <c r="D234" s="197" t="s">
        <v>192</v>
      </c>
      <c r="E234" s="198" t="s">
        <v>1098</v>
      </c>
      <c r="F234" s="199" t="s">
        <v>1099</v>
      </c>
      <c r="G234" s="200" t="s">
        <v>248</v>
      </c>
      <c r="H234" s="201">
        <v>9</v>
      </c>
      <c r="I234" s="144"/>
      <c r="J234" s="202">
        <f>ROUND(I234*H234,2)</f>
        <v>0</v>
      </c>
      <c r="K234" s="199" t="s">
        <v>195</v>
      </c>
      <c r="L234" s="145"/>
      <c r="M234" s="146" t="s">
        <v>1</v>
      </c>
      <c r="N234" s="147" t="s">
        <v>40</v>
      </c>
      <c r="P234" s="140">
        <f>O234*H234</f>
        <v>0</v>
      </c>
      <c r="Q234" s="140">
        <v>2.3999999999999998E-3</v>
      </c>
      <c r="R234" s="140">
        <f>Q234*H234</f>
        <v>2.1599999999999998E-2</v>
      </c>
      <c r="S234" s="140">
        <v>0</v>
      </c>
      <c r="T234" s="141">
        <f>S234*H234</f>
        <v>0</v>
      </c>
      <c r="AR234" s="142" t="s">
        <v>196</v>
      </c>
      <c r="AT234" s="142" t="s">
        <v>192</v>
      </c>
      <c r="AU234" s="142" t="s">
        <v>84</v>
      </c>
      <c r="AY234" s="17" t="s">
        <v>184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82</v>
      </c>
      <c r="BK234" s="143">
        <f>ROUND(I234*H234,2)</f>
        <v>0</v>
      </c>
      <c r="BL234" s="17" t="s">
        <v>191</v>
      </c>
      <c r="BM234" s="142" t="s">
        <v>1721</v>
      </c>
    </row>
    <row r="235" spans="2:65" s="1" customFormat="1" ht="24.15" customHeight="1">
      <c r="B235" s="136"/>
      <c r="C235" s="191" t="s">
        <v>267</v>
      </c>
      <c r="D235" s="191" t="s">
        <v>187</v>
      </c>
      <c r="E235" s="192" t="s">
        <v>1101</v>
      </c>
      <c r="F235" s="193" t="s">
        <v>1102</v>
      </c>
      <c r="G235" s="194" t="s">
        <v>470</v>
      </c>
      <c r="H235" s="195">
        <v>14.183999999999999</v>
      </c>
      <c r="I235" s="137"/>
      <c r="J235" s="196">
        <f>ROUND(I235*H235,2)</f>
        <v>0</v>
      </c>
      <c r="K235" s="193" t="s">
        <v>195</v>
      </c>
      <c r="L235" s="32"/>
      <c r="M235" s="138" t="s">
        <v>1</v>
      </c>
      <c r="N235" s="139" t="s">
        <v>40</v>
      </c>
      <c r="P235" s="140">
        <f>O235*H235</f>
        <v>0</v>
      </c>
      <c r="Q235" s="140">
        <v>0</v>
      </c>
      <c r="R235" s="140">
        <f>Q235*H235</f>
        <v>0</v>
      </c>
      <c r="S235" s="140">
        <v>7.62E-3</v>
      </c>
      <c r="T235" s="141">
        <f>S235*H235</f>
        <v>0.10808208</v>
      </c>
      <c r="AR235" s="142" t="s">
        <v>191</v>
      </c>
      <c r="AT235" s="142" t="s">
        <v>187</v>
      </c>
      <c r="AU235" s="142" t="s">
        <v>84</v>
      </c>
      <c r="AY235" s="17" t="s">
        <v>184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82</v>
      </c>
      <c r="BK235" s="143">
        <f>ROUND(I235*H235,2)</f>
        <v>0</v>
      </c>
      <c r="BL235" s="17" t="s">
        <v>191</v>
      </c>
      <c r="BM235" s="142" t="s">
        <v>1722</v>
      </c>
    </row>
    <row r="236" spans="2:65" s="12" customFormat="1">
      <c r="B236" s="158"/>
      <c r="D236" s="154" t="s">
        <v>907</v>
      </c>
      <c r="E236" s="159" t="s">
        <v>1</v>
      </c>
      <c r="F236" s="160" t="s">
        <v>1104</v>
      </c>
      <c r="H236" s="161">
        <v>4.7279999999999998</v>
      </c>
      <c r="L236" s="158"/>
      <c r="M236" s="163"/>
      <c r="T236" s="164"/>
      <c r="AT236" s="159" t="s">
        <v>907</v>
      </c>
      <c r="AU236" s="159" t="s">
        <v>84</v>
      </c>
      <c r="AV236" s="12" t="s">
        <v>84</v>
      </c>
      <c r="AW236" s="12" t="s">
        <v>32</v>
      </c>
      <c r="AX236" s="12" t="s">
        <v>75</v>
      </c>
      <c r="AY236" s="159" t="s">
        <v>184</v>
      </c>
    </row>
    <row r="237" spans="2:65" s="12" customFormat="1">
      <c r="B237" s="158"/>
      <c r="D237" s="154" t="s">
        <v>907</v>
      </c>
      <c r="E237" s="159" t="s">
        <v>1</v>
      </c>
      <c r="F237" s="160" t="s">
        <v>1105</v>
      </c>
      <c r="H237" s="161">
        <v>4.7279999999999998</v>
      </c>
      <c r="L237" s="158"/>
      <c r="M237" s="163"/>
      <c r="T237" s="164"/>
      <c r="AT237" s="159" t="s">
        <v>907</v>
      </c>
      <c r="AU237" s="159" t="s">
        <v>84</v>
      </c>
      <c r="AV237" s="12" t="s">
        <v>84</v>
      </c>
      <c r="AW237" s="12" t="s">
        <v>32</v>
      </c>
      <c r="AX237" s="12" t="s">
        <v>75</v>
      </c>
      <c r="AY237" s="159" t="s">
        <v>184</v>
      </c>
    </row>
    <row r="238" spans="2:65" s="12" customFormat="1">
      <c r="B238" s="158"/>
      <c r="D238" s="154" t="s">
        <v>907</v>
      </c>
      <c r="E238" s="159" t="s">
        <v>1</v>
      </c>
      <c r="F238" s="160" t="s">
        <v>1106</v>
      </c>
      <c r="H238" s="161">
        <v>4.7279999999999998</v>
      </c>
      <c r="L238" s="158"/>
      <c r="M238" s="163"/>
      <c r="T238" s="164"/>
      <c r="AT238" s="159" t="s">
        <v>907</v>
      </c>
      <c r="AU238" s="159" t="s">
        <v>84</v>
      </c>
      <c r="AV238" s="12" t="s">
        <v>84</v>
      </c>
      <c r="AW238" s="12" t="s">
        <v>32</v>
      </c>
      <c r="AX238" s="12" t="s">
        <v>75</v>
      </c>
      <c r="AY238" s="159" t="s">
        <v>184</v>
      </c>
    </row>
    <row r="239" spans="2:65" s="13" customFormat="1">
      <c r="B239" s="165"/>
      <c r="D239" s="154" t="s">
        <v>907</v>
      </c>
      <c r="E239" s="166" t="s">
        <v>1</v>
      </c>
      <c r="F239" s="167" t="s">
        <v>921</v>
      </c>
      <c r="H239" s="168">
        <v>14.183999999999999</v>
      </c>
      <c r="L239" s="165"/>
      <c r="M239" s="170"/>
      <c r="T239" s="171"/>
      <c r="AT239" s="166" t="s">
        <v>907</v>
      </c>
      <c r="AU239" s="166" t="s">
        <v>84</v>
      </c>
      <c r="AV239" s="13" t="s">
        <v>197</v>
      </c>
      <c r="AW239" s="13" t="s">
        <v>32</v>
      </c>
      <c r="AX239" s="13" t="s">
        <v>82</v>
      </c>
      <c r="AY239" s="166" t="s">
        <v>184</v>
      </c>
    </row>
    <row r="240" spans="2:65" s="1" customFormat="1" ht="37.9" customHeight="1">
      <c r="B240" s="136"/>
      <c r="C240" s="191" t="s">
        <v>341</v>
      </c>
      <c r="D240" s="191" t="s">
        <v>187</v>
      </c>
      <c r="E240" s="192" t="s">
        <v>1107</v>
      </c>
      <c r="F240" s="193" t="s">
        <v>1108</v>
      </c>
      <c r="G240" s="194" t="s">
        <v>248</v>
      </c>
      <c r="H240" s="195">
        <v>9</v>
      </c>
      <c r="I240" s="137"/>
      <c r="J240" s="196">
        <f>ROUND(I240*H240,2)</f>
        <v>0</v>
      </c>
      <c r="K240" s="193" t="s">
        <v>195</v>
      </c>
      <c r="L240" s="32"/>
      <c r="M240" s="138" t="s">
        <v>1</v>
      </c>
      <c r="N240" s="139" t="s">
        <v>40</v>
      </c>
      <c r="P240" s="140">
        <f>O240*H240</f>
        <v>0</v>
      </c>
      <c r="Q240" s="140">
        <v>4.8000000000000001E-4</v>
      </c>
      <c r="R240" s="140">
        <f>Q240*H240</f>
        <v>4.3200000000000001E-3</v>
      </c>
      <c r="S240" s="140">
        <v>0</v>
      </c>
      <c r="T240" s="141">
        <f>S240*H240</f>
        <v>0</v>
      </c>
      <c r="AR240" s="142" t="s">
        <v>191</v>
      </c>
      <c r="AT240" s="142" t="s">
        <v>187</v>
      </c>
      <c r="AU240" s="142" t="s">
        <v>84</v>
      </c>
      <c r="AY240" s="17" t="s">
        <v>184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82</v>
      </c>
      <c r="BK240" s="143">
        <f>ROUND(I240*H240,2)</f>
        <v>0</v>
      </c>
      <c r="BL240" s="17" t="s">
        <v>191</v>
      </c>
      <c r="BM240" s="142" t="s">
        <v>1723</v>
      </c>
    </row>
    <row r="241" spans="2:65" s="12" customFormat="1">
      <c r="B241" s="158"/>
      <c r="D241" s="154" t="s">
        <v>907</v>
      </c>
      <c r="E241" s="159" t="s">
        <v>1</v>
      </c>
      <c r="F241" s="160" t="s">
        <v>1724</v>
      </c>
      <c r="H241" s="161">
        <v>9</v>
      </c>
      <c r="L241" s="158"/>
      <c r="M241" s="163"/>
      <c r="T241" s="164"/>
      <c r="AT241" s="159" t="s">
        <v>907</v>
      </c>
      <c r="AU241" s="159" t="s">
        <v>84</v>
      </c>
      <c r="AV241" s="12" t="s">
        <v>84</v>
      </c>
      <c r="AW241" s="12" t="s">
        <v>32</v>
      </c>
      <c r="AX241" s="12" t="s">
        <v>82</v>
      </c>
      <c r="AY241" s="159" t="s">
        <v>184</v>
      </c>
    </row>
    <row r="242" spans="2:65" s="1" customFormat="1" ht="37.9" customHeight="1">
      <c r="B242" s="136"/>
      <c r="C242" s="197" t="s">
        <v>270</v>
      </c>
      <c r="D242" s="197" t="s">
        <v>192</v>
      </c>
      <c r="E242" s="198" t="s">
        <v>1111</v>
      </c>
      <c r="F242" s="199" t="s">
        <v>1112</v>
      </c>
      <c r="G242" s="200" t="s">
        <v>248</v>
      </c>
      <c r="H242" s="201">
        <v>9</v>
      </c>
      <c r="I242" s="144"/>
      <c r="J242" s="202">
        <f>ROUND(I242*H242,2)</f>
        <v>0</v>
      </c>
      <c r="K242" s="199" t="s">
        <v>195</v>
      </c>
      <c r="L242" s="145"/>
      <c r="M242" s="146" t="s">
        <v>1</v>
      </c>
      <c r="N242" s="147" t="s">
        <v>40</v>
      </c>
      <c r="P242" s="140">
        <f>O242*H242</f>
        <v>0</v>
      </c>
      <c r="Q242" s="140">
        <v>2.5999999999999999E-2</v>
      </c>
      <c r="R242" s="140">
        <f>Q242*H242</f>
        <v>0.23399999999999999</v>
      </c>
      <c r="S242" s="140">
        <v>0</v>
      </c>
      <c r="T242" s="141">
        <f>S242*H242</f>
        <v>0</v>
      </c>
      <c r="AR242" s="142" t="s">
        <v>196</v>
      </c>
      <c r="AT242" s="142" t="s">
        <v>192</v>
      </c>
      <c r="AU242" s="142" t="s">
        <v>84</v>
      </c>
      <c r="AY242" s="17" t="s">
        <v>184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82</v>
      </c>
      <c r="BK242" s="143">
        <f>ROUND(I242*H242,2)</f>
        <v>0</v>
      </c>
      <c r="BL242" s="17" t="s">
        <v>191</v>
      </c>
      <c r="BM242" s="142" t="s">
        <v>1725</v>
      </c>
    </row>
    <row r="243" spans="2:65" s="1" customFormat="1" ht="49.25" customHeight="1">
      <c r="B243" s="136"/>
      <c r="C243" s="191" t="s">
        <v>348</v>
      </c>
      <c r="D243" s="191" t="s">
        <v>187</v>
      </c>
      <c r="E243" s="192" t="s">
        <v>1114</v>
      </c>
      <c r="F243" s="193" t="s">
        <v>1115</v>
      </c>
      <c r="G243" s="194" t="s">
        <v>248</v>
      </c>
      <c r="H243" s="195">
        <v>25</v>
      </c>
      <c r="I243" s="137"/>
      <c r="J243" s="196">
        <f>ROUND(I243*H243,2)</f>
        <v>0</v>
      </c>
      <c r="K243" s="193" t="s">
        <v>195</v>
      </c>
      <c r="L243" s="32"/>
      <c r="M243" s="138" t="s">
        <v>1</v>
      </c>
      <c r="N243" s="139" t="s">
        <v>40</v>
      </c>
      <c r="P243" s="140">
        <f>O243*H243</f>
        <v>0</v>
      </c>
      <c r="Q243" s="140">
        <v>0</v>
      </c>
      <c r="R243" s="140">
        <f>Q243*H243</f>
        <v>0</v>
      </c>
      <c r="S243" s="140">
        <v>2.4E-2</v>
      </c>
      <c r="T243" s="141">
        <f>S243*H243</f>
        <v>0.6</v>
      </c>
      <c r="AR243" s="142" t="s">
        <v>191</v>
      </c>
      <c r="AT243" s="142" t="s">
        <v>187</v>
      </c>
      <c r="AU243" s="142" t="s">
        <v>84</v>
      </c>
      <c r="AY243" s="17" t="s">
        <v>184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82</v>
      </c>
      <c r="BK243" s="143">
        <f>ROUND(I243*H243,2)</f>
        <v>0</v>
      </c>
      <c r="BL243" s="17" t="s">
        <v>191</v>
      </c>
      <c r="BM243" s="142" t="s">
        <v>1726</v>
      </c>
    </row>
    <row r="244" spans="2:65" s="12" customFormat="1">
      <c r="B244" s="158"/>
      <c r="D244" s="154" t="s">
        <v>907</v>
      </c>
      <c r="E244" s="159" t="s">
        <v>1</v>
      </c>
      <c r="F244" s="160" t="s">
        <v>1117</v>
      </c>
      <c r="H244" s="161">
        <v>9</v>
      </c>
      <c r="L244" s="158"/>
      <c r="M244" s="163"/>
      <c r="T244" s="164"/>
      <c r="AT244" s="159" t="s">
        <v>907</v>
      </c>
      <c r="AU244" s="159" t="s">
        <v>84</v>
      </c>
      <c r="AV244" s="12" t="s">
        <v>84</v>
      </c>
      <c r="AW244" s="12" t="s">
        <v>32</v>
      </c>
      <c r="AX244" s="12" t="s">
        <v>75</v>
      </c>
      <c r="AY244" s="159" t="s">
        <v>184</v>
      </c>
    </row>
    <row r="245" spans="2:65" s="12" customFormat="1">
      <c r="B245" s="158"/>
      <c r="D245" s="154" t="s">
        <v>907</v>
      </c>
      <c r="E245" s="159" t="s">
        <v>1</v>
      </c>
      <c r="F245" s="160" t="s">
        <v>1118</v>
      </c>
      <c r="H245" s="161">
        <v>8</v>
      </c>
      <c r="L245" s="158"/>
      <c r="M245" s="163"/>
      <c r="T245" s="164"/>
      <c r="AT245" s="159" t="s">
        <v>907</v>
      </c>
      <c r="AU245" s="159" t="s">
        <v>84</v>
      </c>
      <c r="AV245" s="12" t="s">
        <v>84</v>
      </c>
      <c r="AW245" s="12" t="s">
        <v>32</v>
      </c>
      <c r="AX245" s="12" t="s">
        <v>75</v>
      </c>
      <c r="AY245" s="159" t="s">
        <v>184</v>
      </c>
    </row>
    <row r="246" spans="2:65" s="12" customFormat="1">
      <c r="B246" s="158"/>
      <c r="D246" s="154" t="s">
        <v>907</v>
      </c>
      <c r="E246" s="159" t="s">
        <v>1</v>
      </c>
      <c r="F246" s="160" t="s">
        <v>1119</v>
      </c>
      <c r="H246" s="161">
        <v>8</v>
      </c>
      <c r="L246" s="158"/>
      <c r="M246" s="163"/>
      <c r="T246" s="164"/>
      <c r="AT246" s="159" t="s">
        <v>907</v>
      </c>
      <c r="AU246" s="159" t="s">
        <v>84</v>
      </c>
      <c r="AV246" s="12" t="s">
        <v>84</v>
      </c>
      <c r="AW246" s="12" t="s">
        <v>32</v>
      </c>
      <c r="AX246" s="12" t="s">
        <v>75</v>
      </c>
      <c r="AY246" s="159" t="s">
        <v>184</v>
      </c>
    </row>
    <row r="247" spans="2:65" s="13" customFormat="1">
      <c r="B247" s="165"/>
      <c r="D247" s="154" t="s">
        <v>907</v>
      </c>
      <c r="E247" s="166" t="s">
        <v>1</v>
      </c>
      <c r="F247" s="167" t="s">
        <v>1120</v>
      </c>
      <c r="H247" s="168">
        <v>25</v>
      </c>
      <c r="L247" s="165"/>
      <c r="M247" s="170"/>
      <c r="T247" s="171"/>
      <c r="AT247" s="166" t="s">
        <v>907</v>
      </c>
      <c r="AU247" s="166" t="s">
        <v>84</v>
      </c>
      <c r="AV247" s="13" t="s">
        <v>197</v>
      </c>
      <c r="AW247" s="13" t="s">
        <v>32</v>
      </c>
      <c r="AX247" s="13" t="s">
        <v>82</v>
      </c>
      <c r="AY247" s="166" t="s">
        <v>184</v>
      </c>
    </row>
    <row r="248" spans="2:65" s="1" customFormat="1" ht="24.15" customHeight="1">
      <c r="B248" s="136"/>
      <c r="C248" s="191" t="s">
        <v>274</v>
      </c>
      <c r="D248" s="191" t="s">
        <v>187</v>
      </c>
      <c r="E248" s="192" t="s">
        <v>1121</v>
      </c>
      <c r="F248" s="193" t="s">
        <v>1122</v>
      </c>
      <c r="G248" s="194" t="s">
        <v>248</v>
      </c>
      <c r="H248" s="195">
        <v>9</v>
      </c>
      <c r="I248" s="137"/>
      <c r="J248" s="196">
        <f>ROUND(I248*H248,2)</f>
        <v>0</v>
      </c>
      <c r="K248" s="193" t="s">
        <v>195</v>
      </c>
      <c r="L248" s="32"/>
      <c r="M248" s="138" t="s">
        <v>1</v>
      </c>
      <c r="N248" s="139" t="s">
        <v>40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191</v>
      </c>
      <c r="AT248" s="142" t="s">
        <v>187</v>
      </c>
      <c r="AU248" s="142" t="s">
        <v>84</v>
      </c>
      <c r="AY248" s="17" t="s">
        <v>184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82</v>
      </c>
      <c r="BK248" s="143">
        <f>ROUND(I248*H248,2)</f>
        <v>0</v>
      </c>
      <c r="BL248" s="17" t="s">
        <v>191</v>
      </c>
      <c r="BM248" s="142" t="s">
        <v>1727</v>
      </c>
    </row>
    <row r="249" spans="2:65" s="12" customFormat="1">
      <c r="B249" s="158"/>
      <c r="D249" s="154" t="s">
        <v>907</v>
      </c>
      <c r="E249" s="159" t="s">
        <v>1</v>
      </c>
      <c r="F249" s="160" t="s">
        <v>1728</v>
      </c>
      <c r="H249" s="161">
        <v>9</v>
      </c>
      <c r="L249" s="158"/>
      <c r="M249" s="163"/>
      <c r="T249" s="164"/>
      <c r="AT249" s="159" t="s">
        <v>907</v>
      </c>
      <c r="AU249" s="159" t="s">
        <v>84</v>
      </c>
      <c r="AV249" s="12" t="s">
        <v>84</v>
      </c>
      <c r="AW249" s="12" t="s">
        <v>32</v>
      </c>
      <c r="AX249" s="12" t="s">
        <v>82</v>
      </c>
      <c r="AY249" s="159" t="s">
        <v>184</v>
      </c>
    </row>
    <row r="250" spans="2:65" s="1" customFormat="1" ht="24.15" customHeight="1">
      <c r="B250" s="136"/>
      <c r="C250" s="197" t="s">
        <v>358</v>
      </c>
      <c r="D250" s="197" t="s">
        <v>192</v>
      </c>
      <c r="E250" s="198" t="s">
        <v>1125</v>
      </c>
      <c r="F250" s="199" t="s">
        <v>1126</v>
      </c>
      <c r="G250" s="200" t="s">
        <v>248</v>
      </c>
      <c r="H250" s="201">
        <v>9</v>
      </c>
      <c r="I250" s="144"/>
      <c r="J250" s="202">
        <f>ROUND(I250*H250,2)</f>
        <v>0</v>
      </c>
      <c r="K250" s="199" t="s">
        <v>195</v>
      </c>
      <c r="L250" s="145"/>
      <c r="M250" s="146" t="s">
        <v>1</v>
      </c>
      <c r="N250" s="147" t="s">
        <v>40</v>
      </c>
      <c r="P250" s="140">
        <f>O250*H250</f>
        <v>0</v>
      </c>
      <c r="Q250" s="140">
        <v>1.8500000000000001E-3</v>
      </c>
      <c r="R250" s="140">
        <f>Q250*H250</f>
        <v>1.6650000000000002E-2</v>
      </c>
      <c r="S250" s="140">
        <v>0</v>
      </c>
      <c r="T250" s="141">
        <f>S250*H250</f>
        <v>0</v>
      </c>
      <c r="AR250" s="142" t="s">
        <v>196</v>
      </c>
      <c r="AT250" s="142" t="s">
        <v>192</v>
      </c>
      <c r="AU250" s="142" t="s">
        <v>84</v>
      </c>
      <c r="AY250" s="17" t="s">
        <v>184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82</v>
      </c>
      <c r="BK250" s="143">
        <f>ROUND(I250*H250,2)</f>
        <v>0</v>
      </c>
      <c r="BL250" s="17" t="s">
        <v>191</v>
      </c>
      <c r="BM250" s="142" t="s">
        <v>1729</v>
      </c>
    </row>
    <row r="251" spans="2:65" s="1" customFormat="1" ht="55.55" customHeight="1">
      <c r="B251" s="136"/>
      <c r="C251" s="191" t="s">
        <v>277</v>
      </c>
      <c r="D251" s="191" t="s">
        <v>187</v>
      </c>
      <c r="E251" s="192" t="s">
        <v>1128</v>
      </c>
      <c r="F251" s="193" t="s">
        <v>1129</v>
      </c>
      <c r="G251" s="194" t="s">
        <v>351</v>
      </c>
      <c r="H251" s="195">
        <v>0.78600000000000003</v>
      </c>
      <c r="I251" s="137"/>
      <c r="J251" s="196">
        <f>ROUND(I251*H251,2)</f>
        <v>0</v>
      </c>
      <c r="K251" s="193" t="s">
        <v>195</v>
      </c>
      <c r="L251" s="32"/>
      <c r="M251" s="138" t="s">
        <v>1</v>
      </c>
      <c r="N251" s="139" t="s">
        <v>40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191</v>
      </c>
      <c r="AT251" s="142" t="s">
        <v>187</v>
      </c>
      <c r="AU251" s="142" t="s">
        <v>84</v>
      </c>
      <c r="AY251" s="17" t="s">
        <v>184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82</v>
      </c>
      <c r="BK251" s="143">
        <f>ROUND(I251*H251,2)</f>
        <v>0</v>
      </c>
      <c r="BL251" s="17" t="s">
        <v>191</v>
      </c>
      <c r="BM251" s="142" t="s">
        <v>1730</v>
      </c>
    </row>
    <row r="252" spans="2:65" s="11" customFormat="1" ht="22.95" customHeight="1">
      <c r="B252" s="124"/>
      <c r="D252" s="125" t="s">
        <v>74</v>
      </c>
      <c r="E252" s="134" t="s">
        <v>486</v>
      </c>
      <c r="F252" s="134" t="s">
        <v>487</v>
      </c>
      <c r="J252" s="135">
        <f>BK252</f>
        <v>0</v>
      </c>
      <c r="L252" s="124"/>
      <c r="M252" s="129"/>
      <c r="P252" s="130">
        <f>SUM(P253:P259)</f>
        <v>0</v>
      </c>
      <c r="R252" s="130">
        <f>SUM(R253:R259)</f>
        <v>1.2E-2</v>
      </c>
      <c r="T252" s="131">
        <f>SUM(T253:T259)</f>
        <v>0</v>
      </c>
      <c r="AR252" s="125" t="s">
        <v>84</v>
      </c>
      <c r="AT252" s="132" t="s">
        <v>74</v>
      </c>
      <c r="AU252" s="132" t="s">
        <v>82</v>
      </c>
      <c r="AY252" s="125" t="s">
        <v>184</v>
      </c>
      <c r="BK252" s="133">
        <f>SUM(BK253:BK259)</f>
        <v>0</v>
      </c>
    </row>
    <row r="253" spans="2:65" s="1" customFormat="1" ht="32.950000000000003" customHeight="1">
      <c r="B253" s="136"/>
      <c r="C253" s="191" t="s">
        <v>365</v>
      </c>
      <c r="D253" s="191" t="s">
        <v>187</v>
      </c>
      <c r="E253" s="192" t="s">
        <v>1131</v>
      </c>
      <c r="F253" s="193" t="s">
        <v>1132</v>
      </c>
      <c r="G253" s="194" t="s">
        <v>470</v>
      </c>
      <c r="H253" s="195">
        <v>7.16</v>
      </c>
      <c r="I253" s="137"/>
      <c r="J253" s="196">
        <f>ROUND(I253*H253,2)</f>
        <v>0</v>
      </c>
      <c r="K253" s="193" t="s">
        <v>195</v>
      </c>
      <c r="L253" s="32"/>
      <c r="M253" s="138" t="s">
        <v>1</v>
      </c>
      <c r="N253" s="139" t="s">
        <v>40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191</v>
      </c>
      <c r="AT253" s="142" t="s">
        <v>187</v>
      </c>
      <c r="AU253" s="142" t="s">
        <v>84</v>
      </c>
      <c r="AY253" s="17" t="s">
        <v>184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7" t="s">
        <v>82</v>
      </c>
      <c r="BK253" s="143">
        <f>ROUND(I253*H253,2)</f>
        <v>0</v>
      </c>
      <c r="BL253" s="17" t="s">
        <v>191</v>
      </c>
      <c r="BM253" s="142" t="s">
        <v>1731</v>
      </c>
    </row>
    <row r="254" spans="2:65" s="12" customFormat="1">
      <c r="B254" s="158"/>
      <c r="D254" s="154" t="s">
        <v>907</v>
      </c>
      <c r="E254" s="159" t="s">
        <v>1</v>
      </c>
      <c r="F254" s="160" t="s">
        <v>1732</v>
      </c>
      <c r="H254" s="161">
        <v>7.16</v>
      </c>
      <c r="L254" s="158"/>
      <c r="M254" s="163"/>
      <c r="T254" s="164"/>
      <c r="AT254" s="159" t="s">
        <v>907</v>
      </c>
      <c r="AU254" s="159" t="s">
        <v>84</v>
      </c>
      <c r="AV254" s="12" t="s">
        <v>84</v>
      </c>
      <c r="AW254" s="12" t="s">
        <v>32</v>
      </c>
      <c r="AX254" s="12" t="s">
        <v>82</v>
      </c>
      <c r="AY254" s="159" t="s">
        <v>184</v>
      </c>
    </row>
    <row r="255" spans="2:65" s="1" customFormat="1" ht="32.950000000000003" customHeight="1">
      <c r="B255" s="136"/>
      <c r="C255" s="191" t="s">
        <v>281</v>
      </c>
      <c r="D255" s="191" t="s">
        <v>187</v>
      </c>
      <c r="E255" s="192" t="s">
        <v>1135</v>
      </c>
      <c r="F255" s="193" t="s">
        <v>1136</v>
      </c>
      <c r="G255" s="194" t="s">
        <v>248</v>
      </c>
      <c r="H255" s="195">
        <v>2</v>
      </c>
      <c r="I255" s="137"/>
      <c r="J255" s="196">
        <f>ROUND(I255*H255,2)</f>
        <v>0</v>
      </c>
      <c r="K255" s="193" t="s">
        <v>195</v>
      </c>
      <c r="L255" s="32"/>
      <c r="M255" s="138" t="s">
        <v>1</v>
      </c>
      <c r="N255" s="139" t="s">
        <v>40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191</v>
      </c>
      <c r="AT255" s="142" t="s">
        <v>187</v>
      </c>
      <c r="AU255" s="142" t="s">
        <v>84</v>
      </c>
      <c r="AY255" s="17" t="s">
        <v>184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82</v>
      </c>
      <c r="BK255" s="143">
        <f>ROUND(I255*H255,2)</f>
        <v>0</v>
      </c>
      <c r="BL255" s="17" t="s">
        <v>191</v>
      </c>
      <c r="BM255" s="142" t="s">
        <v>1733</v>
      </c>
    </row>
    <row r="256" spans="2:65" s="1" customFormat="1" ht="24.15" customHeight="1">
      <c r="B256" s="136"/>
      <c r="C256" s="191" t="s">
        <v>372</v>
      </c>
      <c r="D256" s="191" t="s">
        <v>187</v>
      </c>
      <c r="E256" s="192" t="s">
        <v>1138</v>
      </c>
      <c r="F256" s="193" t="s">
        <v>1139</v>
      </c>
      <c r="G256" s="194" t="s">
        <v>248</v>
      </c>
      <c r="H256" s="195">
        <v>8</v>
      </c>
      <c r="I256" s="137"/>
      <c r="J256" s="196">
        <f>ROUND(I256*H256,2)</f>
        <v>0</v>
      </c>
      <c r="K256" s="193" t="s">
        <v>195</v>
      </c>
      <c r="L256" s="32"/>
      <c r="M256" s="138" t="s">
        <v>1</v>
      </c>
      <c r="N256" s="139" t="s">
        <v>40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191</v>
      </c>
      <c r="AT256" s="142" t="s">
        <v>187</v>
      </c>
      <c r="AU256" s="142" t="s">
        <v>84</v>
      </c>
      <c r="AY256" s="17" t="s">
        <v>184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82</v>
      </c>
      <c r="BK256" s="143">
        <f>ROUND(I256*H256,2)</f>
        <v>0</v>
      </c>
      <c r="BL256" s="17" t="s">
        <v>191</v>
      </c>
      <c r="BM256" s="142" t="s">
        <v>1734</v>
      </c>
    </row>
    <row r="257" spans="2:65" s="12" customFormat="1">
      <c r="B257" s="158"/>
      <c r="D257" s="154" t="s">
        <v>907</v>
      </c>
      <c r="E257" s="159" t="s">
        <v>1</v>
      </c>
      <c r="F257" s="160" t="s">
        <v>1141</v>
      </c>
      <c r="H257" s="161">
        <v>8</v>
      </c>
      <c r="L257" s="158"/>
      <c r="M257" s="163"/>
      <c r="T257" s="164"/>
      <c r="AT257" s="159" t="s">
        <v>907</v>
      </c>
      <c r="AU257" s="159" t="s">
        <v>84</v>
      </c>
      <c r="AV257" s="12" t="s">
        <v>84</v>
      </c>
      <c r="AW257" s="12" t="s">
        <v>32</v>
      </c>
      <c r="AX257" s="12" t="s">
        <v>82</v>
      </c>
      <c r="AY257" s="159" t="s">
        <v>184</v>
      </c>
    </row>
    <row r="258" spans="2:65" s="1" customFormat="1" ht="16.5" customHeight="1">
      <c r="B258" s="136"/>
      <c r="C258" s="197" t="s">
        <v>284</v>
      </c>
      <c r="D258" s="197" t="s">
        <v>192</v>
      </c>
      <c r="E258" s="198" t="s">
        <v>1142</v>
      </c>
      <c r="F258" s="199" t="s">
        <v>1143</v>
      </c>
      <c r="G258" s="200" t="s">
        <v>248</v>
      </c>
      <c r="H258" s="201">
        <v>8</v>
      </c>
      <c r="I258" s="144"/>
      <c r="J258" s="202">
        <f>ROUND(I258*H258,2)</f>
        <v>0</v>
      </c>
      <c r="K258" s="199" t="s">
        <v>1</v>
      </c>
      <c r="L258" s="145"/>
      <c r="M258" s="146" t="s">
        <v>1</v>
      </c>
      <c r="N258" s="147" t="s">
        <v>40</v>
      </c>
      <c r="P258" s="140">
        <f>O258*H258</f>
        <v>0</v>
      </c>
      <c r="Q258" s="140">
        <v>1.5E-3</v>
      </c>
      <c r="R258" s="140">
        <f>Q258*H258</f>
        <v>1.2E-2</v>
      </c>
      <c r="S258" s="140">
        <v>0</v>
      </c>
      <c r="T258" s="141">
        <f>S258*H258</f>
        <v>0</v>
      </c>
      <c r="AR258" s="142" t="s">
        <v>196</v>
      </c>
      <c r="AT258" s="142" t="s">
        <v>192</v>
      </c>
      <c r="AU258" s="142" t="s">
        <v>84</v>
      </c>
      <c r="AY258" s="17" t="s">
        <v>184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82</v>
      </c>
      <c r="BK258" s="143">
        <f>ROUND(I258*H258,2)</f>
        <v>0</v>
      </c>
      <c r="BL258" s="17" t="s">
        <v>191</v>
      </c>
      <c r="BM258" s="142" t="s">
        <v>1735</v>
      </c>
    </row>
    <row r="259" spans="2:65" s="1" customFormat="1" ht="55.55" customHeight="1">
      <c r="B259" s="136"/>
      <c r="C259" s="191" t="s">
        <v>379</v>
      </c>
      <c r="D259" s="191" t="s">
        <v>187</v>
      </c>
      <c r="E259" s="192" t="s">
        <v>1145</v>
      </c>
      <c r="F259" s="193" t="s">
        <v>1146</v>
      </c>
      <c r="G259" s="194" t="s">
        <v>351</v>
      </c>
      <c r="H259" s="195">
        <v>1.2E-2</v>
      </c>
      <c r="I259" s="137"/>
      <c r="J259" s="196">
        <f>ROUND(I259*H259,2)</f>
        <v>0</v>
      </c>
      <c r="K259" s="193" t="s">
        <v>195</v>
      </c>
      <c r="L259" s="32"/>
      <c r="M259" s="138" t="s">
        <v>1</v>
      </c>
      <c r="N259" s="139" t="s">
        <v>40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191</v>
      </c>
      <c r="AT259" s="142" t="s">
        <v>187</v>
      </c>
      <c r="AU259" s="142" t="s">
        <v>84</v>
      </c>
      <c r="AY259" s="17" t="s">
        <v>184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82</v>
      </c>
      <c r="BK259" s="143">
        <f>ROUND(I259*H259,2)</f>
        <v>0</v>
      </c>
      <c r="BL259" s="17" t="s">
        <v>191</v>
      </c>
      <c r="BM259" s="142" t="s">
        <v>1736</v>
      </c>
    </row>
    <row r="260" spans="2:65" s="11" customFormat="1" ht="22.95" customHeight="1">
      <c r="B260" s="124"/>
      <c r="D260" s="125" t="s">
        <v>74</v>
      </c>
      <c r="E260" s="134" t="s">
        <v>1148</v>
      </c>
      <c r="F260" s="134" t="s">
        <v>1149</v>
      </c>
      <c r="J260" s="135">
        <f>BK260</f>
        <v>0</v>
      </c>
      <c r="L260" s="124"/>
      <c r="M260" s="129"/>
      <c r="P260" s="130">
        <f>SUM(P261:P294)</f>
        <v>0</v>
      </c>
      <c r="R260" s="130">
        <f>SUM(R261:R294)</f>
        <v>3.01194842</v>
      </c>
      <c r="T260" s="131">
        <f>SUM(T261:T294)</f>
        <v>2.6077079999999997</v>
      </c>
      <c r="AR260" s="125" t="s">
        <v>84</v>
      </c>
      <c r="AT260" s="132" t="s">
        <v>74</v>
      </c>
      <c r="AU260" s="132" t="s">
        <v>82</v>
      </c>
      <c r="AY260" s="125" t="s">
        <v>184</v>
      </c>
      <c r="BK260" s="133">
        <f>SUM(BK261:BK294)</f>
        <v>0</v>
      </c>
    </row>
    <row r="261" spans="2:65" s="1" customFormat="1" ht="24.15" customHeight="1">
      <c r="B261" s="136"/>
      <c r="C261" s="191" t="s">
        <v>288</v>
      </c>
      <c r="D261" s="191" t="s">
        <v>187</v>
      </c>
      <c r="E261" s="192" t="s">
        <v>1150</v>
      </c>
      <c r="F261" s="193" t="s">
        <v>1151</v>
      </c>
      <c r="G261" s="194" t="s">
        <v>470</v>
      </c>
      <c r="H261" s="195">
        <v>72.209999999999994</v>
      </c>
      <c r="I261" s="137"/>
      <c r="J261" s="196">
        <f>ROUND(I261*H261,2)</f>
        <v>0</v>
      </c>
      <c r="K261" s="193" t="s">
        <v>195</v>
      </c>
      <c r="L261" s="32"/>
      <c r="M261" s="138" t="s">
        <v>1</v>
      </c>
      <c r="N261" s="139" t="s">
        <v>40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191</v>
      </c>
      <c r="AT261" s="142" t="s">
        <v>187</v>
      </c>
      <c r="AU261" s="142" t="s">
        <v>84</v>
      </c>
      <c r="AY261" s="17" t="s">
        <v>184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82</v>
      </c>
      <c r="BK261" s="143">
        <f>ROUND(I261*H261,2)</f>
        <v>0</v>
      </c>
      <c r="BL261" s="17" t="s">
        <v>191</v>
      </c>
      <c r="BM261" s="142" t="s">
        <v>1737</v>
      </c>
    </row>
    <row r="262" spans="2:65" s="1" customFormat="1" ht="24.15" customHeight="1">
      <c r="B262" s="136"/>
      <c r="C262" s="191" t="s">
        <v>386</v>
      </c>
      <c r="D262" s="191" t="s">
        <v>187</v>
      </c>
      <c r="E262" s="192" t="s">
        <v>1153</v>
      </c>
      <c r="F262" s="193" t="s">
        <v>1154</v>
      </c>
      <c r="G262" s="194" t="s">
        <v>470</v>
      </c>
      <c r="H262" s="195">
        <v>72.209999999999994</v>
      </c>
      <c r="I262" s="137"/>
      <c r="J262" s="196">
        <f>ROUND(I262*H262,2)</f>
        <v>0</v>
      </c>
      <c r="K262" s="193" t="s">
        <v>195</v>
      </c>
      <c r="L262" s="32"/>
      <c r="M262" s="138" t="s">
        <v>1</v>
      </c>
      <c r="N262" s="139" t="s">
        <v>40</v>
      </c>
      <c r="P262" s="140">
        <f>O262*H262</f>
        <v>0</v>
      </c>
      <c r="Q262" s="140">
        <v>2.9999999999999997E-4</v>
      </c>
      <c r="R262" s="140">
        <f>Q262*H262</f>
        <v>2.1662999999999995E-2</v>
      </c>
      <c r="S262" s="140">
        <v>0</v>
      </c>
      <c r="T262" s="141">
        <f>S262*H262</f>
        <v>0</v>
      </c>
      <c r="AR262" s="142" t="s">
        <v>191</v>
      </c>
      <c r="AT262" s="142" t="s">
        <v>187</v>
      </c>
      <c r="AU262" s="142" t="s">
        <v>84</v>
      </c>
      <c r="AY262" s="17" t="s">
        <v>184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82</v>
      </c>
      <c r="BK262" s="143">
        <f>ROUND(I262*H262,2)</f>
        <v>0</v>
      </c>
      <c r="BL262" s="17" t="s">
        <v>191</v>
      </c>
      <c r="BM262" s="142" t="s">
        <v>1738</v>
      </c>
    </row>
    <row r="263" spans="2:65" s="1" customFormat="1" ht="37.9" customHeight="1">
      <c r="B263" s="136"/>
      <c r="C263" s="191" t="s">
        <v>291</v>
      </c>
      <c r="D263" s="191" t="s">
        <v>187</v>
      </c>
      <c r="E263" s="192" t="s">
        <v>1156</v>
      </c>
      <c r="F263" s="193" t="s">
        <v>1157</v>
      </c>
      <c r="G263" s="194" t="s">
        <v>470</v>
      </c>
      <c r="H263" s="195">
        <v>72.209999999999994</v>
      </c>
      <c r="I263" s="137"/>
      <c r="J263" s="196">
        <f>ROUND(I263*H263,2)</f>
        <v>0</v>
      </c>
      <c r="K263" s="193" t="s">
        <v>195</v>
      </c>
      <c r="L263" s="32"/>
      <c r="M263" s="138" t="s">
        <v>1</v>
      </c>
      <c r="N263" s="139" t="s">
        <v>40</v>
      </c>
      <c r="P263" s="140">
        <f>O263*H263</f>
        <v>0</v>
      </c>
      <c r="Q263" s="140">
        <v>4.4999999999999997E-3</v>
      </c>
      <c r="R263" s="140">
        <f>Q263*H263</f>
        <v>0.32494499999999993</v>
      </c>
      <c r="S263" s="140">
        <v>0</v>
      </c>
      <c r="T263" s="141">
        <f>S263*H263</f>
        <v>0</v>
      </c>
      <c r="AR263" s="142" t="s">
        <v>191</v>
      </c>
      <c r="AT263" s="142" t="s">
        <v>187</v>
      </c>
      <c r="AU263" s="142" t="s">
        <v>84</v>
      </c>
      <c r="AY263" s="17" t="s">
        <v>184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82</v>
      </c>
      <c r="BK263" s="143">
        <f>ROUND(I263*H263,2)</f>
        <v>0</v>
      </c>
      <c r="BL263" s="17" t="s">
        <v>191</v>
      </c>
      <c r="BM263" s="142" t="s">
        <v>1739</v>
      </c>
    </row>
    <row r="264" spans="2:65" s="1" customFormat="1" ht="24.15" customHeight="1">
      <c r="B264" s="136"/>
      <c r="C264" s="191" t="s">
        <v>393</v>
      </c>
      <c r="D264" s="191" t="s">
        <v>187</v>
      </c>
      <c r="E264" s="192" t="s">
        <v>1159</v>
      </c>
      <c r="F264" s="193" t="s">
        <v>1160</v>
      </c>
      <c r="G264" s="194" t="s">
        <v>190</v>
      </c>
      <c r="H264" s="195">
        <v>18.059999999999999</v>
      </c>
      <c r="I264" s="137"/>
      <c r="J264" s="196">
        <f>ROUND(I264*H264,2)</f>
        <v>0</v>
      </c>
      <c r="K264" s="193" t="s">
        <v>195</v>
      </c>
      <c r="L264" s="32"/>
      <c r="M264" s="138" t="s">
        <v>1</v>
      </c>
      <c r="N264" s="139" t="s">
        <v>40</v>
      </c>
      <c r="P264" s="140">
        <f>O264*H264</f>
        <v>0</v>
      </c>
      <c r="Q264" s="140">
        <v>0</v>
      </c>
      <c r="R264" s="140">
        <f>Q264*H264</f>
        <v>0</v>
      </c>
      <c r="S264" s="140">
        <v>3.2499999999999999E-3</v>
      </c>
      <c r="T264" s="141">
        <f>S264*H264</f>
        <v>5.869499999999999E-2</v>
      </c>
      <c r="AR264" s="142" t="s">
        <v>191</v>
      </c>
      <c r="AT264" s="142" t="s">
        <v>187</v>
      </c>
      <c r="AU264" s="142" t="s">
        <v>84</v>
      </c>
      <c r="AY264" s="17" t="s">
        <v>184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82</v>
      </c>
      <c r="BK264" s="143">
        <f>ROUND(I264*H264,2)</f>
        <v>0</v>
      </c>
      <c r="BL264" s="17" t="s">
        <v>191</v>
      </c>
      <c r="BM264" s="142" t="s">
        <v>1740</v>
      </c>
    </row>
    <row r="265" spans="2:65" s="12" customFormat="1">
      <c r="B265" s="158"/>
      <c r="D265" s="154" t="s">
        <v>907</v>
      </c>
      <c r="E265" s="159" t="s">
        <v>1</v>
      </c>
      <c r="F265" s="160" t="s">
        <v>1741</v>
      </c>
      <c r="H265" s="161">
        <v>7.7</v>
      </c>
      <c r="L265" s="158"/>
      <c r="M265" s="163"/>
      <c r="T265" s="164"/>
      <c r="AT265" s="159" t="s">
        <v>907</v>
      </c>
      <c r="AU265" s="159" t="s">
        <v>84</v>
      </c>
      <c r="AV265" s="12" t="s">
        <v>84</v>
      </c>
      <c r="AW265" s="12" t="s">
        <v>32</v>
      </c>
      <c r="AX265" s="12" t="s">
        <v>75</v>
      </c>
      <c r="AY265" s="159" t="s">
        <v>184</v>
      </c>
    </row>
    <row r="266" spans="2:65" s="12" customFormat="1">
      <c r="B266" s="158"/>
      <c r="D266" s="154" t="s">
        <v>907</v>
      </c>
      <c r="E266" s="159" t="s">
        <v>1</v>
      </c>
      <c r="F266" s="160" t="s">
        <v>1163</v>
      </c>
      <c r="H266" s="161">
        <v>5.18</v>
      </c>
      <c r="L266" s="158"/>
      <c r="M266" s="163"/>
      <c r="T266" s="164"/>
      <c r="AT266" s="159" t="s">
        <v>907</v>
      </c>
      <c r="AU266" s="159" t="s">
        <v>84</v>
      </c>
      <c r="AV266" s="12" t="s">
        <v>84</v>
      </c>
      <c r="AW266" s="12" t="s">
        <v>32</v>
      </c>
      <c r="AX266" s="12" t="s">
        <v>75</v>
      </c>
      <c r="AY266" s="159" t="s">
        <v>184</v>
      </c>
    </row>
    <row r="267" spans="2:65" s="12" customFormat="1">
      <c r="B267" s="158"/>
      <c r="D267" s="154" t="s">
        <v>907</v>
      </c>
      <c r="E267" s="159" t="s">
        <v>1</v>
      </c>
      <c r="F267" s="160" t="s">
        <v>1742</v>
      </c>
      <c r="H267" s="161">
        <v>5.18</v>
      </c>
      <c r="L267" s="158"/>
      <c r="M267" s="163"/>
      <c r="T267" s="164"/>
      <c r="AT267" s="159" t="s">
        <v>907</v>
      </c>
      <c r="AU267" s="159" t="s">
        <v>84</v>
      </c>
      <c r="AV267" s="12" t="s">
        <v>84</v>
      </c>
      <c r="AW267" s="12" t="s">
        <v>32</v>
      </c>
      <c r="AX267" s="12" t="s">
        <v>75</v>
      </c>
      <c r="AY267" s="159" t="s">
        <v>184</v>
      </c>
    </row>
    <row r="268" spans="2:65" s="13" customFormat="1">
      <c r="B268" s="165"/>
      <c r="D268" s="154" t="s">
        <v>907</v>
      </c>
      <c r="E268" s="166" t="s">
        <v>1</v>
      </c>
      <c r="F268" s="167" t="s">
        <v>921</v>
      </c>
      <c r="H268" s="168">
        <v>18.059999999999999</v>
      </c>
      <c r="L268" s="165"/>
      <c r="M268" s="170"/>
      <c r="T268" s="171"/>
      <c r="AT268" s="166" t="s">
        <v>907</v>
      </c>
      <c r="AU268" s="166" t="s">
        <v>84</v>
      </c>
      <c r="AV268" s="13" t="s">
        <v>197</v>
      </c>
      <c r="AW268" s="13" t="s">
        <v>32</v>
      </c>
      <c r="AX268" s="13" t="s">
        <v>82</v>
      </c>
      <c r="AY268" s="166" t="s">
        <v>184</v>
      </c>
    </row>
    <row r="269" spans="2:65" s="1" customFormat="1" ht="32.950000000000003" customHeight="1">
      <c r="B269" s="136"/>
      <c r="C269" s="191" t="s">
        <v>295</v>
      </c>
      <c r="D269" s="191" t="s">
        <v>187</v>
      </c>
      <c r="E269" s="192" t="s">
        <v>1165</v>
      </c>
      <c r="F269" s="193" t="s">
        <v>1166</v>
      </c>
      <c r="G269" s="194" t="s">
        <v>190</v>
      </c>
      <c r="H269" s="195">
        <v>12.34</v>
      </c>
      <c r="I269" s="137"/>
      <c r="J269" s="196">
        <f>ROUND(I269*H269,2)</f>
        <v>0</v>
      </c>
      <c r="K269" s="193" t="s">
        <v>195</v>
      </c>
      <c r="L269" s="32"/>
      <c r="M269" s="138" t="s">
        <v>1</v>
      </c>
      <c r="N269" s="139" t="s">
        <v>40</v>
      </c>
      <c r="P269" s="140">
        <f>O269*H269</f>
        <v>0</v>
      </c>
      <c r="Q269" s="140">
        <v>4.2999999999999999E-4</v>
      </c>
      <c r="R269" s="140">
        <f>Q269*H269</f>
        <v>5.3061999999999996E-3</v>
      </c>
      <c r="S269" s="140">
        <v>0</v>
      </c>
      <c r="T269" s="141">
        <f>S269*H269</f>
        <v>0</v>
      </c>
      <c r="AR269" s="142" t="s">
        <v>191</v>
      </c>
      <c r="AT269" s="142" t="s">
        <v>187</v>
      </c>
      <c r="AU269" s="142" t="s">
        <v>84</v>
      </c>
      <c r="AY269" s="17" t="s">
        <v>184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82</v>
      </c>
      <c r="BK269" s="143">
        <f>ROUND(I269*H269,2)</f>
        <v>0</v>
      </c>
      <c r="BL269" s="17" t="s">
        <v>191</v>
      </c>
      <c r="BM269" s="142" t="s">
        <v>1743</v>
      </c>
    </row>
    <row r="270" spans="2:65" s="12" customFormat="1">
      <c r="B270" s="158"/>
      <c r="D270" s="154" t="s">
        <v>907</v>
      </c>
      <c r="E270" s="159" t="s">
        <v>1</v>
      </c>
      <c r="F270" s="160" t="s">
        <v>1744</v>
      </c>
      <c r="H270" s="161">
        <v>4.8</v>
      </c>
      <c r="L270" s="158"/>
      <c r="M270" s="163"/>
      <c r="T270" s="164"/>
      <c r="AT270" s="159" t="s">
        <v>907</v>
      </c>
      <c r="AU270" s="159" t="s">
        <v>84</v>
      </c>
      <c r="AV270" s="12" t="s">
        <v>84</v>
      </c>
      <c r="AW270" s="12" t="s">
        <v>32</v>
      </c>
      <c r="AX270" s="12" t="s">
        <v>75</v>
      </c>
      <c r="AY270" s="159" t="s">
        <v>184</v>
      </c>
    </row>
    <row r="271" spans="2:65" s="12" customFormat="1">
      <c r="B271" s="158"/>
      <c r="D271" s="154" t="s">
        <v>907</v>
      </c>
      <c r="E271" s="159" t="s">
        <v>1</v>
      </c>
      <c r="F271" s="160" t="s">
        <v>1745</v>
      </c>
      <c r="H271" s="161">
        <v>3.77</v>
      </c>
      <c r="L271" s="158"/>
      <c r="M271" s="163"/>
      <c r="T271" s="164"/>
      <c r="AT271" s="159" t="s">
        <v>907</v>
      </c>
      <c r="AU271" s="159" t="s">
        <v>84</v>
      </c>
      <c r="AV271" s="12" t="s">
        <v>84</v>
      </c>
      <c r="AW271" s="12" t="s">
        <v>32</v>
      </c>
      <c r="AX271" s="12" t="s">
        <v>75</v>
      </c>
      <c r="AY271" s="159" t="s">
        <v>184</v>
      </c>
    </row>
    <row r="272" spans="2:65" s="12" customFormat="1">
      <c r="B272" s="158"/>
      <c r="D272" s="154" t="s">
        <v>907</v>
      </c>
      <c r="E272" s="159" t="s">
        <v>1</v>
      </c>
      <c r="F272" s="160" t="s">
        <v>1746</v>
      </c>
      <c r="H272" s="161">
        <v>3.77</v>
      </c>
      <c r="L272" s="158"/>
      <c r="M272" s="163"/>
      <c r="T272" s="164"/>
      <c r="AT272" s="159" t="s">
        <v>907</v>
      </c>
      <c r="AU272" s="159" t="s">
        <v>84</v>
      </c>
      <c r="AV272" s="12" t="s">
        <v>84</v>
      </c>
      <c r="AW272" s="12" t="s">
        <v>32</v>
      </c>
      <c r="AX272" s="12" t="s">
        <v>75</v>
      </c>
      <c r="AY272" s="159" t="s">
        <v>184</v>
      </c>
    </row>
    <row r="273" spans="2:65" s="13" customFormat="1">
      <c r="B273" s="165"/>
      <c r="D273" s="154" t="s">
        <v>907</v>
      </c>
      <c r="E273" s="166" t="s">
        <v>1</v>
      </c>
      <c r="F273" s="167" t="s">
        <v>921</v>
      </c>
      <c r="H273" s="168">
        <v>12.34</v>
      </c>
      <c r="L273" s="165"/>
      <c r="M273" s="170"/>
      <c r="T273" s="171"/>
      <c r="AT273" s="166" t="s">
        <v>907</v>
      </c>
      <c r="AU273" s="166" t="s">
        <v>84</v>
      </c>
      <c r="AV273" s="13" t="s">
        <v>197</v>
      </c>
      <c r="AW273" s="13" t="s">
        <v>32</v>
      </c>
      <c r="AX273" s="13" t="s">
        <v>82</v>
      </c>
      <c r="AY273" s="166" t="s">
        <v>184</v>
      </c>
    </row>
    <row r="274" spans="2:65" s="1" customFormat="1" ht="24.15" customHeight="1">
      <c r="B274" s="136"/>
      <c r="C274" s="197" t="s">
        <v>400</v>
      </c>
      <c r="D274" s="197" t="s">
        <v>192</v>
      </c>
      <c r="E274" s="198" t="s">
        <v>1171</v>
      </c>
      <c r="F274" s="199" t="s">
        <v>1172</v>
      </c>
      <c r="G274" s="200" t="s">
        <v>190</v>
      </c>
      <c r="H274" s="201">
        <v>13.574</v>
      </c>
      <c r="I274" s="144"/>
      <c r="J274" s="202">
        <f>ROUND(I274*H274,2)</f>
        <v>0</v>
      </c>
      <c r="K274" s="199" t="s">
        <v>195</v>
      </c>
      <c r="L274" s="145"/>
      <c r="M274" s="146" t="s">
        <v>1</v>
      </c>
      <c r="N274" s="147" t="s">
        <v>40</v>
      </c>
      <c r="P274" s="140">
        <f>O274*H274</f>
        <v>0</v>
      </c>
      <c r="Q274" s="140">
        <v>1.98E-3</v>
      </c>
      <c r="R274" s="140">
        <f>Q274*H274</f>
        <v>2.6876520000000001E-2</v>
      </c>
      <c r="S274" s="140">
        <v>0</v>
      </c>
      <c r="T274" s="141">
        <f>S274*H274</f>
        <v>0</v>
      </c>
      <c r="AR274" s="142" t="s">
        <v>196</v>
      </c>
      <c r="AT274" s="142" t="s">
        <v>192</v>
      </c>
      <c r="AU274" s="142" t="s">
        <v>84</v>
      </c>
      <c r="AY274" s="17" t="s">
        <v>184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82</v>
      </c>
      <c r="BK274" s="143">
        <f>ROUND(I274*H274,2)</f>
        <v>0</v>
      </c>
      <c r="BL274" s="17" t="s">
        <v>191</v>
      </c>
      <c r="BM274" s="142" t="s">
        <v>1747</v>
      </c>
    </row>
    <row r="275" spans="2:65" s="12" customFormat="1">
      <c r="B275" s="158"/>
      <c r="D275" s="154" t="s">
        <v>907</v>
      </c>
      <c r="F275" s="160" t="s">
        <v>1748</v>
      </c>
      <c r="H275" s="161">
        <v>13.574</v>
      </c>
      <c r="L275" s="158"/>
      <c r="M275" s="163"/>
      <c r="T275" s="164"/>
      <c r="AT275" s="159" t="s">
        <v>907</v>
      </c>
      <c r="AU275" s="159" t="s">
        <v>84</v>
      </c>
      <c r="AV275" s="12" t="s">
        <v>84</v>
      </c>
      <c r="AW275" s="12" t="s">
        <v>3</v>
      </c>
      <c r="AX275" s="12" t="s">
        <v>82</v>
      </c>
      <c r="AY275" s="159" t="s">
        <v>184</v>
      </c>
    </row>
    <row r="276" spans="2:65" s="1" customFormat="1" ht="16.5" customHeight="1">
      <c r="B276" s="136"/>
      <c r="C276" s="191" t="s">
        <v>298</v>
      </c>
      <c r="D276" s="191" t="s">
        <v>187</v>
      </c>
      <c r="E276" s="192" t="s">
        <v>1175</v>
      </c>
      <c r="F276" s="193" t="s">
        <v>1176</v>
      </c>
      <c r="G276" s="194" t="s">
        <v>470</v>
      </c>
      <c r="H276" s="195">
        <v>72.209999999999994</v>
      </c>
      <c r="I276" s="137"/>
      <c r="J276" s="196">
        <f>ROUND(I276*H276,2)</f>
        <v>0</v>
      </c>
      <c r="K276" s="193" t="s">
        <v>195</v>
      </c>
      <c r="L276" s="32"/>
      <c r="M276" s="138" t="s">
        <v>1</v>
      </c>
      <c r="N276" s="139" t="s">
        <v>40</v>
      </c>
      <c r="P276" s="140">
        <f>O276*H276</f>
        <v>0</v>
      </c>
      <c r="Q276" s="140">
        <v>0</v>
      </c>
      <c r="R276" s="140">
        <f>Q276*H276</f>
        <v>0</v>
      </c>
      <c r="S276" s="140">
        <v>3.5299999999999998E-2</v>
      </c>
      <c r="T276" s="141">
        <f>S276*H276</f>
        <v>2.5490129999999995</v>
      </c>
      <c r="AR276" s="142" t="s">
        <v>191</v>
      </c>
      <c r="AT276" s="142" t="s">
        <v>187</v>
      </c>
      <c r="AU276" s="142" t="s">
        <v>84</v>
      </c>
      <c r="AY276" s="17" t="s">
        <v>184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82</v>
      </c>
      <c r="BK276" s="143">
        <f>ROUND(I276*H276,2)</f>
        <v>0</v>
      </c>
      <c r="BL276" s="17" t="s">
        <v>191</v>
      </c>
      <c r="BM276" s="142" t="s">
        <v>1749</v>
      </c>
    </row>
    <row r="277" spans="2:65" s="12" customFormat="1">
      <c r="B277" s="158"/>
      <c r="D277" s="154" t="s">
        <v>907</v>
      </c>
      <c r="E277" s="159" t="s">
        <v>1</v>
      </c>
      <c r="F277" s="160" t="s">
        <v>1750</v>
      </c>
      <c r="H277" s="161">
        <v>34.799999999999997</v>
      </c>
      <c r="L277" s="158"/>
      <c r="M277" s="163"/>
      <c r="T277" s="164"/>
      <c r="AT277" s="159" t="s">
        <v>907</v>
      </c>
      <c r="AU277" s="159" t="s">
        <v>84</v>
      </c>
      <c r="AV277" s="12" t="s">
        <v>84</v>
      </c>
      <c r="AW277" s="12" t="s">
        <v>32</v>
      </c>
      <c r="AX277" s="12" t="s">
        <v>75</v>
      </c>
      <c r="AY277" s="159" t="s">
        <v>184</v>
      </c>
    </row>
    <row r="278" spans="2:65" s="12" customFormat="1">
      <c r="B278" s="158"/>
      <c r="D278" s="154" t="s">
        <v>907</v>
      </c>
      <c r="E278" s="159" t="s">
        <v>1</v>
      </c>
      <c r="F278" s="160" t="s">
        <v>1751</v>
      </c>
      <c r="H278" s="161">
        <v>18.649999999999999</v>
      </c>
      <c r="L278" s="158"/>
      <c r="M278" s="163"/>
      <c r="T278" s="164"/>
      <c r="AT278" s="159" t="s">
        <v>907</v>
      </c>
      <c r="AU278" s="159" t="s">
        <v>84</v>
      </c>
      <c r="AV278" s="12" t="s">
        <v>84</v>
      </c>
      <c r="AW278" s="12" t="s">
        <v>32</v>
      </c>
      <c r="AX278" s="12" t="s">
        <v>75</v>
      </c>
      <c r="AY278" s="159" t="s">
        <v>184</v>
      </c>
    </row>
    <row r="279" spans="2:65" s="12" customFormat="1">
      <c r="B279" s="158"/>
      <c r="D279" s="154" t="s">
        <v>907</v>
      </c>
      <c r="E279" s="159" t="s">
        <v>1</v>
      </c>
      <c r="F279" s="160" t="s">
        <v>1752</v>
      </c>
      <c r="H279" s="161">
        <v>18.760000000000002</v>
      </c>
      <c r="L279" s="158"/>
      <c r="M279" s="163"/>
      <c r="T279" s="164"/>
      <c r="AT279" s="159" t="s">
        <v>907</v>
      </c>
      <c r="AU279" s="159" t="s">
        <v>84</v>
      </c>
      <c r="AV279" s="12" t="s">
        <v>84</v>
      </c>
      <c r="AW279" s="12" t="s">
        <v>32</v>
      </c>
      <c r="AX279" s="12" t="s">
        <v>75</v>
      </c>
      <c r="AY279" s="159" t="s">
        <v>184</v>
      </c>
    </row>
    <row r="280" spans="2:65" s="13" customFormat="1">
      <c r="B280" s="165"/>
      <c r="D280" s="154" t="s">
        <v>907</v>
      </c>
      <c r="E280" s="166" t="s">
        <v>1</v>
      </c>
      <c r="F280" s="167" t="s">
        <v>921</v>
      </c>
      <c r="H280" s="168">
        <v>72.209999999999994</v>
      </c>
      <c r="L280" s="165"/>
      <c r="M280" s="170"/>
      <c r="T280" s="171"/>
      <c r="AT280" s="166" t="s">
        <v>907</v>
      </c>
      <c r="AU280" s="166" t="s">
        <v>84</v>
      </c>
      <c r="AV280" s="13" t="s">
        <v>197</v>
      </c>
      <c r="AW280" s="13" t="s">
        <v>32</v>
      </c>
      <c r="AX280" s="13" t="s">
        <v>82</v>
      </c>
      <c r="AY280" s="166" t="s">
        <v>184</v>
      </c>
    </row>
    <row r="281" spans="2:65" s="1" customFormat="1" ht="44.35" customHeight="1">
      <c r="B281" s="136"/>
      <c r="C281" s="191" t="s">
        <v>407</v>
      </c>
      <c r="D281" s="191" t="s">
        <v>187</v>
      </c>
      <c r="E281" s="192" t="s">
        <v>1182</v>
      </c>
      <c r="F281" s="193" t="s">
        <v>1183</v>
      </c>
      <c r="G281" s="194" t="s">
        <v>470</v>
      </c>
      <c r="H281" s="195">
        <v>72.209999999999994</v>
      </c>
      <c r="I281" s="137"/>
      <c r="J281" s="196">
        <f>ROUND(I281*H281,2)</f>
        <v>0</v>
      </c>
      <c r="K281" s="193" t="s">
        <v>195</v>
      </c>
      <c r="L281" s="32"/>
      <c r="M281" s="138" t="s">
        <v>1</v>
      </c>
      <c r="N281" s="139" t="s">
        <v>40</v>
      </c>
      <c r="P281" s="140">
        <f>O281*H281</f>
        <v>0</v>
      </c>
      <c r="Q281" s="140">
        <v>9.0299999999999998E-3</v>
      </c>
      <c r="R281" s="140">
        <f>Q281*H281</f>
        <v>0.65205629999999992</v>
      </c>
      <c r="S281" s="140">
        <v>0</v>
      </c>
      <c r="T281" s="141">
        <f>S281*H281</f>
        <v>0</v>
      </c>
      <c r="AR281" s="142" t="s">
        <v>191</v>
      </c>
      <c r="AT281" s="142" t="s">
        <v>187</v>
      </c>
      <c r="AU281" s="142" t="s">
        <v>84</v>
      </c>
      <c r="AY281" s="17" t="s">
        <v>184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7" t="s">
        <v>82</v>
      </c>
      <c r="BK281" s="143">
        <f>ROUND(I281*H281,2)</f>
        <v>0</v>
      </c>
      <c r="BL281" s="17" t="s">
        <v>191</v>
      </c>
      <c r="BM281" s="142" t="s">
        <v>1753</v>
      </c>
    </row>
    <row r="282" spans="2:65" s="12" customFormat="1">
      <c r="B282" s="158"/>
      <c r="D282" s="154" t="s">
        <v>907</v>
      </c>
      <c r="E282" s="159" t="s">
        <v>1</v>
      </c>
      <c r="F282" s="160" t="s">
        <v>1750</v>
      </c>
      <c r="H282" s="161">
        <v>34.799999999999997</v>
      </c>
      <c r="L282" s="158"/>
      <c r="M282" s="163"/>
      <c r="T282" s="164"/>
      <c r="AT282" s="159" t="s">
        <v>907</v>
      </c>
      <c r="AU282" s="159" t="s">
        <v>84</v>
      </c>
      <c r="AV282" s="12" t="s">
        <v>84</v>
      </c>
      <c r="AW282" s="12" t="s">
        <v>32</v>
      </c>
      <c r="AX282" s="12" t="s">
        <v>75</v>
      </c>
      <c r="AY282" s="159" t="s">
        <v>184</v>
      </c>
    </row>
    <row r="283" spans="2:65" s="12" customFormat="1">
      <c r="B283" s="158"/>
      <c r="D283" s="154" t="s">
        <v>907</v>
      </c>
      <c r="E283" s="159" t="s">
        <v>1</v>
      </c>
      <c r="F283" s="160" t="s">
        <v>1751</v>
      </c>
      <c r="H283" s="161">
        <v>18.649999999999999</v>
      </c>
      <c r="L283" s="158"/>
      <c r="M283" s="163"/>
      <c r="T283" s="164"/>
      <c r="AT283" s="159" t="s">
        <v>907</v>
      </c>
      <c r="AU283" s="159" t="s">
        <v>84</v>
      </c>
      <c r="AV283" s="12" t="s">
        <v>84</v>
      </c>
      <c r="AW283" s="12" t="s">
        <v>32</v>
      </c>
      <c r="AX283" s="12" t="s">
        <v>75</v>
      </c>
      <c r="AY283" s="159" t="s">
        <v>184</v>
      </c>
    </row>
    <row r="284" spans="2:65" s="12" customFormat="1">
      <c r="B284" s="158"/>
      <c r="D284" s="154" t="s">
        <v>907</v>
      </c>
      <c r="E284" s="159" t="s">
        <v>1</v>
      </c>
      <c r="F284" s="160" t="s">
        <v>1752</v>
      </c>
      <c r="H284" s="161">
        <v>18.760000000000002</v>
      </c>
      <c r="L284" s="158"/>
      <c r="M284" s="163"/>
      <c r="T284" s="164"/>
      <c r="AT284" s="159" t="s">
        <v>907</v>
      </c>
      <c r="AU284" s="159" t="s">
        <v>84</v>
      </c>
      <c r="AV284" s="12" t="s">
        <v>84</v>
      </c>
      <c r="AW284" s="12" t="s">
        <v>32</v>
      </c>
      <c r="AX284" s="12" t="s">
        <v>75</v>
      </c>
      <c r="AY284" s="159" t="s">
        <v>184</v>
      </c>
    </row>
    <row r="285" spans="2:65" s="13" customFormat="1">
      <c r="B285" s="165"/>
      <c r="D285" s="154" t="s">
        <v>907</v>
      </c>
      <c r="E285" s="166" t="s">
        <v>1</v>
      </c>
      <c r="F285" s="167" t="s">
        <v>921</v>
      </c>
      <c r="H285" s="168">
        <v>72.209999999999994</v>
      </c>
      <c r="L285" s="165"/>
      <c r="M285" s="170"/>
      <c r="T285" s="171"/>
      <c r="AT285" s="166" t="s">
        <v>907</v>
      </c>
      <c r="AU285" s="166" t="s">
        <v>84</v>
      </c>
      <c r="AV285" s="13" t="s">
        <v>197</v>
      </c>
      <c r="AW285" s="13" t="s">
        <v>32</v>
      </c>
      <c r="AX285" s="13" t="s">
        <v>82</v>
      </c>
      <c r="AY285" s="166" t="s">
        <v>184</v>
      </c>
    </row>
    <row r="286" spans="2:65" s="1" customFormat="1" ht="32.950000000000003" customHeight="1">
      <c r="B286" s="136"/>
      <c r="C286" s="197" t="s">
        <v>302</v>
      </c>
      <c r="D286" s="197" t="s">
        <v>192</v>
      </c>
      <c r="E286" s="198" t="s">
        <v>1185</v>
      </c>
      <c r="F286" s="199" t="s">
        <v>1186</v>
      </c>
      <c r="G286" s="200" t="s">
        <v>470</v>
      </c>
      <c r="H286" s="201">
        <v>83.042000000000002</v>
      </c>
      <c r="I286" s="144"/>
      <c r="J286" s="202">
        <f>ROUND(I286*H286,2)</f>
        <v>0</v>
      </c>
      <c r="K286" s="199" t="s">
        <v>195</v>
      </c>
      <c r="L286" s="145"/>
      <c r="M286" s="146" t="s">
        <v>1</v>
      </c>
      <c r="N286" s="147" t="s">
        <v>40</v>
      </c>
      <c r="P286" s="140">
        <f>O286*H286</f>
        <v>0</v>
      </c>
      <c r="Q286" s="140">
        <v>2.1999999999999999E-2</v>
      </c>
      <c r="R286" s="140">
        <f>Q286*H286</f>
        <v>1.826924</v>
      </c>
      <c r="S286" s="140">
        <v>0</v>
      </c>
      <c r="T286" s="141">
        <f>S286*H286</f>
        <v>0</v>
      </c>
      <c r="AR286" s="142" t="s">
        <v>196</v>
      </c>
      <c r="AT286" s="142" t="s">
        <v>192</v>
      </c>
      <c r="AU286" s="142" t="s">
        <v>84</v>
      </c>
      <c r="AY286" s="17" t="s">
        <v>184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7" t="s">
        <v>82</v>
      </c>
      <c r="BK286" s="143">
        <f>ROUND(I286*H286,2)</f>
        <v>0</v>
      </c>
      <c r="BL286" s="17" t="s">
        <v>191</v>
      </c>
      <c r="BM286" s="142" t="s">
        <v>1754</v>
      </c>
    </row>
    <row r="287" spans="2:65" s="12" customFormat="1">
      <c r="B287" s="158"/>
      <c r="D287" s="154" t="s">
        <v>907</v>
      </c>
      <c r="F287" s="160" t="s">
        <v>1755</v>
      </c>
      <c r="H287" s="161">
        <v>83.042000000000002</v>
      </c>
      <c r="L287" s="158"/>
      <c r="M287" s="163"/>
      <c r="T287" s="164"/>
      <c r="AT287" s="159" t="s">
        <v>907</v>
      </c>
      <c r="AU287" s="159" t="s">
        <v>84</v>
      </c>
      <c r="AV287" s="12" t="s">
        <v>84</v>
      </c>
      <c r="AW287" s="12" t="s">
        <v>3</v>
      </c>
      <c r="AX287" s="12" t="s">
        <v>82</v>
      </c>
      <c r="AY287" s="159" t="s">
        <v>184</v>
      </c>
    </row>
    <row r="288" spans="2:65" s="1" customFormat="1" ht="24.15" customHeight="1">
      <c r="B288" s="136"/>
      <c r="C288" s="191" t="s">
        <v>416</v>
      </c>
      <c r="D288" s="191" t="s">
        <v>187</v>
      </c>
      <c r="E288" s="192" t="s">
        <v>1189</v>
      </c>
      <c r="F288" s="193" t="s">
        <v>1190</v>
      </c>
      <c r="G288" s="194" t="s">
        <v>470</v>
      </c>
      <c r="H288" s="195">
        <v>72.209999999999994</v>
      </c>
      <c r="I288" s="137"/>
      <c r="J288" s="196">
        <f>ROUND(I288*H288,2)</f>
        <v>0</v>
      </c>
      <c r="K288" s="193" t="s">
        <v>195</v>
      </c>
      <c r="L288" s="32"/>
      <c r="M288" s="138" t="s">
        <v>1</v>
      </c>
      <c r="N288" s="139" t="s">
        <v>40</v>
      </c>
      <c r="P288" s="140">
        <f>O288*H288</f>
        <v>0</v>
      </c>
      <c r="Q288" s="140">
        <v>1.5E-3</v>
      </c>
      <c r="R288" s="140">
        <f>Q288*H288</f>
        <v>0.10831499999999999</v>
      </c>
      <c r="S288" s="140">
        <v>0</v>
      </c>
      <c r="T288" s="141">
        <f>S288*H288</f>
        <v>0</v>
      </c>
      <c r="AR288" s="142" t="s">
        <v>191</v>
      </c>
      <c r="AT288" s="142" t="s">
        <v>187</v>
      </c>
      <c r="AU288" s="142" t="s">
        <v>84</v>
      </c>
      <c r="AY288" s="17" t="s">
        <v>184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82</v>
      </c>
      <c r="BK288" s="143">
        <f>ROUND(I288*H288,2)</f>
        <v>0</v>
      </c>
      <c r="BL288" s="17" t="s">
        <v>191</v>
      </c>
      <c r="BM288" s="142" t="s">
        <v>1756</v>
      </c>
    </row>
    <row r="289" spans="2:65" s="1" customFormat="1" ht="24.15" customHeight="1">
      <c r="B289" s="136"/>
      <c r="C289" s="191" t="s">
        <v>305</v>
      </c>
      <c r="D289" s="191" t="s">
        <v>187</v>
      </c>
      <c r="E289" s="192" t="s">
        <v>1192</v>
      </c>
      <c r="F289" s="193" t="s">
        <v>1193</v>
      </c>
      <c r="G289" s="194" t="s">
        <v>190</v>
      </c>
      <c r="H289" s="195">
        <v>143.32</v>
      </c>
      <c r="I289" s="137"/>
      <c r="J289" s="196">
        <f>ROUND(I289*H289,2)</f>
        <v>0</v>
      </c>
      <c r="K289" s="193" t="s">
        <v>195</v>
      </c>
      <c r="L289" s="32"/>
      <c r="M289" s="138" t="s">
        <v>1</v>
      </c>
      <c r="N289" s="139" t="s">
        <v>40</v>
      </c>
      <c r="P289" s="140">
        <f>O289*H289</f>
        <v>0</v>
      </c>
      <c r="Q289" s="140">
        <v>3.2000000000000003E-4</v>
      </c>
      <c r="R289" s="140">
        <f>Q289*H289</f>
        <v>4.5862400000000005E-2</v>
      </c>
      <c r="S289" s="140">
        <v>0</v>
      </c>
      <c r="T289" s="141">
        <f>S289*H289</f>
        <v>0</v>
      </c>
      <c r="AR289" s="142" t="s">
        <v>191</v>
      </c>
      <c r="AT289" s="142" t="s">
        <v>187</v>
      </c>
      <c r="AU289" s="142" t="s">
        <v>84</v>
      </c>
      <c r="AY289" s="17" t="s">
        <v>184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82</v>
      </c>
      <c r="BK289" s="143">
        <f>ROUND(I289*H289,2)</f>
        <v>0</v>
      </c>
      <c r="BL289" s="17" t="s">
        <v>191</v>
      </c>
      <c r="BM289" s="142" t="s">
        <v>1757</v>
      </c>
    </row>
    <row r="290" spans="2:65" s="12" customFormat="1">
      <c r="B290" s="158"/>
      <c r="D290" s="154" t="s">
        <v>907</v>
      </c>
      <c r="E290" s="159" t="s">
        <v>1</v>
      </c>
      <c r="F290" s="160" t="s">
        <v>1758</v>
      </c>
      <c r="H290" s="161">
        <v>59.54</v>
      </c>
      <c r="L290" s="158"/>
      <c r="M290" s="163"/>
      <c r="T290" s="164"/>
      <c r="AT290" s="159" t="s">
        <v>907</v>
      </c>
      <c r="AU290" s="159" t="s">
        <v>84</v>
      </c>
      <c r="AV290" s="12" t="s">
        <v>84</v>
      </c>
      <c r="AW290" s="12" t="s">
        <v>32</v>
      </c>
      <c r="AX290" s="12" t="s">
        <v>75</v>
      </c>
      <c r="AY290" s="159" t="s">
        <v>184</v>
      </c>
    </row>
    <row r="291" spans="2:65" s="12" customFormat="1">
      <c r="B291" s="158"/>
      <c r="D291" s="154" t="s">
        <v>907</v>
      </c>
      <c r="E291" s="159" t="s">
        <v>1</v>
      </c>
      <c r="F291" s="160" t="s">
        <v>1759</v>
      </c>
      <c r="H291" s="161">
        <v>41.66</v>
      </c>
      <c r="L291" s="158"/>
      <c r="M291" s="163"/>
      <c r="T291" s="164"/>
      <c r="AT291" s="159" t="s">
        <v>907</v>
      </c>
      <c r="AU291" s="159" t="s">
        <v>84</v>
      </c>
      <c r="AV291" s="12" t="s">
        <v>84</v>
      </c>
      <c r="AW291" s="12" t="s">
        <v>32</v>
      </c>
      <c r="AX291" s="12" t="s">
        <v>75</v>
      </c>
      <c r="AY291" s="159" t="s">
        <v>184</v>
      </c>
    </row>
    <row r="292" spans="2:65" s="12" customFormat="1">
      <c r="B292" s="158"/>
      <c r="D292" s="154" t="s">
        <v>907</v>
      </c>
      <c r="E292" s="159" t="s">
        <v>1</v>
      </c>
      <c r="F292" s="160" t="s">
        <v>1760</v>
      </c>
      <c r="H292" s="161">
        <v>42.12</v>
      </c>
      <c r="L292" s="158"/>
      <c r="M292" s="163"/>
      <c r="T292" s="164"/>
      <c r="AT292" s="159" t="s">
        <v>907</v>
      </c>
      <c r="AU292" s="159" t="s">
        <v>84</v>
      </c>
      <c r="AV292" s="12" t="s">
        <v>84</v>
      </c>
      <c r="AW292" s="12" t="s">
        <v>32</v>
      </c>
      <c r="AX292" s="12" t="s">
        <v>75</v>
      </c>
      <c r="AY292" s="159" t="s">
        <v>184</v>
      </c>
    </row>
    <row r="293" spans="2:65" s="13" customFormat="1">
      <c r="B293" s="165"/>
      <c r="D293" s="154" t="s">
        <v>907</v>
      </c>
      <c r="E293" s="166" t="s">
        <v>1</v>
      </c>
      <c r="F293" s="167" t="s">
        <v>921</v>
      </c>
      <c r="H293" s="168">
        <v>143.32</v>
      </c>
      <c r="L293" s="165"/>
      <c r="M293" s="170"/>
      <c r="T293" s="171"/>
      <c r="AT293" s="166" t="s">
        <v>907</v>
      </c>
      <c r="AU293" s="166" t="s">
        <v>84</v>
      </c>
      <c r="AV293" s="13" t="s">
        <v>197</v>
      </c>
      <c r="AW293" s="13" t="s">
        <v>32</v>
      </c>
      <c r="AX293" s="13" t="s">
        <v>82</v>
      </c>
      <c r="AY293" s="166" t="s">
        <v>184</v>
      </c>
    </row>
    <row r="294" spans="2:65" s="1" customFormat="1" ht="49.25" customHeight="1">
      <c r="B294" s="136"/>
      <c r="C294" s="191" t="s">
        <v>423</v>
      </c>
      <c r="D294" s="191" t="s">
        <v>187</v>
      </c>
      <c r="E294" s="192" t="s">
        <v>1761</v>
      </c>
      <c r="F294" s="193" t="s">
        <v>1762</v>
      </c>
      <c r="G294" s="194" t="s">
        <v>351</v>
      </c>
      <c r="H294" s="195">
        <v>3.012</v>
      </c>
      <c r="I294" s="137"/>
      <c r="J294" s="196">
        <f>ROUND(I294*H294,2)</f>
        <v>0</v>
      </c>
      <c r="K294" s="193" t="s">
        <v>195</v>
      </c>
      <c r="L294" s="32"/>
      <c r="M294" s="138" t="s">
        <v>1</v>
      </c>
      <c r="N294" s="139" t="s">
        <v>40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191</v>
      </c>
      <c r="AT294" s="142" t="s">
        <v>187</v>
      </c>
      <c r="AU294" s="142" t="s">
        <v>84</v>
      </c>
      <c r="AY294" s="17" t="s">
        <v>184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7" t="s">
        <v>82</v>
      </c>
      <c r="BK294" s="143">
        <f>ROUND(I294*H294,2)</f>
        <v>0</v>
      </c>
      <c r="BL294" s="17" t="s">
        <v>191</v>
      </c>
      <c r="BM294" s="142" t="s">
        <v>1763</v>
      </c>
    </row>
    <row r="295" spans="2:65" s="11" customFormat="1" ht="22.95" customHeight="1">
      <c r="B295" s="124"/>
      <c r="D295" s="125" t="s">
        <v>74</v>
      </c>
      <c r="E295" s="134" t="s">
        <v>1201</v>
      </c>
      <c r="F295" s="134" t="s">
        <v>1202</v>
      </c>
      <c r="J295" s="135">
        <f>BK295</f>
        <v>0</v>
      </c>
      <c r="L295" s="124"/>
      <c r="M295" s="129"/>
      <c r="P295" s="130">
        <f>SUM(P296:P333)</f>
        <v>0</v>
      </c>
      <c r="R295" s="130">
        <f>SUM(R296:R333)</f>
        <v>4.8468218199999988</v>
      </c>
      <c r="T295" s="131">
        <f>SUM(T296:T333)</f>
        <v>0</v>
      </c>
      <c r="AR295" s="125" t="s">
        <v>84</v>
      </c>
      <c r="AT295" s="132" t="s">
        <v>74</v>
      </c>
      <c r="AU295" s="132" t="s">
        <v>82</v>
      </c>
      <c r="AY295" s="125" t="s">
        <v>184</v>
      </c>
      <c r="BK295" s="133">
        <f>SUM(BK296:BK333)</f>
        <v>0</v>
      </c>
    </row>
    <row r="296" spans="2:65" s="1" customFormat="1" ht="24.15" customHeight="1">
      <c r="B296" s="136"/>
      <c r="C296" s="191" t="s">
        <v>309</v>
      </c>
      <c r="D296" s="191" t="s">
        <v>187</v>
      </c>
      <c r="E296" s="192" t="s">
        <v>1203</v>
      </c>
      <c r="F296" s="193" t="s">
        <v>1204</v>
      </c>
      <c r="G296" s="194" t="s">
        <v>470</v>
      </c>
      <c r="H296" s="195">
        <v>241.13</v>
      </c>
      <c r="I296" s="137"/>
      <c r="J296" s="196">
        <f>ROUND(I296*H296,2)</f>
        <v>0</v>
      </c>
      <c r="K296" s="193" t="s">
        <v>195</v>
      </c>
      <c r="L296" s="32"/>
      <c r="M296" s="138" t="s">
        <v>1</v>
      </c>
      <c r="N296" s="139" t="s">
        <v>40</v>
      </c>
      <c r="P296" s="140">
        <f>O296*H296</f>
        <v>0</v>
      </c>
      <c r="Q296" s="140">
        <v>2.9999999999999997E-4</v>
      </c>
      <c r="R296" s="140">
        <f>Q296*H296</f>
        <v>7.2338999999999987E-2</v>
      </c>
      <c r="S296" s="140">
        <v>0</v>
      </c>
      <c r="T296" s="141">
        <f>S296*H296</f>
        <v>0</v>
      </c>
      <c r="AR296" s="142" t="s">
        <v>191</v>
      </c>
      <c r="AT296" s="142" t="s">
        <v>187</v>
      </c>
      <c r="AU296" s="142" t="s">
        <v>84</v>
      </c>
      <c r="AY296" s="17" t="s">
        <v>184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82</v>
      </c>
      <c r="BK296" s="143">
        <f>ROUND(I296*H296,2)</f>
        <v>0</v>
      </c>
      <c r="BL296" s="17" t="s">
        <v>191</v>
      </c>
      <c r="BM296" s="142" t="s">
        <v>1764</v>
      </c>
    </row>
    <row r="297" spans="2:65" s="12" customFormat="1">
      <c r="B297" s="158"/>
      <c r="D297" s="154" t="s">
        <v>907</v>
      </c>
      <c r="E297" s="159" t="s">
        <v>1</v>
      </c>
      <c r="F297" s="160" t="s">
        <v>1765</v>
      </c>
      <c r="H297" s="161">
        <v>241.13</v>
      </c>
      <c r="L297" s="158"/>
      <c r="M297" s="163"/>
      <c r="T297" s="164"/>
      <c r="AT297" s="159" t="s">
        <v>907</v>
      </c>
      <c r="AU297" s="159" t="s">
        <v>84</v>
      </c>
      <c r="AV297" s="12" t="s">
        <v>84</v>
      </c>
      <c r="AW297" s="12" t="s">
        <v>32</v>
      </c>
      <c r="AX297" s="12" t="s">
        <v>82</v>
      </c>
      <c r="AY297" s="159" t="s">
        <v>184</v>
      </c>
    </row>
    <row r="298" spans="2:65" s="1" customFormat="1" ht="24.15" customHeight="1">
      <c r="B298" s="136"/>
      <c r="C298" s="191" t="s">
        <v>430</v>
      </c>
      <c r="D298" s="191" t="s">
        <v>187</v>
      </c>
      <c r="E298" s="192" t="s">
        <v>1207</v>
      </c>
      <c r="F298" s="193" t="s">
        <v>1208</v>
      </c>
      <c r="G298" s="194" t="s">
        <v>470</v>
      </c>
      <c r="H298" s="195">
        <v>89.992999999999995</v>
      </c>
      <c r="I298" s="137"/>
      <c r="J298" s="196">
        <f>ROUND(I298*H298,2)</f>
        <v>0</v>
      </c>
      <c r="K298" s="193" t="s">
        <v>195</v>
      </c>
      <c r="L298" s="32"/>
      <c r="M298" s="138" t="s">
        <v>1</v>
      </c>
      <c r="N298" s="139" t="s">
        <v>40</v>
      </c>
      <c r="P298" s="140">
        <f>O298*H298</f>
        <v>0</v>
      </c>
      <c r="Q298" s="140">
        <v>1.5E-3</v>
      </c>
      <c r="R298" s="140">
        <f>Q298*H298</f>
        <v>0.13498949999999998</v>
      </c>
      <c r="S298" s="140">
        <v>0</v>
      </c>
      <c r="T298" s="141">
        <f>S298*H298</f>
        <v>0</v>
      </c>
      <c r="AR298" s="142" t="s">
        <v>191</v>
      </c>
      <c r="AT298" s="142" t="s">
        <v>187</v>
      </c>
      <c r="AU298" s="142" t="s">
        <v>84</v>
      </c>
      <c r="AY298" s="17" t="s">
        <v>184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7" t="s">
        <v>82</v>
      </c>
      <c r="BK298" s="143">
        <f>ROUND(I298*H298,2)</f>
        <v>0</v>
      </c>
      <c r="BL298" s="17" t="s">
        <v>191</v>
      </c>
      <c r="BM298" s="142" t="s">
        <v>1766</v>
      </c>
    </row>
    <row r="299" spans="2:65" s="12" customFormat="1" ht="21.75">
      <c r="B299" s="158"/>
      <c r="D299" s="154" t="s">
        <v>907</v>
      </c>
      <c r="E299" s="159" t="s">
        <v>1</v>
      </c>
      <c r="F299" s="160" t="s">
        <v>1767</v>
      </c>
      <c r="H299" s="161">
        <v>7.7249999999999996</v>
      </c>
      <c r="L299" s="158"/>
      <c r="M299" s="163"/>
      <c r="T299" s="164"/>
      <c r="AT299" s="159" t="s">
        <v>907</v>
      </c>
      <c r="AU299" s="159" t="s">
        <v>84</v>
      </c>
      <c r="AV299" s="12" t="s">
        <v>84</v>
      </c>
      <c r="AW299" s="12" t="s">
        <v>32</v>
      </c>
      <c r="AX299" s="12" t="s">
        <v>75</v>
      </c>
      <c r="AY299" s="159" t="s">
        <v>184</v>
      </c>
    </row>
    <row r="300" spans="2:65" s="12" customFormat="1" ht="21.75">
      <c r="B300" s="158"/>
      <c r="D300" s="154" t="s">
        <v>907</v>
      </c>
      <c r="E300" s="159" t="s">
        <v>1</v>
      </c>
      <c r="F300" s="160" t="s">
        <v>1768</v>
      </c>
      <c r="H300" s="161">
        <v>5.2610000000000001</v>
      </c>
      <c r="L300" s="158"/>
      <c r="M300" s="163"/>
      <c r="T300" s="164"/>
      <c r="AT300" s="159" t="s">
        <v>907</v>
      </c>
      <c r="AU300" s="159" t="s">
        <v>84</v>
      </c>
      <c r="AV300" s="12" t="s">
        <v>84</v>
      </c>
      <c r="AW300" s="12" t="s">
        <v>32</v>
      </c>
      <c r="AX300" s="12" t="s">
        <v>75</v>
      </c>
      <c r="AY300" s="159" t="s">
        <v>184</v>
      </c>
    </row>
    <row r="301" spans="2:65" s="12" customFormat="1" ht="21.75">
      <c r="B301" s="158"/>
      <c r="D301" s="154" t="s">
        <v>907</v>
      </c>
      <c r="E301" s="159" t="s">
        <v>1</v>
      </c>
      <c r="F301" s="160" t="s">
        <v>1769</v>
      </c>
      <c r="H301" s="161">
        <v>5.3209999999999997</v>
      </c>
      <c r="L301" s="158"/>
      <c r="M301" s="163"/>
      <c r="T301" s="164"/>
      <c r="AT301" s="159" t="s">
        <v>907</v>
      </c>
      <c r="AU301" s="159" t="s">
        <v>84</v>
      </c>
      <c r="AV301" s="12" t="s">
        <v>84</v>
      </c>
      <c r="AW301" s="12" t="s">
        <v>32</v>
      </c>
      <c r="AX301" s="12" t="s">
        <v>75</v>
      </c>
      <c r="AY301" s="159" t="s">
        <v>184</v>
      </c>
    </row>
    <row r="302" spans="2:65" s="14" customFormat="1">
      <c r="B302" s="172"/>
      <c r="D302" s="154" t="s">
        <v>907</v>
      </c>
      <c r="E302" s="173" t="s">
        <v>1</v>
      </c>
      <c r="F302" s="174" t="s">
        <v>1213</v>
      </c>
      <c r="H302" s="175">
        <v>18.306999999999999</v>
      </c>
      <c r="L302" s="172"/>
      <c r="M302" s="176"/>
      <c r="T302" s="177"/>
      <c r="AT302" s="173" t="s">
        <v>907</v>
      </c>
      <c r="AU302" s="173" t="s">
        <v>84</v>
      </c>
      <c r="AV302" s="14" t="s">
        <v>99</v>
      </c>
      <c r="AW302" s="14" t="s">
        <v>32</v>
      </c>
      <c r="AX302" s="14" t="s">
        <v>75</v>
      </c>
      <c r="AY302" s="173" t="s">
        <v>184</v>
      </c>
    </row>
    <row r="303" spans="2:65" s="12" customFormat="1" ht="21.75">
      <c r="B303" s="158"/>
      <c r="D303" s="154" t="s">
        <v>907</v>
      </c>
      <c r="E303" s="159" t="s">
        <v>1</v>
      </c>
      <c r="F303" s="160" t="s">
        <v>1770</v>
      </c>
      <c r="H303" s="161">
        <v>34.034999999999997</v>
      </c>
      <c r="L303" s="158"/>
      <c r="M303" s="163"/>
      <c r="T303" s="164"/>
      <c r="AT303" s="159" t="s">
        <v>907</v>
      </c>
      <c r="AU303" s="159" t="s">
        <v>84</v>
      </c>
      <c r="AV303" s="12" t="s">
        <v>84</v>
      </c>
      <c r="AW303" s="12" t="s">
        <v>32</v>
      </c>
      <c r="AX303" s="12" t="s">
        <v>75</v>
      </c>
      <c r="AY303" s="159" t="s">
        <v>184</v>
      </c>
    </row>
    <row r="304" spans="2:65" s="12" customFormat="1" ht="21.75">
      <c r="B304" s="158"/>
      <c r="D304" s="154" t="s">
        <v>907</v>
      </c>
      <c r="E304" s="159" t="s">
        <v>1</v>
      </c>
      <c r="F304" s="160" t="s">
        <v>1771</v>
      </c>
      <c r="H304" s="161">
        <v>18.838000000000001</v>
      </c>
      <c r="L304" s="158"/>
      <c r="M304" s="163"/>
      <c r="T304" s="164"/>
      <c r="AT304" s="159" t="s">
        <v>907</v>
      </c>
      <c r="AU304" s="159" t="s">
        <v>84</v>
      </c>
      <c r="AV304" s="12" t="s">
        <v>84</v>
      </c>
      <c r="AW304" s="12" t="s">
        <v>32</v>
      </c>
      <c r="AX304" s="12" t="s">
        <v>75</v>
      </c>
      <c r="AY304" s="159" t="s">
        <v>184</v>
      </c>
    </row>
    <row r="305" spans="2:65" s="12" customFormat="1" ht="21.75">
      <c r="B305" s="158"/>
      <c r="D305" s="154" t="s">
        <v>907</v>
      </c>
      <c r="E305" s="159" t="s">
        <v>1</v>
      </c>
      <c r="F305" s="160" t="s">
        <v>1772</v>
      </c>
      <c r="H305" s="161">
        <v>18.812999999999999</v>
      </c>
      <c r="L305" s="158"/>
      <c r="M305" s="163"/>
      <c r="T305" s="164"/>
      <c r="AT305" s="159" t="s">
        <v>907</v>
      </c>
      <c r="AU305" s="159" t="s">
        <v>84</v>
      </c>
      <c r="AV305" s="12" t="s">
        <v>84</v>
      </c>
      <c r="AW305" s="12" t="s">
        <v>32</v>
      </c>
      <c r="AX305" s="12" t="s">
        <v>75</v>
      </c>
      <c r="AY305" s="159" t="s">
        <v>184</v>
      </c>
    </row>
    <row r="306" spans="2:65" s="14" customFormat="1">
      <c r="B306" s="172"/>
      <c r="D306" s="154" t="s">
        <v>907</v>
      </c>
      <c r="E306" s="173" t="s">
        <v>1</v>
      </c>
      <c r="F306" s="174" t="s">
        <v>1217</v>
      </c>
      <c r="H306" s="175">
        <v>71.686000000000007</v>
      </c>
      <c r="L306" s="172"/>
      <c r="M306" s="176"/>
      <c r="T306" s="177"/>
      <c r="AT306" s="173" t="s">
        <v>907</v>
      </c>
      <c r="AU306" s="173" t="s">
        <v>84</v>
      </c>
      <c r="AV306" s="14" t="s">
        <v>99</v>
      </c>
      <c r="AW306" s="14" t="s">
        <v>32</v>
      </c>
      <c r="AX306" s="14" t="s">
        <v>75</v>
      </c>
      <c r="AY306" s="173" t="s">
        <v>184</v>
      </c>
    </row>
    <row r="307" spans="2:65" s="13" customFormat="1">
      <c r="B307" s="165"/>
      <c r="D307" s="154" t="s">
        <v>907</v>
      </c>
      <c r="E307" s="166" t="s">
        <v>1</v>
      </c>
      <c r="F307" s="167" t="s">
        <v>921</v>
      </c>
      <c r="H307" s="168">
        <v>89.992999999999995</v>
      </c>
      <c r="L307" s="165"/>
      <c r="M307" s="170"/>
      <c r="T307" s="171"/>
      <c r="AT307" s="166" t="s">
        <v>907</v>
      </c>
      <c r="AU307" s="166" t="s">
        <v>84</v>
      </c>
      <c r="AV307" s="13" t="s">
        <v>197</v>
      </c>
      <c r="AW307" s="13" t="s">
        <v>32</v>
      </c>
      <c r="AX307" s="13" t="s">
        <v>82</v>
      </c>
      <c r="AY307" s="166" t="s">
        <v>184</v>
      </c>
    </row>
    <row r="308" spans="2:65" s="1" customFormat="1" ht="24.15" customHeight="1">
      <c r="B308" s="136"/>
      <c r="C308" s="191" t="s">
        <v>312</v>
      </c>
      <c r="D308" s="191" t="s">
        <v>187</v>
      </c>
      <c r="E308" s="192" t="s">
        <v>1218</v>
      </c>
      <c r="F308" s="193" t="s">
        <v>1219</v>
      </c>
      <c r="G308" s="194" t="s">
        <v>190</v>
      </c>
      <c r="H308" s="195">
        <v>62.1</v>
      </c>
      <c r="I308" s="137"/>
      <c r="J308" s="196">
        <f>ROUND(I308*H308,2)</f>
        <v>0</v>
      </c>
      <c r="K308" s="193" t="s">
        <v>195</v>
      </c>
      <c r="L308" s="32"/>
      <c r="M308" s="138" t="s">
        <v>1</v>
      </c>
      <c r="N308" s="139" t="s">
        <v>40</v>
      </c>
      <c r="P308" s="140">
        <f>O308*H308</f>
        <v>0</v>
      </c>
      <c r="Q308" s="140">
        <v>2.7999999999999998E-4</v>
      </c>
      <c r="R308" s="140">
        <f>Q308*H308</f>
        <v>1.7387999999999997E-2</v>
      </c>
      <c r="S308" s="140">
        <v>0</v>
      </c>
      <c r="T308" s="141">
        <f>S308*H308</f>
        <v>0</v>
      </c>
      <c r="AR308" s="142" t="s">
        <v>191</v>
      </c>
      <c r="AT308" s="142" t="s">
        <v>187</v>
      </c>
      <c r="AU308" s="142" t="s">
        <v>84</v>
      </c>
      <c r="AY308" s="17" t="s">
        <v>184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82</v>
      </c>
      <c r="BK308" s="143">
        <f>ROUND(I308*H308,2)</f>
        <v>0</v>
      </c>
      <c r="BL308" s="17" t="s">
        <v>191</v>
      </c>
      <c r="BM308" s="142" t="s">
        <v>1773</v>
      </c>
    </row>
    <row r="309" spans="2:65" s="12" customFormat="1">
      <c r="B309" s="158"/>
      <c r="D309" s="154" t="s">
        <v>907</v>
      </c>
      <c r="E309" s="159" t="s">
        <v>1</v>
      </c>
      <c r="F309" s="160" t="s">
        <v>1774</v>
      </c>
      <c r="H309" s="161">
        <v>26.1</v>
      </c>
      <c r="L309" s="158"/>
      <c r="M309" s="163"/>
      <c r="T309" s="164"/>
      <c r="AT309" s="159" t="s">
        <v>907</v>
      </c>
      <c r="AU309" s="159" t="s">
        <v>84</v>
      </c>
      <c r="AV309" s="12" t="s">
        <v>84</v>
      </c>
      <c r="AW309" s="12" t="s">
        <v>32</v>
      </c>
      <c r="AX309" s="12" t="s">
        <v>75</v>
      </c>
      <c r="AY309" s="159" t="s">
        <v>184</v>
      </c>
    </row>
    <row r="310" spans="2:65" s="12" customFormat="1">
      <c r="B310" s="158"/>
      <c r="D310" s="154" t="s">
        <v>907</v>
      </c>
      <c r="E310" s="159" t="s">
        <v>1</v>
      </c>
      <c r="F310" s="160" t="s">
        <v>1222</v>
      </c>
      <c r="H310" s="161">
        <v>18</v>
      </c>
      <c r="L310" s="158"/>
      <c r="M310" s="163"/>
      <c r="T310" s="164"/>
      <c r="AT310" s="159" t="s">
        <v>907</v>
      </c>
      <c r="AU310" s="159" t="s">
        <v>84</v>
      </c>
      <c r="AV310" s="12" t="s">
        <v>84</v>
      </c>
      <c r="AW310" s="12" t="s">
        <v>32</v>
      </c>
      <c r="AX310" s="12" t="s">
        <v>75</v>
      </c>
      <c r="AY310" s="159" t="s">
        <v>184</v>
      </c>
    </row>
    <row r="311" spans="2:65" s="12" customFormat="1">
      <c r="B311" s="158"/>
      <c r="D311" s="154" t="s">
        <v>907</v>
      </c>
      <c r="E311" s="159" t="s">
        <v>1</v>
      </c>
      <c r="F311" s="160" t="s">
        <v>1223</v>
      </c>
      <c r="H311" s="161">
        <v>18</v>
      </c>
      <c r="L311" s="158"/>
      <c r="M311" s="163"/>
      <c r="T311" s="164"/>
      <c r="AT311" s="159" t="s">
        <v>907</v>
      </c>
      <c r="AU311" s="159" t="s">
        <v>84</v>
      </c>
      <c r="AV311" s="12" t="s">
        <v>84</v>
      </c>
      <c r="AW311" s="12" t="s">
        <v>32</v>
      </c>
      <c r="AX311" s="12" t="s">
        <v>75</v>
      </c>
      <c r="AY311" s="159" t="s">
        <v>184</v>
      </c>
    </row>
    <row r="312" spans="2:65" s="13" customFormat="1">
      <c r="B312" s="165"/>
      <c r="D312" s="154" t="s">
        <v>907</v>
      </c>
      <c r="E312" s="166" t="s">
        <v>1</v>
      </c>
      <c r="F312" s="167" t="s">
        <v>921</v>
      </c>
      <c r="H312" s="168">
        <v>62.1</v>
      </c>
      <c r="L312" s="165"/>
      <c r="M312" s="170"/>
      <c r="T312" s="171"/>
      <c r="AT312" s="166" t="s">
        <v>907</v>
      </c>
      <c r="AU312" s="166" t="s">
        <v>84</v>
      </c>
      <c r="AV312" s="13" t="s">
        <v>197</v>
      </c>
      <c r="AW312" s="13" t="s">
        <v>32</v>
      </c>
      <c r="AX312" s="13" t="s">
        <v>82</v>
      </c>
      <c r="AY312" s="166" t="s">
        <v>184</v>
      </c>
    </row>
    <row r="313" spans="2:65" s="1" customFormat="1" ht="37.9" customHeight="1">
      <c r="B313" s="136"/>
      <c r="C313" s="191" t="s">
        <v>437</v>
      </c>
      <c r="D313" s="191" t="s">
        <v>187</v>
      </c>
      <c r="E313" s="192" t="s">
        <v>1224</v>
      </c>
      <c r="F313" s="193" t="s">
        <v>1225</v>
      </c>
      <c r="G313" s="194" t="s">
        <v>470</v>
      </c>
      <c r="H313" s="195">
        <v>241.13</v>
      </c>
      <c r="I313" s="137"/>
      <c r="J313" s="196">
        <f>ROUND(I313*H313,2)</f>
        <v>0</v>
      </c>
      <c r="K313" s="193" t="s">
        <v>195</v>
      </c>
      <c r="L313" s="32"/>
      <c r="M313" s="138" t="s">
        <v>1</v>
      </c>
      <c r="N313" s="139" t="s">
        <v>40</v>
      </c>
      <c r="P313" s="140">
        <f>O313*H313</f>
        <v>0</v>
      </c>
      <c r="Q313" s="140">
        <v>5.3E-3</v>
      </c>
      <c r="R313" s="140">
        <f>Q313*H313</f>
        <v>1.277989</v>
      </c>
      <c r="S313" s="140">
        <v>0</v>
      </c>
      <c r="T313" s="141">
        <f>S313*H313</f>
        <v>0</v>
      </c>
      <c r="AR313" s="142" t="s">
        <v>191</v>
      </c>
      <c r="AT313" s="142" t="s">
        <v>187</v>
      </c>
      <c r="AU313" s="142" t="s">
        <v>84</v>
      </c>
      <c r="AY313" s="17" t="s">
        <v>184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82</v>
      </c>
      <c r="BK313" s="143">
        <f>ROUND(I313*H313,2)</f>
        <v>0</v>
      </c>
      <c r="BL313" s="17" t="s">
        <v>191</v>
      </c>
      <c r="BM313" s="142" t="s">
        <v>1775</v>
      </c>
    </row>
    <row r="314" spans="2:65" s="12" customFormat="1" ht="21.75">
      <c r="B314" s="158"/>
      <c r="D314" s="154" t="s">
        <v>907</v>
      </c>
      <c r="E314" s="159" t="s">
        <v>1</v>
      </c>
      <c r="F314" s="160" t="s">
        <v>1776</v>
      </c>
      <c r="H314" s="161">
        <v>101.52</v>
      </c>
      <c r="L314" s="158"/>
      <c r="M314" s="163"/>
      <c r="T314" s="164"/>
      <c r="AT314" s="159" t="s">
        <v>907</v>
      </c>
      <c r="AU314" s="159" t="s">
        <v>84</v>
      </c>
      <c r="AV314" s="12" t="s">
        <v>84</v>
      </c>
      <c r="AW314" s="12" t="s">
        <v>32</v>
      </c>
      <c r="AX314" s="12" t="s">
        <v>75</v>
      </c>
      <c r="AY314" s="159" t="s">
        <v>184</v>
      </c>
    </row>
    <row r="315" spans="2:65" s="12" customFormat="1" ht="21.75">
      <c r="B315" s="158"/>
      <c r="D315" s="154" t="s">
        <v>907</v>
      </c>
      <c r="E315" s="159" t="s">
        <v>1</v>
      </c>
      <c r="F315" s="160" t="s">
        <v>1777</v>
      </c>
      <c r="H315" s="161">
        <v>69.405000000000001</v>
      </c>
      <c r="L315" s="158"/>
      <c r="M315" s="163"/>
      <c r="T315" s="164"/>
      <c r="AT315" s="159" t="s">
        <v>907</v>
      </c>
      <c r="AU315" s="159" t="s">
        <v>84</v>
      </c>
      <c r="AV315" s="12" t="s">
        <v>84</v>
      </c>
      <c r="AW315" s="12" t="s">
        <v>32</v>
      </c>
      <c r="AX315" s="12" t="s">
        <v>75</v>
      </c>
      <c r="AY315" s="159" t="s">
        <v>184</v>
      </c>
    </row>
    <row r="316" spans="2:65" s="12" customFormat="1" ht="21.75">
      <c r="B316" s="158"/>
      <c r="D316" s="154" t="s">
        <v>907</v>
      </c>
      <c r="E316" s="159" t="s">
        <v>1</v>
      </c>
      <c r="F316" s="160" t="s">
        <v>1778</v>
      </c>
      <c r="H316" s="161">
        <v>70.204999999999998</v>
      </c>
      <c r="L316" s="158"/>
      <c r="M316" s="163"/>
      <c r="T316" s="164"/>
      <c r="AT316" s="159" t="s">
        <v>907</v>
      </c>
      <c r="AU316" s="159" t="s">
        <v>84</v>
      </c>
      <c r="AV316" s="12" t="s">
        <v>84</v>
      </c>
      <c r="AW316" s="12" t="s">
        <v>32</v>
      </c>
      <c r="AX316" s="12" t="s">
        <v>75</v>
      </c>
      <c r="AY316" s="159" t="s">
        <v>184</v>
      </c>
    </row>
    <row r="317" spans="2:65" s="13" customFormat="1">
      <c r="B317" s="165"/>
      <c r="D317" s="154" t="s">
        <v>907</v>
      </c>
      <c r="E317" s="166" t="s">
        <v>1</v>
      </c>
      <c r="F317" s="167" t="s">
        <v>921</v>
      </c>
      <c r="H317" s="168">
        <v>241.13</v>
      </c>
      <c r="L317" s="165"/>
      <c r="M317" s="170"/>
      <c r="T317" s="171"/>
      <c r="AT317" s="166" t="s">
        <v>907</v>
      </c>
      <c r="AU317" s="166" t="s">
        <v>84</v>
      </c>
      <c r="AV317" s="13" t="s">
        <v>197</v>
      </c>
      <c r="AW317" s="13" t="s">
        <v>32</v>
      </c>
      <c r="AX317" s="13" t="s">
        <v>82</v>
      </c>
      <c r="AY317" s="166" t="s">
        <v>184</v>
      </c>
    </row>
    <row r="318" spans="2:65" s="1" customFormat="1" ht="24.15" customHeight="1">
      <c r="B318" s="136"/>
      <c r="C318" s="197" t="s">
        <v>316</v>
      </c>
      <c r="D318" s="197" t="s">
        <v>192</v>
      </c>
      <c r="E318" s="198" t="s">
        <v>1229</v>
      </c>
      <c r="F318" s="199" t="s">
        <v>1230</v>
      </c>
      <c r="G318" s="200" t="s">
        <v>470</v>
      </c>
      <c r="H318" s="201">
        <v>265.24299999999999</v>
      </c>
      <c r="I318" s="144"/>
      <c r="J318" s="202">
        <f>ROUND(I318*H318,2)</f>
        <v>0</v>
      </c>
      <c r="K318" s="199" t="s">
        <v>195</v>
      </c>
      <c r="L318" s="145"/>
      <c r="M318" s="146" t="s">
        <v>1</v>
      </c>
      <c r="N318" s="147" t="s">
        <v>40</v>
      </c>
      <c r="P318" s="140">
        <f>O318*H318</f>
        <v>0</v>
      </c>
      <c r="Q318" s="140">
        <v>1.2319999999999999E-2</v>
      </c>
      <c r="R318" s="140">
        <f>Q318*H318</f>
        <v>3.2677937599999995</v>
      </c>
      <c r="S318" s="140">
        <v>0</v>
      </c>
      <c r="T318" s="141">
        <f>S318*H318</f>
        <v>0</v>
      </c>
      <c r="AR318" s="142" t="s">
        <v>196</v>
      </c>
      <c r="AT318" s="142" t="s">
        <v>192</v>
      </c>
      <c r="AU318" s="142" t="s">
        <v>84</v>
      </c>
      <c r="AY318" s="17" t="s">
        <v>184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7" t="s">
        <v>82</v>
      </c>
      <c r="BK318" s="143">
        <f>ROUND(I318*H318,2)</f>
        <v>0</v>
      </c>
      <c r="BL318" s="17" t="s">
        <v>191</v>
      </c>
      <c r="BM318" s="142" t="s">
        <v>1779</v>
      </c>
    </row>
    <row r="319" spans="2:65" s="12" customFormat="1">
      <c r="B319" s="158"/>
      <c r="D319" s="154" t="s">
        <v>907</v>
      </c>
      <c r="F319" s="160" t="s">
        <v>1780</v>
      </c>
      <c r="H319" s="161">
        <v>265.24299999999999</v>
      </c>
      <c r="L319" s="158"/>
      <c r="M319" s="163"/>
      <c r="T319" s="164"/>
      <c r="AT319" s="159" t="s">
        <v>907</v>
      </c>
      <c r="AU319" s="159" t="s">
        <v>84</v>
      </c>
      <c r="AV319" s="12" t="s">
        <v>84</v>
      </c>
      <c r="AW319" s="12" t="s">
        <v>3</v>
      </c>
      <c r="AX319" s="12" t="s">
        <v>82</v>
      </c>
      <c r="AY319" s="159" t="s">
        <v>184</v>
      </c>
    </row>
    <row r="320" spans="2:65" s="1" customFormat="1" ht="32.950000000000003" customHeight="1">
      <c r="B320" s="136"/>
      <c r="C320" s="191" t="s">
        <v>444</v>
      </c>
      <c r="D320" s="191" t="s">
        <v>187</v>
      </c>
      <c r="E320" s="192" t="s">
        <v>1233</v>
      </c>
      <c r="F320" s="193" t="s">
        <v>1234</v>
      </c>
      <c r="G320" s="194" t="s">
        <v>190</v>
      </c>
      <c r="H320" s="195">
        <v>14</v>
      </c>
      <c r="I320" s="137"/>
      <c r="J320" s="196">
        <f>ROUND(I320*H320,2)</f>
        <v>0</v>
      </c>
      <c r="K320" s="193" t="s">
        <v>195</v>
      </c>
      <c r="L320" s="32"/>
      <c r="M320" s="138" t="s">
        <v>1</v>
      </c>
      <c r="N320" s="139" t="s">
        <v>40</v>
      </c>
      <c r="P320" s="140">
        <f>O320*H320</f>
        <v>0</v>
      </c>
      <c r="Q320" s="140">
        <v>2.0000000000000001E-4</v>
      </c>
      <c r="R320" s="140">
        <f>Q320*H320</f>
        <v>2.8E-3</v>
      </c>
      <c r="S320" s="140">
        <v>0</v>
      </c>
      <c r="T320" s="141">
        <f>S320*H320</f>
        <v>0</v>
      </c>
      <c r="AR320" s="142" t="s">
        <v>191</v>
      </c>
      <c r="AT320" s="142" t="s">
        <v>187</v>
      </c>
      <c r="AU320" s="142" t="s">
        <v>84</v>
      </c>
      <c r="AY320" s="17" t="s">
        <v>184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7" t="s">
        <v>82</v>
      </c>
      <c r="BK320" s="143">
        <f>ROUND(I320*H320,2)</f>
        <v>0</v>
      </c>
      <c r="BL320" s="17" t="s">
        <v>191</v>
      </c>
      <c r="BM320" s="142" t="s">
        <v>1781</v>
      </c>
    </row>
    <row r="321" spans="2:65" s="12" customFormat="1">
      <c r="B321" s="158"/>
      <c r="D321" s="154" t="s">
        <v>907</v>
      </c>
      <c r="E321" s="159" t="s">
        <v>1</v>
      </c>
      <c r="F321" s="160" t="s">
        <v>1782</v>
      </c>
      <c r="H321" s="161">
        <v>6</v>
      </c>
      <c r="L321" s="158"/>
      <c r="M321" s="163"/>
      <c r="T321" s="164"/>
      <c r="AT321" s="159" t="s">
        <v>907</v>
      </c>
      <c r="AU321" s="159" t="s">
        <v>84</v>
      </c>
      <c r="AV321" s="12" t="s">
        <v>84</v>
      </c>
      <c r="AW321" s="12" t="s">
        <v>32</v>
      </c>
      <c r="AX321" s="12" t="s">
        <v>75</v>
      </c>
      <c r="AY321" s="159" t="s">
        <v>184</v>
      </c>
    </row>
    <row r="322" spans="2:65" s="12" customFormat="1">
      <c r="B322" s="158"/>
      <c r="D322" s="154" t="s">
        <v>907</v>
      </c>
      <c r="E322" s="159" t="s">
        <v>1</v>
      </c>
      <c r="F322" s="160" t="s">
        <v>1237</v>
      </c>
      <c r="H322" s="161">
        <v>8</v>
      </c>
      <c r="L322" s="158"/>
      <c r="M322" s="163"/>
      <c r="T322" s="164"/>
      <c r="AT322" s="159" t="s">
        <v>907</v>
      </c>
      <c r="AU322" s="159" t="s">
        <v>84</v>
      </c>
      <c r="AV322" s="12" t="s">
        <v>84</v>
      </c>
      <c r="AW322" s="12" t="s">
        <v>32</v>
      </c>
      <c r="AX322" s="12" t="s">
        <v>75</v>
      </c>
      <c r="AY322" s="159" t="s">
        <v>184</v>
      </c>
    </row>
    <row r="323" spans="2:65" s="13" customFormat="1">
      <c r="B323" s="165"/>
      <c r="D323" s="154" t="s">
        <v>907</v>
      </c>
      <c r="E323" s="166" t="s">
        <v>1</v>
      </c>
      <c r="F323" s="167" t="s">
        <v>921</v>
      </c>
      <c r="H323" s="168">
        <v>14</v>
      </c>
      <c r="L323" s="165"/>
      <c r="M323" s="170"/>
      <c r="T323" s="171"/>
      <c r="AT323" s="166" t="s">
        <v>907</v>
      </c>
      <c r="AU323" s="166" t="s">
        <v>84</v>
      </c>
      <c r="AV323" s="13" t="s">
        <v>197</v>
      </c>
      <c r="AW323" s="13" t="s">
        <v>32</v>
      </c>
      <c r="AX323" s="13" t="s">
        <v>82</v>
      </c>
      <c r="AY323" s="166" t="s">
        <v>184</v>
      </c>
    </row>
    <row r="324" spans="2:65" s="1" customFormat="1" ht="16.5" customHeight="1">
      <c r="B324" s="136"/>
      <c r="C324" s="197" t="s">
        <v>319</v>
      </c>
      <c r="D324" s="197" t="s">
        <v>192</v>
      </c>
      <c r="E324" s="198" t="s">
        <v>1238</v>
      </c>
      <c r="F324" s="199" t="s">
        <v>1239</v>
      </c>
      <c r="G324" s="200" t="s">
        <v>190</v>
      </c>
      <c r="H324" s="201">
        <v>14.7</v>
      </c>
      <c r="I324" s="144"/>
      <c r="J324" s="202">
        <f>ROUND(I324*H324,2)</f>
        <v>0</v>
      </c>
      <c r="K324" s="199" t="s">
        <v>195</v>
      </c>
      <c r="L324" s="145"/>
      <c r="M324" s="146" t="s">
        <v>1</v>
      </c>
      <c r="N324" s="147" t="s">
        <v>40</v>
      </c>
      <c r="P324" s="140">
        <f>O324*H324</f>
        <v>0</v>
      </c>
      <c r="Q324" s="140">
        <v>8.0000000000000007E-5</v>
      </c>
      <c r="R324" s="140">
        <f>Q324*H324</f>
        <v>1.176E-3</v>
      </c>
      <c r="S324" s="140">
        <v>0</v>
      </c>
      <c r="T324" s="141">
        <f>S324*H324</f>
        <v>0</v>
      </c>
      <c r="AR324" s="142" t="s">
        <v>196</v>
      </c>
      <c r="AT324" s="142" t="s">
        <v>192</v>
      </c>
      <c r="AU324" s="142" t="s">
        <v>84</v>
      </c>
      <c r="AY324" s="17" t="s">
        <v>184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7" t="s">
        <v>82</v>
      </c>
      <c r="BK324" s="143">
        <f>ROUND(I324*H324,2)</f>
        <v>0</v>
      </c>
      <c r="BL324" s="17" t="s">
        <v>191</v>
      </c>
      <c r="BM324" s="142" t="s">
        <v>1783</v>
      </c>
    </row>
    <row r="325" spans="2:65" s="12" customFormat="1">
      <c r="B325" s="158"/>
      <c r="D325" s="154" t="s">
        <v>907</v>
      </c>
      <c r="F325" s="160" t="s">
        <v>1784</v>
      </c>
      <c r="H325" s="161">
        <v>14.7</v>
      </c>
      <c r="L325" s="158"/>
      <c r="M325" s="163"/>
      <c r="T325" s="164"/>
      <c r="AT325" s="159" t="s">
        <v>907</v>
      </c>
      <c r="AU325" s="159" t="s">
        <v>84</v>
      </c>
      <c r="AV325" s="12" t="s">
        <v>84</v>
      </c>
      <c r="AW325" s="12" t="s">
        <v>3</v>
      </c>
      <c r="AX325" s="12" t="s">
        <v>82</v>
      </c>
      <c r="AY325" s="159" t="s">
        <v>184</v>
      </c>
    </row>
    <row r="326" spans="2:65" s="1" customFormat="1" ht="32.950000000000003" customHeight="1">
      <c r="B326" s="136"/>
      <c r="C326" s="191" t="s">
        <v>451</v>
      </c>
      <c r="D326" s="191" t="s">
        <v>187</v>
      </c>
      <c r="E326" s="192" t="s">
        <v>1242</v>
      </c>
      <c r="F326" s="193" t="s">
        <v>1243</v>
      </c>
      <c r="G326" s="194" t="s">
        <v>190</v>
      </c>
      <c r="H326" s="195">
        <v>274.04000000000002</v>
      </c>
      <c r="I326" s="137"/>
      <c r="J326" s="196">
        <f>ROUND(I326*H326,2)</f>
        <v>0</v>
      </c>
      <c r="K326" s="193" t="s">
        <v>195</v>
      </c>
      <c r="L326" s="32"/>
      <c r="M326" s="138" t="s">
        <v>1</v>
      </c>
      <c r="N326" s="139" t="s">
        <v>40</v>
      </c>
      <c r="P326" s="140">
        <f>O326*H326</f>
        <v>0</v>
      </c>
      <c r="Q326" s="140">
        <v>1.8000000000000001E-4</v>
      </c>
      <c r="R326" s="140">
        <f>Q326*H326</f>
        <v>4.9327200000000009E-2</v>
      </c>
      <c r="S326" s="140">
        <v>0</v>
      </c>
      <c r="T326" s="141">
        <f>S326*H326</f>
        <v>0</v>
      </c>
      <c r="AR326" s="142" t="s">
        <v>191</v>
      </c>
      <c r="AT326" s="142" t="s">
        <v>187</v>
      </c>
      <c r="AU326" s="142" t="s">
        <v>84</v>
      </c>
      <c r="AY326" s="17" t="s">
        <v>184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82</v>
      </c>
      <c r="BK326" s="143">
        <f>ROUND(I326*H326,2)</f>
        <v>0</v>
      </c>
      <c r="BL326" s="17" t="s">
        <v>191</v>
      </c>
      <c r="BM326" s="142" t="s">
        <v>1785</v>
      </c>
    </row>
    <row r="327" spans="2:65" s="12" customFormat="1" ht="21.75">
      <c r="B327" s="158"/>
      <c r="D327" s="154" t="s">
        <v>907</v>
      </c>
      <c r="E327" s="159" t="s">
        <v>1</v>
      </c>
      <c r="F327" s="160" t="s">
        <v>1786</v>
      </c>
      <c r="H327" s="161">
        <v>107.5</v>
      </c>
      <c r="L327" s="158"/>
      <c r="M327" s="163"/>
      <c r="T327" s="164"/>
      <c r="AT327" s="159" t="s">
        <v>907</v>
      </c>
      <c r="AU327" s="159" t="s">
        <v>84</v>
      </c>
      <c r="AV327" s="12" t="s">
        <v>84</v>
      </c>
      <c r="AW327" s="12" t="s">
        <v>32</v>
      </c>
      <c r="AX327" s="12" t="s">
        <v>75</v>
      </c>
      <c r="AY327" s="159" t="s">
        <v>184</v>
      </c>
    </row>
    <row r="328" spans="2:65" s="12" customFormat="1" ht="21.75">
      <c r="B328" s="158"/>
      <c r="D328" s="154" t="s">
        <v>907</v>
      </c>
      <c r="E328" s="159" t="s">
        <v>1</v>
      </c>
      <c r="F328" s="160" t="s">
        <v>1787</v>
      </c>
      <c r="H328" s="161">
        <v>83.07</v>
      </c>
      <c r="L328" s="158"/>
      <c r="M328" s="163"/>
      <c r="T328" s="164"/>
      <c r="AT328" s="159" t="s">
        <v>907</v>
      </c>
      <c r="AU328" s="159" t="s">
        <v>84</v>
      </c>
      <c r="AV328" s="12" t="s">
        <v>84</v>
      </c>
      <c r="AW328" s="12" t="s">
        <v>32</v>
      </c>
      <c r="AX328" s="12" t="s">
        <v>75</v>
      </c>
      <c r="AY328" s="159" t="s">
        <v>184</v>
      </c>
    </row>
    <row r="329" spans="2:65" s="12" customFormat="1" ht="21.75">
      <c r="B329" s="158"/>
      <c r="D329" s="154" t="s">
        <v>907</v>
      </c>
      <c r="E329" s="159" t="s">
        <v>1</v>
      </c>
      <c r="F329" s="160" t="s">
        <v>1788</v>
      </c>
      <c r="H329" s="161">
        <v>83.47</v>
      </c>
      <c r="L329" s="158"/>
      <c r="M329" s="163"/>
      <c r="T329" s="164"/>
      <c r="AT329" s="159" t="s">
        <v>907</v>
      </c>
      <c r="AU329" s="159" t="s">
        <v>84</v>
      </c>
      <c r="AV329" s="12" t="s">
        <v>84</v>
      </c>
      <c r="AW329" s="12" t="s">
        <v>32</v>
      </c>
      <c r="AX329" s="12" t="s">
        <v>75</v>
      </c>
      <c r="AY329" s="159" t="s">
        <v>184</v>
      </c>
    </row>
    <row r="330" spans="2:65" s="13" customFormat="1">
      <c r="B330" s="165"/>
      <c r="D330" s="154" t="s">
        <v>907</v>
      </c>
      <c r="E330" s="166" t="s">
        <v>1</v>
      </c>
      <c r="F330" s="167" t="s">
        <v>921</v>
      </c>
      <c r="H330" s="168">
        <v>274.04000000000002</v>
      </c>
      <c r="L330" s="165"/>
      <c r="M330" s="170"/>
      <c r="T330" s="171"/>
      <c r="AT330" s="166" t="s">
        <v>907</v>
      </c>
      <c r="AU330" s="166" t="s">
        <v>84</v>
      </c>
      <c r="AV330" s="13" t="s">
        <v>197</v>
      </c>
      <c r="AW330" s="13" t="s">
        <v>32</v>
      </c>
      <c r="AX330" s="13" t="s">
        <v>82</v>
      </c>
      <c r="AY330" s="166" t="s">
        <v>184</v>
      </c>
    </row>
    <row r="331" spans="2:65" s="1" customFormat="1" ht="16.5" customHeight="1">
      <c r="B331" s="136"/>
      <c r="C331" s="197" t="s">
        <v>323</v>
      </c>
      <c r="D331" s="197" t="s">
        <v>192</v>
      </c>
      <c r="E331" s="198" t="s">
        <v>1238</v>
      </c>
      <c r="F331" s="199" t="s">
        <v>1239</v>
      </c>
      <c r="G331" s="200" t="s">
        <v>190</v>
      </c>
      <c r="H331" s="201">
        <v>287.74200000000002</v>
      </c>
      <c r="I331" s="144"/>
      <c r="J331" s="202">
        <f>ROUND(I331*H331,2)</f>
        <v>0</v>
      </c>
      <c r="K331" s="199" t="s">
        <v>195</v>
      </c>
      <c r="L331" s="145"/>
      <c r="M331" s="146" t="s">
        <v>1</v>
      </c>
      <c r="N331" s="147" t="s">
        <v>40</v>
      </c>
      <c r="P331" s="140">
        <f>O331*H331</f>
        <v>0</v>
      </c>
      <c r="Q331" s="140">
        <v>8.0000000000000007E-5</v>
      </c>
      <c r="R331" s="140">
        <f>Q331*H331</f>
        <v>2.3019360000000003E-2</v>
      </c>
      <c r="S331" s="140">
        <v>0</v>
      </c>
      <c r="T331" s="141">
        <f>S331*H331</f>
        <v>0</v>
      </c>
      <c r="AR331" s="142" t="s">
        <v>196</v>
      </c>
      <c r="AT331" s="142" t="s">
        <v>192</v>
      </c>
      <c r="AU331" s="142" t="s">
        <v>84</v>
      </c>
      <c r="AY331" s="17" t="s">
        <v>184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82</v>
      </c>
      <c r="BK331" s="143">
        <f>ROUND(I331*H331,2)</f>
        <v>0</v>
      </c>
      <c r="BL331" s="17" t="s">
        <v>191</v>
      </c>
      <c r="BM331" s="142" t="s">
        <v>1789</v>
      </c>
    </row>
    <row r="332" spans="2:65" s="12" customFormat="1">
      <c r="B332" s="158"/>
      <c r="D332" s="154" t="s">
        <v>907</v>
      </c>
      <c r="F332" s="160" t="s">
        <v>1790</v>
      </c>
      <c r="H332" s="161">
        <v>287.74200000000002</v>
      </c>
      <c r="L332" s="158"/>
      <c r="M332" s="163"/>
      <c r="T332" s="164"/>
      <c r="AT332" s="159" t="s">
        <v>907</v>
      </c>
      <c r="AU332" s="159" t="s">
        <v>84</v>
      </c>
      <c r="AV332" s="12" t="s">
        <v>84</v>
      </c>
      <c r="AW332" s="12" t="s">
        <v>3</v>
      </c>
      <c r="AX332" s="12" t="s">
        <v>82</v>
      </c>
      <c r="AY332" s="159" t="s">
        <v>184</v>
      </c>
    </row>
    <row r="333" spans="2:65" s="1" customFormat="1" ht="55.55" customHeight="1">
      <c r="B333" s="136"/>
      <c r="C333" s="191" t="s">
        <v>458</v>
      </c>
      <c r="D333" s="191" t="s">
        <v>187</v>
      </c>
      <c r="E333" s="192" t="s">
        <v>1250</v>
      </c>
      <c r="F333" s="193" t="s">
        <v>1251</v>
      </c>
      <c r="G333" s="194" t="s">
        <v>351</v>
      </c>
      <c r="H333" s="195">
        <v>4.8470000000000004</v>
      </c>
      <c r="I333" s="137"/>
      <c r="J333" s="196">
        <f>ROUND(I333*H333,2)</f>
        <v>0</v>
      </c>
      <c r="K333" s="193" t="s">
        <v>195</v>
      </c>
      <c r="L333" s="32"/>
      <c r="M333" s="138" t="s">
        <v>1</v>
      </c>
      <c r="N333" s="139" t="s">
        <v>40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191</v>
      </c>
      <c r="AT333" s="142" t="s">
        <v>187</v>
      </c>
      <c r="AU333" s="142" t="s">
        <v>84</v>
      </c>
      <c r="AY333" s="17" t="s">
        <v>184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82</v>
      </c>
      <c r="BK333" s="143">
        <f>ROUND(I333*H333,2)</f>
        <v>0</v>
      </c>
      <c r="BL333" s="17" t="s">
        <v>191</v>
      </c>
      <c r="BM333" s="142" t="s">
        <v>1791</v>
      </c>
    </row>
    <row r="334" spans="2:65" s="11" customFormat="1" ht="22.95" customHeight="1">
      <c r="B334" s="124"/>
      <c r="D334" s="125" t="s">
        <v>74</v>
      </c>
      <c r="E334" s="134" t="s">
        <v>499</v>
      </c>
      <c r="F334" s="134" t="s">
        <v>500</v>
      </c>
      <c r="J334" s="135">
        <f>BK334</f>
        <v>0</v>
      </c>
      <c r="L334" s="124"/>
      <c r="M334" s="129"/>
      <c r="P334" s="130">
        <f>SUM(P335:P349)</f>
        <v>0</v>
      </c>
      <c r="R334" s="130">
        <f>SUM(R335:R349)</f>
        <v>2.9216619999999999E-2</v>
      </c>
      <c r="T334" s="131">
        <f>SUM(T335:T349)</f>
        <v>0</v>
      </c>
      <c r="AR334" s="125" t="s">
        <v>84</v>
      </c>
      <c r="AT334" s="132" t="s">
        <v>74</v>
      </c>
      <c r="AU334" s="132" t="s">
        <v>82</v>
      </c>
      <c r="AY334" s="125" t="s">
        <v>184</v>
      </c>
      <c r="BK334" s="133">
        <f>SUM(BK335:BK349)</f>
        <v>0</v>
      </c>
    </row>
    <row r="335" spans="2:65" s="1" customFormat="1" ht="24.15" customHeight="1">
      <c r="B335" s="136"/>
      <c r="C335" s="191" t="s">
        <v>326</v>
      </c>
      <c r="D335" s="191" t="s">
        <v>187</v>
      </c>
      <c r="E335" s="192" t="s">
        <v>1253</v>
      </c>
      <c r="F335" s="193" t="s">
        <v>1254</v>
      </c>
      <c r="G335" s="194" t="s">
        <v>470</v>
      </c>
      <c r="H335" s="195">
        <v>1.4019999999999999</v>
      </c>
      <c r="I335" s="137"/>
      <c r="J335" s="196">
        <f>ROUND(I335*H335,2)</f>
        <v>0</v>
      </c>
      <c r="K335" s="193" t="s">
        <v>195</v>
      </c>
      <c r="L335" s="32"/>
      <c r="M335" s="138" t="s">
        <v>1</v>
      </c>
      <c r="N335" s="139" t="s">
        <v>40</v>
      </c>
      <c r="P335" s="140">
        <f>O335*H335</f>
        <v>0</v>
      </c>
      <c r="Q335" s="140">
        <v>1.6000000000000001E-4</v>
      </c>
      <c r="R335" s="140">
        <f>Q335*H335</f>
        <v>2.2431999999999999E-4</v>
      </c>
      <c r="S335" s="140">
        <v>0</v>
      </c>
      <c r="T335" s="141">
        <f>S335*H335</f>
        <v>0</v>
      </c>
      <c r="AR335" s="142" t="s">
        <v>191</v>
      </c>
      <c r="AT335" s="142" t="s">
        <v>187</v>
      </c>
      <c r="AU335" s="142" t="s">
        <v>84</v>
      </c>
      <c r="AY335" s="17" t="s">
        <v>184</v>
      </c>
      <c r="BE335" s="143">
        <f>IF(N335="základní",J335,0)</f>
        <v>0</v>
      </c>
      <c r="BF335" s="143">
        <f>IF(N335="snížená",J335,0)</f>
        <v>0</v>
      </c>
      <c r="BG335" s="143">
        <f>IF(N335="zákl. přenesená",J335,0)</f>
        <v>0</v>
      </c>
      <c r="BH335" s="143">
        <f>IF(N335="sníž. přenesená",J335,0)</f>
        <v>0</v>
      </c>
      <c r="BI335" s="143">
        <f>IF(N335="nulová",J335,0)</f>
        <v>0</v>
      </c>
      <c r="BJ335" s="17" t="s">
        <v>82</v>
      </c>
      <c r="BK335" s="143">
        <f>ROUND(I335*H335,2)</f>
        <v>0</v>
      </c>
      <c r="BL335" s="17" t="s">
        <v>191</v>
      </c>
      <c r="BM335" s="142" t="s">
        <v>1792</v>
      </c>
    </row>
    <row r="336" spans="2:65" s="12" customFormat="1">
      <c r="B336" s="158"/>
      <c r="D336" s="154" t="s">
        <v>907</v>
      </c>
      <c r="E336" s="159" t="s">
        <v>1</v>
      </c>
      <c r="F336" s="160" t="s">
        <v>1793</v>
      </c>
      <c r="H336" s="161">
        <v>1.4019999999999999</v>
      </c>
      <c r="L336" s="158"/>
      <c r="M336" s="163"/>
      <c r="T336" s="164"/>
      <c r="AT336" s="159" t="s">
        <v>907</v>
      </c>
      <c r="AU336" s="159" t="s">
        <v>84</v>
      </c>
      <c r="AV336" s="12" t="s">
        <v>84</v>
      </c>
      <c r="AW336" s="12" t="s">
        <v>32</v>
      </c>
      <c r="AX336" s="12" t="s">
        <v>82</v>
      </c>
      <c r="AY336" s="159" t="s">
        <v>184</v>
      </c>
    </row>
    <row r="337" spans="2:65" s="1" customFormat="1" ht="24.15" customHeight="1">
      <c r="B337" s="136"/>
      <c r="C337" s="191" t="s">
        <v>467</v>
      </c>
      <c r="D337" s="191" t="s">
        <v>187</v>
      </c>
      <c r="E337" s="192" t="s">
        <v>1257</v>
      </c>
      <c r="F337" s="193" t="s">
        <v>1258</v>
      </c>
      <c r="G337" s="194" t="s">
        <v>470</v>
      </c>
      <c r="H337" s="195">
        <v>2.8039999999999998</v>
      </c>
      <c r="I337" s="137"/>
      <c r="J337" s="196">
        <f>ROUND(I337*H337,2)</f>
        <v>0</v>
      </c>
      <c r="K337" s="193" t="s">
        <v>195</v>
      </c>
      <c r="L337" s="32"/>
      <c r="M337" s="138" t="s">
        <v>1</v>
      </c>
      <c r="N337" s="139" t="s">
        <v>40</v>
      </c>
      <c r="P337" s="140">
        <f>O337*H337</f>
        <v>0</v>
      </c>
      <c r="Q337" s="140">
        <v>1.1E-4</v>
      </c>
      <c r="R337" s="140">
        <f>Q337*H337</f>
        <v>3.0843999999999999E-4</v>
      </c>
      <c r="S337" s="140">
        <v>0</v>
      </c>
      <c r="T337" s="141">
        <f>S337*H337</f>
        <v>0</v>
      </c>
      <c r="AR337" s="142" t="s">
        <v>191</v>
      </c>
      <c r="AT337" s="142" t="s">
        <v>187</v>
      </c>
      <c r="AU337" s="142" t="s">
        <v>84</v>
      </c>
      <c r="AY337" s="17" t="s">
        <v>184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82</v>
      </c>
      <c r="BK337" s="143">
        <f>ROUND(I337*H337,2)</f>
        <v>0</v>
      </c>
      <c r="BL337" s="17" t="s">
        <v>191</v>
      </c>
      <c r="BM337" s="142" t="s">
        <v>1794</v>
      </c>
    </row>
    <row r="338" spans="2:65" s="12" customFormat="1">
      <c r="B338" s="158"/>
      <c r="D338" s="154" t="s">
        <v>907</v>
      </c>
      <c r="F338" s="160" t="s">
        <v>1795</v>
      </c>
      <c r="H338" s="161">
        <v>2.8039999999999998</v>
      </c>
      <c r="L338" s="158"/>
      <c r="M338" s="163"/>
      <c r="T338" s="164"/>
      <c r="AT338" s="159" t="s">
        <v>907</v>
      </c>
      <c r="AU338" s="159" t="s">
        <v>84</v>
      </c>
      <c r="AV338" s="12" t="s">
        <v>84</v>
      </c>
      <c r="AW338" s="12" t="s">
        <v>3</v>
      </c>
      <c r="AX338" s="12" t="s">
        <v>82</v>
      </c>
      <c r="AY338" s="159" t="s">
        <v>184</v>
      </c>
    </row>
    <row r="339" spans="2:65" s="1" customFormat="1" ht="37.9" customHeight="1">
      <c r="B339" s="136"/>
      <c r="C339" s="191" t="s">
        <v>330</v>
      </c>
      <c r="D339" s="191" t="s">
        <v>187</v>
      </c>
      <c r="E339" s="192" t="s">
        <v>1261</v>
      </c>
      <c r="F339" s="193" t="s">
        <v>1262</v>
      </c>
      <c r="G339" s="194" t="s">
        <v>470</v>
      </c>
      <c r="H339" s="195">
        <v>19.882000000000001</v>
      </c>
      <c r="I339" s="137"/>
      <c r="J339" s="196">
        <f>ROUND(I339*H339,2)</f>
        <v>0</v>
      </c>
      <c r="K339" s="193" t="s">
        <v>195</v>
      </c>
      <c r="L339" s="32"/>
      <c r="M339" s="138" t="s">
        <v>1</v>
      </c>
      <c r="N339" s="139" t="s">
        <v>40</v>
      </c>
      <c r="P339" s="140">
        <f>O339*H339</f>
        <v>0</v>
      </c>
      <c r="Q339" s="140">
        <v>6.9999999999999994E-5</v>
      </c>
      <c r="R339" s="140">
        <f>Q339*H339</f>
        <v>1.39174E-3</v>
      </c>
      <c r="S339" s="140">
        <v>0</v>
      </c>
      <c r="T339" s="141">
        <f>S339*H339</f>
        <v>0</v>
      </c>
      <c r="AR339" s="142" t="s">
        <v>191</v>
      </c>
      <c r="AT339" s="142" t="s">
        <v>187</v>
      </c>
      <c r="AU339" s="142" t="s">
        <v>84</v>
      </c>
      <c r="AY339" s="17" t="s">
        <v>184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82</v>
      </c>
      <c r="BK339" s="143">
        <f>ROUND(I339*H339,2)</f>
        <v>0</v>
      </c>
      <c r="BL339" s="17" t="s">
        <v>191</v>
      </c>
      <c r="BM339" s="142" t="s">
        <v>1796</v>
      </c>
    </row>
    <row r="340" spans="2:65" s="12" customFormat="1">
      <c r="B340" s="158"/>
      <c r="D340" s="154" t="s">
        <v>907</v>
      </c>
      <c r="E340" s="159" t="s">
        <v>1</v>
      </c>
      <c r="F340" s="160" t="s">
        <v>1264</v>
      </c>
      <c r="H340" s="161">
        <v>8.532</v>
      </c>
      <c r="L340" s="158"/>
      <c r="M340" s="163"/>
      <c r="T340" s="164"/>
      <c r="AT340" s="159" t="s">
        <v>907</v>
      </c>
      <c r="AU340" s="159" t="s">
        <v>84</v>
      </c>
      <c r="AV340" s="12" t="s">
        <v>84</v>
      </c>
      <c r="AW340" s="12" t="s">
        <v>32</v>
      </c>
      <c r="AX340" s="12" t="s">
        <v>75</v>
      </c>
      <c r="AY340" s="159" t="s">
        <v>184</v>
      </c>
    </row>
    <row r="341" spans="2:65" s="12" customFormat="1">
      <c r="B341" s="158"/>
      <c r="D341" s="154" t="s">
        <v>907</v>
      </c>
      <c r="E341" s="159" t="s">
        <v>1</v>
      </c>
      <c r="F341" s="160" t="s">
        <v>1265</v>
      </c>
      <c r="H341" s="161">
        <v>11.35</v>
      </c>
      <c r="L341" s="158"/>
      <c r="M341" s="163"/>
      <c r="T341" s="164"/>
      <c r="AT341" s="159" t="s">
        <v>907</v>
      </c>
      <c r="AU341" s="159" t="s">
        <v>84</v>
      </c>
      <c r="AV341" s="12" t="s">
        <v>84</v>
      </c>
      <c r="AW341" s="12" t="s">
        <v>32</v>
      </c>
      <c r="AX341" s="12" t="s">
        <v>75</v>
      </c>
      <c r="AY341" s="159" t="s">
        <v>184</v>
      </c>
    </row>
    <row r="342" spans="2:65" s="13" customFormat="1">
      <c r="B342" s="165"/>
      <c r="D342" s="154" t="s">
        <v>907</v>
      </c>
      <c r="E342" s="166" t="s">
        <v>1</v>
      </c>
      <c r="F342" s="167" t="s">
        <v>921</v>
      </c>
      <c r="H342" s="168">
        <v>19.882000000000001</v>
      </c>
      <c r="L342" s="165"/>
      <c r="M342" s="170"/>
      <c r="T342" s="171"/>
      <c r="AT342" s="166" t="s">
        <v>907</v>
      </c>
      <c r="AU342" s="166" t="s">
        <v>84</v>
      </c>
      <c r="AV342" s="13" t="s">
        <v>197</v>
      </c>
      <c r="AW342" s="13" t="s">
        <v>32</v>
      </c>
      <c r="AX342" s="13" t="s">
        <v>82</v>
      </c>
      <c r="AY342" s="166" t="s">
        <v>184</v>
      </c>
    </row>
    <row r="343" spans="2:65" s="1" customFormat="1" ht="37.9" customHeight="1">
      <c r="B343" s="136"/>
      <c r="C343" s="191" t="s">
        <v>475</v>
      </c>
      <c r="D343" s="191" t="s">
        <v>187</v>
      </c>
      <c r="E343" s="192" t="s">
        <v>1266</v>
      </c>
      <c r="F343" s="193" t="s">
        <v>1267</v>
      </c>
      <c r="G343" s="194" t="s">
        <v>470</v>
      </c>
      <c r="H343" s="195">
        <v>19.882000000000001</v>
      </c>
      <c r="I343" s="137"/>
      <c r="J343" s="196">
        <f t="shared" ref="J343:J348" si="20">ROUND(I343*H343,2)</f>
        <v>0</v>
      </c>
      <c r="K343" s="193" t="s">
        <v>195</v>
      </c>
      <c r="L343" s="32"/>
      <c r="M343" s="138" t="s">
        <v>1</v>
      </c>
      <c r="N343" s="139" t="s">
        <v>40</v>
      </c>
      <c r="P343" s="140">
        <f t="shared" ref="P343:P348" si="21">O343*H343</f>
        <v>0</v>
      </c>
      <c r="Q343" s="140">
        <v>8.0000000000000007E-5</v>
      </c>
      <c r="R343" s="140">
        <f t="shared" ref="R343:R348" si="22">Q343*H343</f>
        <v>1.5905600000000002E-3</v>
      </c>
      <c r="S343" s="140">
        <v>0</v>
      </c>
      <c r="T343" s="141">
        <f t="shared" ref="T343:T348" si="23">S343*H343</f>
        <v>0</v>
      </c>
      <c r="AR343" s="142" t="s">
        <v>191</v>
      </c>
      <c r="AT343" s="142" t="s">
        <v>187</v>
      </c>
      <c r="AU343" s="142" t="s">
        <v>84</v>
      </c>
      <c r="AY343" s="17" t="s">
        <v>184</v>
      </c>
      <c r="BE343" s="143">
        <f t="shared" ref="BE343:BE348" si="24">IF(N343="základní",J343,0)</f>
        <v>0</v>
      </c>
      <c r="BF343" s="143">
        <f t="shared" ref="BF343:BF348" si="25">IF(N343="snížená",J343,0)</f>
        <v>0</v>
      </c>
      <c r="BG343" s="143">
        <f t="shared" ref="BG343:BG348" si="26">IF(N343="zákl. přenesená",J343,0)</f>
        <v>0</v>
      </c>
      <c r="BH343" s="143">
        <f t="shared" ref="BH343:BH348" si="27">IF(N343="sníž. přenesená",J343,0)</f>
        <v>0</v>
      </c>
      <c r="BI343" s="143">
        <f t="shared" ref="BI343:BI348" si="28">IF(N343="nulová",J343,0)</f>
        <v>0</v>
      </c>
      <c r="BJ343" s="17" t="s">
        <v>82</v>
      </c>
      <c r="BK343" s="143">
        <f t="shared" ref="BK343:BK348" si="29">ROUND(I343*H343,2)</f>
        <v>0</v>
      </c>
      <c r="BL343" s="17" t="s">
        <v>191</v>
      </c>
      <c r="BM343" s="142" t="s">
        <v>1797</v>
      </c>
    </row>
    <row r="344" spans="2:65" s="1" customFormat="1" ht="24.15" customHeight="1">
      <c r="B344" s="136"/>
      <c r="C344" s="191" t="s">
        <v>333</v>
      </c>
      <c r="D344" s="191" t="s">
        <v>187</v>
      </c>
      <c r="E344" s="192" t="s">
        <v>1269</v>
      </c>
      <c r="F344" s="193" t="s">
        <v>1270</v>
      </c>
      <c r="G344" s="194" t="s">
        <v>470</v>
      </c>
      <c r="H344" s="195">
        <v>19.882000000000001</v>
      </c>
      <c r="I344" s="137"/>
      <c r="J344" s="196">
        <f t="shared" si="20"/>
        <v>0</v>
      </c>
      <c r="K344" s="193" t="s">
        <v>195</v>
      </c>
      <c r="L344" s="32"/>
      <c r="M344" s="138" t="s">
        <v>1</v>
      </c>
      <c r="N344" s="139" t="s">
        <v>40</v>
      </c>
      <c r="P344" s="140">
        <f t="shared" si="21"/>
        <v>0</v>
      </c>
      <c r="Q344" s="140">
        <v>1.1E-4</v>
      </c>
      <c r="R344" s="140">
        <f t="shared" si="22"/>
        <v>2.18702E-3</v>
      </c>
      <c r="S344" s="140">
        <v>0</v>
      </c>
      <c r="T344" s="141">
        <f t="shared" si="23"/>
        <v>0</v>
      </c>
      <c r="AR344" s="142" t="s">
        <v>191</v>
      </c>
      <c r="AT344" s="142" t="s">
        <v>187</v>
      </c>
      <c r="AU344" s="142" t="s">
        <v>84</v>
      </c>
      <c r="AY344" s="17" t="s">
        <v>184</v>
      </c>
      <c r="BE344" s="143">
        <f t="shared" si="24"/>
        <v>0</v>
      </c>
      <c r="BF344" s="143">
        <f t="shared" si="25"/>
        <v>0</v>
      </c>
      <c r="BG344" s="143">
        <f t="shared" si="26"/>
        <v>0</v>
      </c>
      <c r="BH344" s="143">
        <f t="shared" si="27"/>
        <v>0</v>
      </c>
      <c r="BI344" s="143">
        <f t="shared" si="28"/>
        <v>0</v>
      </c>
      <c r="BJ344" s="17" t="s">
        <v>82</v>
      </c>
      <c r="BK344" s="143">
        <f t="shared" si="29"/>
        <v>0</v>
      </c>
      <c r="BL344" s="17" t="s">
        <v>191</v>
      </c>
      <c r="BM344" s="142" t="s">
        <v>1798</v>
      </c>
    </row>
    <row r="345" spans="2:65" s="1" customFormat="1" ht="24.15" customHeight="1">
      <c r="B345" s="136"/>
      <c r="C345" s="191" t="s">
        <v>482</v>
      </c>
      <c r="D345" s="191" t="s">
        <v>187</v>
      </c>
      <c r="E345" s="192" t="s">
        <v>1272</v>
      </c>
      <c r="F345" s="193" t="s">
        <v>1273</v>
      </c>
      <c r="G345" s="194" t="s">
        <v>470</v>
      </c>
      <c r="H345" s="195">
        <v>19.882000000000001</v>
      </c>
      <c r="I345" s="137"/>
      <c r="J345" s="196">
        <f t="shared" si="20"/>
        <v>0</v>
      </c>
      <c r="K345" s="193" t="s">
        <v>195</v>
      </c>
      <c r="L345" s="32"/>
      <c r="M345" s="138" t="s">
        <v>1</v>
      </c>
      <c r="N345" s="139" t="s">
        <v>40</v>
      </c>
      <c r="P345" s="140">
        <f t="shared" si="21"/>
        <v>0</v>
      </c>
      <c r="Q345" s="140">
        <v>1.3999999999999999E-4</v>
      </c>
      <c r="R345" s="140">
        <f t="shared" si="22"/>
        <v>2.7834800000000001E-3</v>
      </c>
      <c r="S345" s="140">
        <v>0</v>
      </c>
      <c r="T345" s="141">
        <f t="shared" si="23"/>
        <v>0</v>
      </c>
      <c r="AR345" s="142" t="s">
        <v>191</v>
      </c>
      <c r="AT345" s="142" t="s">
        <v>187</v>
      </c>
      <c r="AU345" s="142" t="s">
        <v>84</v>
      </c>
      <c r="AY345" s="17" t="s">
        <v>184</v>
      </c>
      <c r="BE345" s="143">
        <f t="shared" si="24"/>
        <v>0</v>
      </c>
      <c r="BF345" s="143">
        <f t="shared" si="25"/>
        <v>0</v>
      </c>
      <c r="BG345" s="143">
        <f t="shared" si="26"/>
        <v>0</v>
      </c>
      <c r="BH345" s="143">
        <f t="shared" si="27"/>
        <v>0</v>
      </c>
      <c r="BI345" s="143">
        <f t="shared" si="28"/>
        <v>0</v>
      </c>
      <c r="BJ345" s="17" t="s">
        <v>82</v>
      </c>
      <c r="BK345" s="143">
        <f t="shared" si="29"/>
        <v>0</v>
      </c>
      <c r="BL345" s="17" t="s">
        <v>191</v>
      </c>
      <c r="BM345" s="142" t="s">
        <v>1799</v>
      </c>
    </row>
    <row r="346" spans="2:65" s="1" customFormat="1" ht="24.15" customHeight="1">
      <c r="B346" s="136"/>
      <c r="C346" s="191" t="s">
        <v>337</v>
      </c>
      <c r="D346" s="191" t="s">
        <v>187</v>
      </c>
      <c r="E346" s="192" t="s">
        <v>1275</v>
      </c>
      <c r="F346" s="193" t="s">
        <v>1276</v>
      </c>
      <c r="G346" s="194" t="s">
        <v>470</v>
      </c>
      <c r="H346" s="195">
        <v>19.882000000000001</v>
      </c>
      <c r="I346" s="137"/>
      <c r="J346" s="196">
        <f t="shared" si="20"/>
        <v>0</v>
      </c>
      <c r="K346" s="193" t="s">
        <v>195</v>
      </c>
      <c r="L346" s="32"/>
      <c r="M346" s="138" t="s">
        <v>1</v>
      </c>
      <c r="N346" s="139" t="s">
        <v>40</v>
      </c>
      <c r="P346" s="140">
        <f t="shared" si="21"/>
        <v>0</v>
      </c>
      <c r="Q346" s="140">
        <v>1.3999999999999999E-4</v>
      </c>
      <c r="R346" s="140">
        <f t="shared" si="22"/>
        <v>2.7834800000000001E-3</v>
      </c>
      <c r="S346" s="140">
        <v>0</v>
      </c>
      <c r="T346" s="141">
        <f t="shared" si="23"/>
        <v>0</v>
      </c>
      <c r="AR346" s="142" t="s">
        <v>191</v>
      </c>
      <c r="AT346" s="142" t="s">
        <v>187</v>
      </c>
      <c r="AU346" s="142" t="s">
        <v>84</v>
      </c>
      <c r="AY346" s="17" t="s">
        <v>184</v>
      </c>
      <c r="BE346" s="143">
        <f t="shared" si="24"/>
        <v>0</v>
      </c>
      <c r="BF346" s="143">
        <f t="shared" si="25"/>
        <v>0</v>
      </c>
      <c r="BG346" s="143">
        <f t="shared" si="26"/>
        <v>0</v>
      </c>
      <c r="BH346" s="143">
        <f t="shared" si="27"/>
        <v>0</v>
      </c>
      <c r="BI346" s="143">
        <f t="shared" si="28"/>
        <v>0</v>
      </c>
      <c r="BJ346" s="17" t="s">
        <v>82</v>
      </c>
      <c r="BK346" s="143">
        <f t="shared" si="29"/>
        <v>0</v>
      </c>
      <c r="BL346" s="17" t="s">
        <v>191</v>
      </c>
      <c r="BM346" s="142" t="s">
        <v>1800</v>
      </c>
    </row>
    <row r="347" spans="2:65" s="1" customFormat="1" ht="24.15" customHeight="1">
      <c r="B347" s="136"/>
      <c r="C347" s="191" t="s">
        <v>492</v>
      </c>
      <c r="D347" s="191" t="s">
        <v>187</v>
      </c>
      <c r="E347" s="192" t="s">
        <v>1278</v>
      </c>
      <c r="F347" s="193" t="s">
        <v>1279</v>
      </c>
      <c r="G347" s="194" t="s">
        <v>470</v>
      </c>
      <c r="H347" s="195">
        <v>19.882000000000001</v>
      </c>
      <c r="I347" s="137"/>
      <c r="J347" s="196">
        <f t="shared" si="20"/>
        <v>0</v>
      </c>
      <c r="K347" s="193" t="s">
        <v>195</v>
      </c>
      <c r="L347" s="32"/>
      <c r="M347" s="138" t="s">
        <v>1</v>
      </c>
      <c r="N347" s="139" t="s">
        <v>40</v>
      </c>
      <c r="P347" s="140">
        <f t="shared" si="21"/>
        <v>0</v>
      </c>
      <c r="Q347" s="140">
        <v>1.3999999999999999E-4</v>
      </c>
      <c r="R347" s="140">
        <f t="shared" si="22"/>
        <v>2.7834800000000001E-3</v>
      </c>
      <c r="S347" s="140">
        <v>0</v>
      </c>
      <c r="T347" s="141">
        <f t="shared" si="23"/>
        <v>0</v>
      </c>
      <c r="AR347" s="142" t="s">
        <v>191</v>
      </c>
      <c r="AT347" s="142" t="s">
        <v>187</v>
      </c>
      <c r="AU347" s="142" t="s">
        <v>84</v>
      </c>
      <c r="AY347" s="17" t="s">
        <v>184</v>
      </c>
      <c r="BE347" s="143">
        <f t="shared" si="24"/>
        <v>0</v>
      </c>
      <c r="BF347" s="143">
        <f t="shared" si="25"/>
        <v>0</v>
      </c>
      <c r="BG347" s="143">
        <f t="shared" si="26"/>
        <v>0</v>
      </c>
      <c r="BH347" s="143">
        <f t="shared" si="27"/>
        <v>0</v>
      </c>
      <c r="BI347" s="143">
        <f t="shared" si="28"/>
        <v>0</v>
      </c>
      <c r="BJ347" s="17" t="s">
        <v>82</v>
      </c>
      <c r="BK347" s="143">
        <f t="shared" si="29"/>
        <v>0</v>
      </c>
      <c r="BL347" s="17" t="s">
        <v>191</v>
      </c>
      <c r="BM347" s="142" t="s">
        <v>1801</v>
      </c>
    </row>
    <row r="348" spans="2:65" s="1" customFormat="1" ht="24.15" customHeight="1">
      <c r="B348" s="136"/>
      <c r="C348" s="191" t="s">
        <v>340</v>
      </c>
      <c r="D348" s="191" t="s">
        <v>187</v>
      </c>
      <c r="E348" s="192" t="s">
        <v>1281</v>
      </c>
      <c r="F348" s="193" t="s">
        <v>1282</v>
      </c>
      <c r="G348" s="194" t="s">
        <v>470</v>
      </c>
      <c r="H348" s="195">
        <v>72.209999999999994</v>
      </c>
      <c r="I348" s="137"/>
      <c r="J348" s="196">
        <f t="shared" si="20"/>
        <v>0</v>
      </c>
      <c r="K348" s="193" t="s">
        <v>195</v>
      </c>
      <c r="L348" s="32"/>
      <c r="M348" s="138" t="s">
        <v>1</v>
      </c>
      <c r="N348" s="139" t="s">
        <v>40</v>
      </c>
      <c r="P348" s="140">
        <f t="shared" si="21"/>
        <v>0</v>
      </c>
      <c r="Q348" s="140">
        <v>2.1000000000000001E-4</v>
      </c>
      <c r="R348" s="140">
        <f t="shared" si="22"/>
        <v>1.51641E-2</v>
      </c>
      <c r="S348" s="140">
        <v>0</v>
      </c>
      <c r="T348" s="141">
        <f t="shared" si="23"/>
        <v>0</v>
      </c>
      <c r="AR348" s="142" t="s">
        <v>191</v>
      </c>
      <c r="AT348" s="142" t="s">
        <v>187</v>
      </c>
      <c r="AU348" s="142" t="s">
        <v>84</v>
      </c>
      <c r="AY348" s="17" t="s">
        <v>184</v>
      </c>
      <c r="BE348" s="143">
        <f t="shared" si="24"/>
        <v>0</v>
      </c>
      <c r="BF348" s="143">
        <f t="shared" si="25"/>
        <v>0</v>
      </c>
      <c r="BG348" s="143">
        <f t="shared" si="26"/>
        <v>0</v>
      </c>
      <c r="BH348" s="143">
        <f t="shared" si="27"/>
        <v>0</v>
      </c>
      <c r="BI348" s="143">
        <f t="shared" si="28"/>
        <v>0</v>
      </c>
      <c r="BJ348" s="17" t="s">
        <v>82</v>
      </c>
      <c r="BK348" s="143">
        <f t="shared" si="29"/>
        <v>0</v>
      </c>
      <c r="BL348" s="17" t="s">
        <v>191</v>
      </c>
      <c r="BM348" s="142" t="s">
        <v>1802</v>
      </c>
    </row>
    <row r="349" spans="2:65" s="12" customFormat="1">
      <c r="B349" s="158"/>
      <c r="D349" s="154" t="s">
        <v>907</v>
      </c>
      <c r="E349" s="159" t="s">
        <v>1</v>
      </c>
      <c r="F349" s="160" t="s">
        <v>1803</v>
      </c>
      <c r="H349" s="161">
        <v>72.209999999999994</v>
      </c>
      <c r="L349" s="158"/>
      <c r="M349" s="163"/>
      <c r="T349" s="164"/>
      <c r="AT349" s="159" t="s">
        <v>907</v>
      </c>
      <c r="AU349" s="159" t="s">
        <v>84</v>
      </c>
      <c r="AV349" s="12" t="s">
        <v>84</v>
      </c>
      <c r="AW349" s="12" t="s">
        <v>32</v>
      </c>
      <c r="AX349" s="12" t="s">
        <v>82</v>
      </c>
      <c r="AY349" s="159" t="s">
        <v>184</v>
      </c>
    </row>
    <row r="350" spans="2:65" s="11" customFormat="1" ht="22.95" customHeight="1">
      <c r="B350" s="124"/>
      <c r="D350" s="125" t="s">
        <v>74</v>
      </c>
      <c r="E350" s="134" t="s">
        <v>1285</v>
      </c>
      <c r="F350" s="134" t="s">
        <v>1286</v>
      </c>
      <c r="J350" s="135">
        <f>BK350</f>
        <v>0</v>
      </c>
      <c r="L350" s="124"/>
      <c r="M350" s="129"/>
      <c r="P350" s="130">
        <f>SUM(P351:P372)</f>
        <v>0</v>
      </c>
      <c r="R350" s="130">
        <f>SUM(R351:R372)</f>
        <v>0.45898952000000004</v>
      </c>
      <c r="T350" s="131">
        <f>SUM(T351:T372)</f>
        <v>9.9621200000000007E-2</v>
      </c>
      <c r="AR350" s="125" t="s">
        <v>84</v>
      </c>
      <c r="AT350" s="132" t="s">
        <v>74</v>
      </c>
      <c r="AU350" s="132" t="s">
        <v>82</v>
      </c>
      <c r="AY350" s="125" t="s">
        <v>184</v>
      </c>
      <c r="BK350" s="133">
        <f>SUM(BK351:BK372)</f>
        <v>0</v>
      </c>
    </row>
    <row r="351" spans="2:65" s="1" customFormat="1" ht="16.5" customHeight="1">
      <c r="B351" s="136"/>
      <c r="C351" s="191" t="s">
        <v>501</v>
      </c>
      <c r="D351" s="191" t="s">
        <v>187</v>
      </c>
      <c r="E351" s="192" t="s">
        <v>1287</v>
      </c>
      <c r="F351" s="193" t="s">
        <v>1288</v>
      </c>
      <c r="G351" s="194" t="s">
        <v>470</v>
      </c>
      <c r="H351" s="195">
        <v>303.35000000000002</v>
      </c>
      <c r="I351" s="137"/>
      <c r="J351" s="196">
        <f>ROUND(I351*H351,2)</f>
        <v>0</v>
      </c>
      <c r="K351" s="193" t="s">
        <v>195</v>
      </c>
      <c r="L351" s="32"/>
      <c r="M351" s="138" t="s">
        <v>1</v>
      </c>
      <c r="N351" s="139" t="s">
        <v>40</v>
      </c>
      <c r="P351" s="140">
        <f>O351*H351</f>
        <v>0</v>
      </c>
      <c r="Q351" s="140">
        <v>1E-3</v>
      </c>
      <c r="R351" s="140">
        <f>Q351*H351</f>
        <v>0.30335000000000001</v>
      </c>
      <c r="S351" s="140">
        <v>3.1E-4</v>
      </c>
      <c r="T351" s="141">
        <f>S351*H351</f>
        <v>9.4038500000000011E-2</v>
      </c>
      <c r="AR351" s="142" t="s">
        <v>191</v>
      </c>
      <c r="AT351" s="142" t="s">
        <v>187</v>
      </c>
      <c r="AU351" s="142" t="s">
        <v>84</v>
      </c>
      <c r="AY351" s="17" t="s">
        <v>184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7" t="s">
        <v>82</v>
      </c>
      <c r="BK351" s="143">
        <f>ROUND(I351*H351,2)</f>
        <v>0</v>
      </c>
      <c r="BL351" s="17" t="s">
        <v>191</v>
      </c>
      <c r="BM351" s="142" t="s">
        <v>1804</v>
      </c>
    </row>
    <row r="352" spans="2:65" s="12" customFormat="1">
      <c r="B352" s="158"/>
      <c r="D352" s="154" t="s">
        <v>907</v>
      </c>
      <c r="E352" s="159" t="s">
        <v>1</v>
      </c>
      <c r="F352" s="160" t="s">
        <v>1805</v>
      </c>
      <c r="H352" s="161">
        <v>227.54</v>
      </c>
      <c r="L352" s="158"/>
      <c r="M352" s="163"/>
      <c r="T352" s="164"/>
      <c r="AT352" s="159" t="s">
        <v>907</v>
      </c>
      <c r="AU352" s="159" t="s">
        <v>84</v>
      </c>
      <c r="AV352" s="12" t="s">
        <v>84</v>
      </c>
      <c r="AW352" s="12" t="s">
        <v>32</v>
      </c>
      <c r="AX352" s="12" t="s">
        <v>75</v>
      </c>
      <c r="AY352" s="159" t="s">
        <v>184</v>
      </c>
    </row>
    <row r="353" spans="2:65" s="12" customFormat="1">
      <c r="B353" s="158"/>
      <c r="D353" s="154" t="s">
        <v>907</v>
      </c>
      <c r="E353" s="159" t="s">
        <v>1</v>
      </c>
      <c r="F353" s="160" t="s">
        <v>1806</v>
      </c>
      <c r="H353" s="161">
        <v>75.81</v>
      </c>
      <c r="L353" s="158"/>
      <c r="M353" s="163"/>
      <c r="T353" s="164"/>
      <c r="AT353" s="159" t="s">
        <v>907</v>
      </c>
      <c r="AU353" s="159" t="s">
        <v>84</v>
      </c>
      <c r="AV353" s="12" t="s">
        <v>84</v>
      </c>
      <c r="AW353" s="12" t="s">
        <v>32</v>
      </c>
      <c r="AX353" s="12" t="s">
        <v>75</v>
      </c>
      <c r="AY353" s="159" t="s">
        <v>184</v>
      </c>
    </row>
    <row r="354" spans="2:65" s="13" customFormat="1">
      <c r="B354" s="165"/>
      <c r="D354" s="154" t="s">
        <v>907</v>
      </c>
      <c r="E354" s="166" t="s">
        <v>1</v>
      </c>
      <c r="F354" s="167" t="s">
        <v>921</v>
      </c>
      <c r="H354" s="168">
        <v>303.35000000000002</v>
      </c>
      <c r="L354" s="165"/>
      <c r="M354" s="170"/>
      <c r="T354" s="171"/>
      <c r="AT354" s="166" t="s">
        <v>907</v>
      </c>
      <c r="AU354" s="166" t="s">
        <v>84</v>
      </c>
      <c r="AV354" s="13" t="s">
        <v>197</v>
      </c>
      <c r="AW354" s="13" t="s">
        <v>32</v>
      </c>
      <c r="AX354" s="13" t="s">
        <v>82</v>
      </c>
      <c r="AY354" s="166" t="s">
        <v>184</v>
      </c>
    </row>
    <row r="355" spans="2:65" s="1" customFormat="1" ht="24.15" customHeight="1">
      <c r="B355" s="136"/>
      <c r="C355" s="191" t="s">
        <v>344</v>
      </c>
      <c r="D355" s="191" t="s">
        <v>187</v>
      </c>
      <c r="E355" s="192" t="s">
        <v>1292</v>
      </c>
      <c r="F355" s="193" t="s">
        <v>1293</v>
      </c>
      <c r="G355" s="194" t="s">
        <v>470</v>
      </c>
      <c r="H355" s="195">
        <v>101.91</v>
      </c>
      <c r="I355" s="137"/>
      <c r="J355" s="196">
        <f>ROUND(I355*H355,2)</f>
        <v>0</v>
      </c>
      <c r="K355" s="193" t="s">
        <v>195</v>
      </c>
      <c r="L355" s="32"/>
      <c r="M355" s="138" t="s">
        <v>1</v>
      </c>
      <c r="N355" s="139" t="s">
        <v>40</v>
      </c>
      <c r="P355" s="140">
        <f>O355*H355</f>
        <v>0</v>
      </c>
      <c r="Q355" s="140">
        <v>0</v>
      </c>
      <c r="R355" s="140">
        <f>Q355*H355</f>
        <v>0</v>
      </c>
      <c r="S355" s="140">
        <v>3.0000000000000001E-5</v>
      </c>
      <c r="T355" s="141">
        <f>S355*H355</f>
        <v>3.0572999999999998E-3</v>
      </c>
      <c r="AR355" s="142" t="s">
        <v>191</v>
      </c>
      <c r="AT355" s="142" t="s">
        <v>187</v>
      </c>
      <c r="AU355" s="142" t="s">
        <v>84</v>
      </c>
      <c r="AY355" s="17" t="s">
        <v>184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82</v>
      </c>
      <c r="BK355" s="143">
        <f>ROUND(I355*H355,2)</f>
        <v>0</v>
      </c>
      <c r="BL355" s="17" t="s">
        <v>191</v>
      </c>
      <c r="BM355" s="142" t="s">
        <v>1807</v>
      </c>
    </row>
    <row r="356" spans="2:65" s="12" customFormat="1">
      <c r="B356" s="158"/>
      <c r="D356" s="154" t="s">
        <v>907</v>
      </c>
      <c r="E356" s="159" t="s">
        <v>1</v>
      </c>
      <c r="F356" s="160" t="s">
        <v>1808</v>
      </c>
      <c r="H356" s="161">
        <v>72.209999999999994</v>
      </c>
      <c r="L356" s="158"/>
      <c r="M356" s="163"/>
      <c r="T356" s="164"/>
      <c r="AT356" s="159" t="s">
        <v>907</v>
      </c>
      <c r="AU356" s="159" t="s">
        <v>84</v>
      </c>
      <c r="AV356" s="12" t="s">
        <v>84</v>
      </c>
      <c r="AW356" s="12" t="s">
        <v>32</v>
      </c>
      <c r="AX356" s="12" t="s">
        <v>75</v>
      </c>
      <c r="AY356" s="159" t="s">
        <v>184</v>
      </c>
    </row>
    <row r="357" spans="2:65" s="12" customFormat="1">
      <c r="B357" s="158"/>
      <c r="D357" s="154" t="s">
        <v>907</v>
      </c>
      <c r="E357" s="159" t="s">
        <v>1</v>
      </c>
      <c r="F357" s="160" t="s">
        <v>1809</v>
      </c>
      <c r="H357" s="161">
        <v>29.7</v>
      </c>
      <c r="I357" s="162"/>
      <c r="L357" s="158"/>
      <c r="M357" s="163"/>
      <c r="T357" s="164"/>
      <c r="AT357" s="159" t="s">
        <v>907</v>
      </c>
      <c r="AU357" s="159" t="s">
        <v>84</v>
      </c>
      <c r="AV357" s="12" t="s">
        <v>84</v>
      </c>
      <c r="AW357" s="12" t="s">
        <v>32</v>
      </c>
      <c r="AX357" s="12" t="s">
        <v>75</v>
      </c>
      <c r="AY357" s="159" t="s">
        <v>184</v>
      </c>
    </row>
    <row r="358" spans="2:65" s="13" customFormat="1">
      <c r="B358" s="165"/>
      <c r="D358" s="154" t="s">
        <v>907</v>
      </c>
      <c r="E358" s="166" t="s">
        <v>1</v>
      </c>
      <c r="F358" s="167" t="s">
        <v>921</v>
      </c>
      <c r="H358" s="168">
        <v>101.91</v>
      </c>
      <c r="I358" s="169"/>
      <c r="L358" s="165"/>
      <c r="M358" s="170"/>
      <c r="T358" s="171"/>
      <c r="AT358" s="166" t="s">
        <v>907</v>
      </c>
      <c r="AU358" s="166" t="s">
        <v>84</v>
      </c>
      <c r="AV358" s="13" t="s">
        <v>197</v>
      </c>
      <c r="AW358" s="13" t="s">
        <v>32</v>
      </c>
      <c r="AX358" s="13" t="s">
        <v>82</v>
      </c>
      <c r="AY358" s="166" t="s">
        <v>184</v>
      </c>
    </row>
    <row r="359" spans="2:65" s="1" customFormat="1" ht="16.5" customHeight="1">
      <c r="B359" s="136"/>
      <c r="C359" s="197" t="s">
        <v>511</v>
      </c>
      <c r="D359" s="197" t="s">
        <v>192</v>
      </c>
      <c r="E359" s="198" t="s">
        <v>1297</v>
      </c>
      <c r="F359" s="199" t="s">
        <v>1298</v>
      </c>
      <c r="G359" s="200" t="s">
        <v>470</v>
      </c>
      <c r="H359" s="201">
        <v>107.006</v>
      </c>
      <c r="I359" s="144"/>
      <c r="J359" s="202">
        <f>ROUND(I359*H359,2)</f>
        <v>0</v>
      </c>
      <c r="K359" s="199" t="s">
        <v>195</v>
      </c>
      <c r="L359" s="145"/>
      <c r="M359" s="146" t="s">
        <v>1</v>
      </c>
      <c r="N359" s="147" t="s">
        <v>40</v>
      </c>
      <c r="P359" s="140">
        <f>O359*H359</f>
        <v>0</v>
      </c>
      <c r="Q359" s="140">
        <v>0</v>
      </c>
      <c r="R359" s="140">
        <f>Q359*H359</f>
        <v>0</v>
      </c>
      <c r="S359" s="140">
        <v>0</v>
      </c>
      <c r="T359" s="141">
        <f>S359*H359</f>
        <v>0</v>
      </c>
      <c r="AR359" s="142" t="s">
        <v>196</v>
      </c>
      <c r="AT359" s="142" t="s">
        <v>192</v>
      </c>
      <c r="AU359" s="142" t="s">
        <v>84</v>
      </c>
      <c r="AY359" s="17" t="s">
        <v>184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7" t="s">
        <v>82</v>
      </c>
      <c r="BK359" s="143">
        <f>ROUND(I359*H359,2)</f>
        <v>0</v>
      </c>
      <c r="BL359" s="17" t="s">
        <v>191</v>
      </c>
      <c r="BM359" s="142" t="s">
        <v>1810</v>
      </c>
    </row>
    <row r="360" spans="2:65" s="12" customFormat="1">
      <c r="B360" s="158"/>
      <c r="D360" s="154" t="s">
        <v>907</v>
      </c>
      <c r="F360" s="160" t="s">
        <v>1811</v>
      </c>
      <c r="H360" s="161">
        <v>107.006</v>
      </c>
      <c r="L360" s="158"/>
      <c r="M360" s="163"/>
      <c r="T360" s="164"/>
      <c r="AT360" s="159" t="s">
        <v>907</v>
      </c>
      <c r="AU360" s="159" t="s">
        <v>84</v>
      </c>
      <c r="AV360" s="12" t="s">
        <v>84</v>
      </c>
      <c r="AW360" s="12" t="s">
        <v>3</v>
      </c>
      <c r="AX360" s="12" t="s">
        <v>82</v>
      </c>
      <c r="AY360" s="159" t="s">
        <v>184</v>
      </c>
    </row>
    <row r="361" spans="2:65" s="1" customFormat="1" ht="44.35" customHeight="1">
      <c r="B361" s="136"/>
      <c r="C361" s="191" t="s">
        <v>347</v>
      </c>
      <c r="D361" s="191" t="s">
        <v>187</v>
      </c>
      <c r="E361" s="192" t="s">
        <v>1301</v>
      </c>
      <c r="F361" s="193" t="s">
        <v>1302</v>
      </c>
      <c r="G361" s="194" t="s">
        <v>470</v>
      </c>
      <c r="H361" s="195">
        <v>84.18</v>
      </c>
      <c r="I361" s="137"/>
      <c r="J361" s="196">
        <f>ROUND(I361*H361,2)</f>
        <v>0</v>
      </c>
      <c r="K361" s="193" t="s">
        <v>195</v>
      </c>
      <c r="L361" s="32"/>
      <c r="M361" s="138" t="s">
        <v>1</v>
      </c>
      <c r="N361" s="139" t="s">
        <v>40</v>
      </c>
      <c r="P361" s="140">
        <f>O361*H361</f>
        <v>0</v>
      </c>
      <c r="Q361" s="140">
        <v>0</v>
      </c>
      <c r="R361" s="140">
        <f>Q361*H361</f>
        <v>0</v>
      </c>
      <c r="S361" s="140">
        <v>3.0000000000000001E-5</v>
      </c>
      <c r="T361" s="141">
        <f>S361*H361</f>
        <v>2.5254000000000001E-3</v>
      </c>
      <c r="AR361" s="142" t="s">
        <v>191</v>
      </c>
      <c r="AT361" s="142" t="s">
        <v>187</v>
      </c>
      <c r="AU361" s="142" t="s">
        <v>84</v>
      </c>
      <c r="AY361" s="17" t="s">
        <v>184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7" t="s">
        <v>82</v>
      </c>
      <c r="BK361" s="143">
        <f>ROUND(I361*H361,2)</f>
        <v>0</v>
      </c>
      <c r="BL361" s="17" t="s">
        <v>191</v>
      </c>
      <c r="BM361" s="142" t="s">
        <v>1812</v>
      </c>
    </row>
    <row r="362" spans="2:65" s="12" customFormat="1">
      <c r="B362" s="158"/>
      <c r="D362" s="154" t="s">
        <v>907</v>
      </c>
      <c r="E362" s="159" t="s">
        <v>1</v>
      </c>
      <c r="F362" s="160" t="s">
        <v>1813</v>
      </c>
      <c r="H362" s="161">
        <v>70.92</v>
      </c>
      <c r="L362" s="158"/>
      <c r="M362" s="163"/>
      <c r="T362" s="164"/>
      <c r="AT362" s="159" t="s">
        <v>907</v>
      </c>
      <c r="AU362" s="159" t="s">
        <v>84</v>
      </c>
      <c r="AV362" s="12" t="s">
        <v>84</v>
      </c>
      <c r="AW362" s="12" t="s">
        <v>32</v>
      </c>
      <c r="AX362" s="12" t="s">
        <v>75</v>
      </c>
      <c r="AY362" s="159" t="s">
        <v>184</v>
      </c>
    </row>
    <row r="363" spans="2:65" s="12" customFormat="1">
      <c r="B363" s="158"/>
      <c r="D363" s="154" t="s">
        <v>907</v>
      </c>
      <c r="E363" s="159" t="s">
        <v>1</v>
      </c>
      <c r="F363" s="160" t="s">
        <v>1814</v>
      </c>
      <c r="H363" s="161">
        <v>13.26</v>
      </c>
      <c r="L363" s="158"/>
      <c r="M363" s="163"/>
      <c r="T363" s="164"/>
      <c r="AT363" s="159" t="s">
        <v>907</v>
      </c>
      <c r="AU363" s="159" t="s">
        <v>84</v>
      </c>
      <c r="AV363" s="12" t="s">
        <v>84</v>
      </c>
      <c r="AW363" s="12" t="s">
        <v>32</v>
      </c>
      <c r="AX363" s="12" t="s">
        <v>75</v>
      </c>
      <c r="AY363" s="159" t="s">
        <v>184</v>
      </c>
    </row>
    <row r="364" spans="2:65" s="13" customFormat="1">
      <c r="B364" s="165"/>
      <c r="D364" s="154" t="s">
        <v>907</v>
      </c>
      <c r="E364" s="166" t="s">
        <v>1</v>
      </c>
      <c r="F364" s="167" t="s">
        <v>921</v>
      </c>
      <c r="H364" s="168">
        <v>84.18</v>
      </c>
      <c r="L364" s="165"/>
      <c r="M364" s="170"/>
      <c r="T364" s="171"/>
      <c r="AT364" s="166" t="s">
        <v>907</v>
      </c>
      <c r="AU364" s="166" t="s">
        <v>84</v>
      </c>
      <c r="AV364" s="13" t="s">
        <v>197</v>
      </c>
      <c r="AW364" s="13" t="s">
        <v>32</v>
      </c>
      <c r="AX364" s="13" t="s">
        <v>82</v>
      </c>
      <c r="AY364" s="166" t="s">
        <v>184</v>
      </c>
    </row>
    <row r="365" spans="2:65" s="1" customFormat="1" ht="16.5" customHeight="1">
      <c r="B365" s="136"/>
      <c r="C365" s="197" t="s">
        <v>524</v>
      </c>
      <c r="D365" s="197" t="s">
        <v>192</v>
      </c>
      <c r="E365" s="198" t="s">
        <v>1306</v>
      </c>
      <c r="F365" s="199" t="s">
        <v>1307</v>
      </c>
      <c r="G365" s="200" t="s">
        <v>470</v>
      </c>
      <c r="H365" s="201">
        <v>88.388999999999996</v>
      </c>
      <c r="I365" s="144"/>
      <c r="J365" s="202">
        <f>ROUND(I365*H365,2)</f>
        <v>0</v>
      </c>
      <c r="K365" s="199" t="s">
        <v>195</v>
      </c>
      <c r="L365" s="145"/>
      <c r="M365" s="146" t="s">
        <v>1</v>
      </c>
      <c r="N365" s="147" t="s">
        <v>40</v>
      </c>
      <c r="P365" s="140">
        <f>O365*H365</f>
        <v>0</v>
      </c>
      <c r="Q365" s="140">
        <v>0</v>
      </c>
      <c r="R365" s="140">
        <f>Q365*H365</f>
        <v>0</v>
      </c>
      <c r="S365" s="140">
        <v>0</v>
      </c>
      <c r="T365" s="141">
        <f>S365*H365</f>
        <v>0</v>
      </c>
      <c r="AR365" s="142" t="s">
        <v>196</v>
      </c>
      <c r="AT365" s="142" t="s">
        <v>192</v>
      </c>
      <c r="AU365" s="142" t="s">
        <v>84</v>
      </c>
      <c r="AY365" s="17" t="s">
        <v>184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82</v>
      </c>
      <c r="BK365" s="143">
        <f>ROUND(I365*H365,2)</f>
        <v>0</v>
      </c>
      <c r="BL365" s="17" t="s">
        <v>191</v>
      </c>
      <c r="BM365" s="142" t="s">
        <v>1815</v>
      </c>
    </row>
    <row r="366" spans="2:65" s="12" customFormat="1">
      <c r="B366" s="158"/>
      <c r="D366" s="154" t="s">
        <v>907</v>
      </c>
      <c r="F366" s="160" t="s">
        <v>1816</v>
      </c>
      <c r="H366" s="161">
        <v>88.388999999999996</v>
      </c>
      <c r="L366" s="158"/>
      <c r="M366" s="163"/>
      <c r="T366" s="164"/>
      <c r="AT366" s="159" t="s">
        <v>907</v>
      </c>
      <c r="AU366" s="159" t="s">
        <v>84</v>
      </c>
      <c r="AV366" s="12" t="s">
        <v>84</v>
      </c>
      <c r="AW366" s="12" t="s">
        <v>3</v>
      </c>
      <c r="AX366" s="12" t="s">
        <v>82</v>
      </c>
      <c r="AY366" s="159" t="s">
        <v>184</v>
      </c>
    </row>
    <row r="367" spans="2:65" s="1" customFormat="1" ht="32.950000000000003" customHeight="1">
      <c r="B367" s="136"/>
      <c r="C367" s="191" t="s">
        <v>352</v>
      </c>
      <c r="D367" s="191" t="s">
        <v>187</v>
      </c>
      <c r="E367" s="192" t="s">
        <v>1310</v>
      </c>
      <c r="F367" s="193" t="s">
        <v>1311</v>
      </c>
      <c r="G367" s="194" t="s">
        <v>470</v>
      </c>
      <c r="H367" s="195">
        <v>324.24900000000002</v>
      </c>
      <c r="I367" s="137"/>
      <c r="J367" s="196">
        <f>ROUND(I367*H367,2)</f>
        <v>0</v>
      </c>
      <c r="K367" s="193" t="s">
        <v>195</v>
      </c>
      <c r="L367" s="32"/>
      <c r="M367" s="138" t="s">
        <v>1</v>
      </c>
      <c r="N367" s="139" t="s">
        <v>40</v>
      </c>
      <c r="P367" s="140">
        <f>O367*H367</f>
        <v>0</v>
      </c>
      <c r="Q367" s="140">
        <v>2.0000000000000001E-4</v>
      </c>
      <c r="R367" s="140">
        <f>Q367*H367</f>
        <v>6.4849800000000013E-2</v>
      </c>
      <c r="S367" s="140">
        <v>0</v>
      </c>
      <c r="T367" s="141">
        <f>S367*H367</f>
        <v>0</v>
      </c>
      <c r="AR367" s="142" t="s">
        <v>191</v>
      </c>
      <c r="AT367" s="142" t="s">
        <v>187</v>
      </c>
      <c r="AU367" s="142" t="s">
        <v>84</v>
      </c>
      <c r="AY367" s="17" t="s">
        <v>184</v>
      </c>
      <c r="BE367" s="143">
        <f>IF(N367="základní",J367,0)</f>
        <v>0</v>
      </c>
      <c r="BF367" s="143">
        <f>IF(N367="snížená",J367,0)</f>
        <v>0</v>
      </c>
      <c r="BG367" s="143">
        <f>IF(N367="zákl. přenesená",J367,0)</f>
        <v>0</v>
      </c>
      <c r="BH367" s="143">
        <f>IF(N367="sníž. přenesená",J367,0)</f>
        <v>0</v>
      </c>
      <c r="BI367" s="143">
        <f>IF(N367="nulová",J367,0)</f>
        <v>0</v>
      </c>
      <c r="BJ367" s="17" t="s">
        <v>82</v>
      </c>
      <c r="BK367" s="143">
        <f>ROUND(I367*H367,2)</f>
        <v>0</v>
      </c>
      <c r="BL367" s="17" t="s">
        <v>191</v>
      </c>
      <c r="BM367" s="142" t="s">
        <v>1817</v>
      </c>
    </row>
    <row r="368" spans="2:65" s="1" customFormat="1" ht="37.9" customHeight="1">
      <c r="B368" s="136"/>
      <c r="C368" s="191" t="s">
        <v>533</v>
      </c>
      <c r="D368" s="191" t="s">
        <v>187</v>
      </c>
      <c r="E368" s="192" t="s">
        <v>1313</v>
      </c>
      <c r="F368" s="193" t="s">
        <v>1314</v>
      </c>
      <c r="G368" s="194" t="s">
        <v>470</v>
      </c>
      <c r="H368" s="195">
        <v>324.24900000000002</v>
      </c>
      <c r="I368" s="137"/>
      <c r="J368" s="196">
        <f>ROUND(I368*H368,2)</f>
        <v>0</v>
      </c>
      <c r="K368" s="193" t="s">
        <v>195</v>
      </c>
      <c r="L368" s="32"/>
      <c r="M368" s="138" t="s">
        <v>1</v>
      </c>
      <c r="N368" s="139" t="s">
        <v>40</v>
      </c>
      <c r="P368" s="140">
        <f>O368*H368</f>
        <v>0</v>
      </c>
      <c r="Q368" s="140">
        <v>2.7999999999999998E-4</v>
      </c>
      <c r="R368" s="140">
        <f>Q368*H368</f>
        <v>9.0789720000000004E-2</v>
      </c>
      <c r="S368" s="140">
        <v>0</v>
      </c>
      <c r="T368" s="141">
        <f>S368*H368</f>
        <v>0</v>
      </c>
      <c r="AR368" s="142" t="s">
        <v>191</v>
      </c>
      <c r="AT368" s="142" t="s">
        <v>187</v>
      </c>
      <c r="AU368" s="142" t="s">
        <v>84</v>
      </c>
      <c r="AY368" s="17" t="s">
        <v>184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7" t="s">
        <v>82</v>
      </c>
      <c r="BK368" s="143">
        <f>ROUND(I368*H368,2)</f>
        <v>0</v>
      </c>
      <c r="BL368" s="17" t="s">
        <v>191</v>
      </c>
      <c r="BM368" s="142" t="s">
        <v>1818</v>
      </c>
    </row>
    <row r="369" spans="2:65" s="12" customFormat="1">
      <c r="B369" s="158"/>
      <c r="D369" s="154" t="s">
        <v>907</v>
      </c>
      <c r="E369" s="159" t="s">
        <v>1</v>
      </c>
      <c r="F369" s="160" t="s">
        <v>1805</v>
      </c>
      <c r="H369" s="161">
        <v>227.54</v>
      </c>
      <c r="L369" s="158"/>
      <c r="M369" s="163"/>
      <c r="T369" s="164"/>
      <c r="AT369" s="159" t="s">
        <v>907</v>
      </c>
      <c r="AU369" s="159" t="s">
        <v>84</v>
      </c>
      <c r="AV369" s="12" t="s">
        <v>84</v>
      </c>
      <c r="AW369" s="12" t="s">
        <v>32</v>
      </c>
      <c r="AX369" s="12" t="s">
        <v>75</v>
      </c>
      <c r="AY369" s="159" t="s">
        <v>184</v>
      </c>
    </row>
    <row r="370" spans="2:65" s="12" customFormat="1">
      <c r="B370" s="158"/>
      <c r="D370" s="154" t="s">
        <v>907</v>
      </c>
      <c r="E370" s="159" t="s">
        <v>1</v>
      </c>
      <c r="F370" s="160" t="s">
        <v>1806</v>
      </c>
      <c r="H370" s="161">
        <v>75.81</v>
      </c>
      <c r="L370" s="158"/>
      <c r="M370" s="163"/>
      <c r="T370" s="164"/>
      <c r="AT370" s="159" t="s">
        <v>907</v>
      </c>
      <c r="AU370" s="159" t="s">
        <v>84</v>
      </c>
      <c r="AV370" s="12" t="s">
        <v>84</v>
      </c>
      <c r="AW370" s="12" t="s">
        <v>32</v>
      </c>
      <c r="AX370" s="12" t="s">
        <v>75</v>
      </c>
      <c r="AY370" s="159" t="s">
        <v>184</v>
      </c>
    </row>
    <row r="371" spans="2:65" s="12" customFormat="1">
      <c r="B371" s="158"/>
      <c r="D371" s="154" t="s">
        <v>907</v>
      </c>
      <c r="E371" s="159" t="s">
        <v>1</v>
      </c>
      <c r="F371" s="160" t="s">
        <v>1819</v>
      </c>
      <c r="H371" s="161">
        <v>20.899000000000001</v>
      </c>
      <c r="L371" s="158"/>
      <c r="M371" s="163"/>
      <c r="T371" s="164"/>
      <c r="AT371" s="159" t="s">
        <v>907</v>
      </c>
      <c r="AU371" s="159" t="s">
        <v>84</v>
      </c>
      <c r="AV371" s="12" t="s">
        <v>84</v>
      </c>
      <c r="AW371" s="12" t="s">
        <v>32</v>
      </c>
      <c r="AX371" s="12" t="s">
        <v>75</v>
      </c>
      <c r="AY371" s="159" t="s">
        <v>184</v>
      </c>
    </row>
    <row r="372" spans="2:65" s="13" customFormat="1">
      <c r="B372" s="165"/>
      <c r="D372" s="154" t="s">
        <v>907</v>
      </c>
      <c r="E372" s="166" t="s">
        <v>1</v>
      </c>
      <c r="F372" s="167" t="s">
        <v>921</v>
      </c>
      <c r="H372" s="168">
        <v>324.24900000000002</v>
      </c>
      <c r="L372" s="165"/>
      <c r="M372" s="170"/>
      <c r="T372" s="171"/>
      <c r="AT372" s="166" t="s">
        <v>907</v>
      </c>
      <c r="AU372" s="166" t="s">
        <v>84</v>
      </c>
      <c r="AV372" s="13" t="s">
        <v>197</v>
      </c>
      <c r="AW372" s="13" t="s">
        <v>32</v>
      </c>
      <c r="AX372" s="13" t="s">
        <v>82</v>
      </c>
      <c r="AY372" s="166" t="s">
        <v>184</v>
      </c>
    </row>
    <row r="373" spans="2:65" s="11" customFormat="1" ht="26" customHeight="1">
      <c r="B373" s="124"/>
      <c r="D373" s="125" t="s">
        <v>74</v>
      </c>
      <c r="E373" s="126" t="s">
        <v>140</v>
      </c>
      <c r="F373" s="126" t="s">
        <v>141</v>
      </c>
      <c r="J373" s="128">
        <f>BK373</f>
        <v>0</v>
      </c>
      <c r="L373" s="124"/>
      <c r="M373" s="129"/>
      <c r="P373" s="130">
        <f>SUM(P374:P378)</f>
        <v>0</v>
      </c>
      <c r="R373" s="130">
        <f>SUM(R374:R378)</f>
        <v>0</v>
      </c>
      <c r="T373" s="131">
        <f>SUM(T374:T378)</f>
        <v>0</v>
      </c>
      <c r="AR373" s="125" t="s">
        <v>204</v>
      </c>
      <c r="AT373" s="132" t="s">
        <v>74</v>
      </c>
      <c r="AU373" s="132" t="s">
        <v>75</v>
      </c>
      <c r="AY373" s="125" t="s">
        <v>184</v>
      </c>
      <c r="BK373" s="133">
        <f>SUM(BK374:BK378)</f>
        <v>0</v>
      </c>
    </row>
    <row r="374" spans="2:65" s="1" customFormat="1" ht="37.9" customHeight="1">
      <c r="B374" s="136"/>
      <c r="C374" s="191" t="s">
        <v>355</v>
      </c>
      <c r="D374" s="191" t="s">
        <v>187</v>
      </c>
      <c r="E374" s="192" t="s">
        <v>525</v>
      </c>
      <c r="F374" s="193" t="s">
        <v>1319</v>
      </c>
      <c r="G374" s="194" t="s">
        <v>239</v>
      </c>
      <c r="H374" s="195">
        <v>1</v>
      </c>
      <c r="I374" s="137"/>
      <c r="J374" s="196">
        <f>ROUND(I374*H374,2)</f>
        <v>0</v>
      </c>
      <c r="K374" s="193" t="s">
        <v>1081</v>
      </c>
      <c r="L374" s="32"/>
      <c r="M374" s="138" t="s">
        <v>1</v>
      </c>
      <c r="N374" s="139" t="s">
        <v>40</v>
      </c>
      <c r="P374" s="140">
        <f>O374*H374</f>
        <v>0</v>
      </c>
      <c r="Q374" s="140">
        <v>0</v>
      </c>
      <c r="R374" s="140">
        <f>Q374*H374</f>
        <v>0</v>
      </c>
      <c r="S374" s="140">
        <v>0</v>
      </c>
      <c r="T374" s="141">
        <f>S374*H374</f>
        <v>0</v>
      </c>
      <c r="AR374" s="142" t="s">
        <v>1320</v>
      </c>
      <c r="AT374" s="142" t="s">
        <v>187</v>
      </c>
      <c r="AU374" s="142" t="s">
        <v>82</v>
      </c>
      <c r="AY374" s="17" t="s">
        <v>184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7" t="s">
        <v>82</v>
      </c>
      <c r="BK374" s="143">
        <f>ROUND(I374*H374,2)</f>
        <v>0</v>
      </c>
      <c r="BL374" s="17" t="s">
        <v>1320</v>
      </c>
      <c r="BM374" s="142" t="s">
        <v>1820</v>
      </c>
    </row>
    <row r="375" spans="2:65" s="1" customFormat="1" ht="24.15" customHeight="1">
      <c r="B375" s="136"/>
      <c r="C375" s="191" t="s">
        <v>540</v>
      </c>
      <c r="D375" s="191" t="s">
        <v>187</v>
      </c>
      <c r="E375" s="192" t="s">
        <v>1322</v>
      </c>
      <c r="F375" s="193" t="s">
        <v>1323</v>
      </c>
      <c r="G375" s="194" t="s">
        <v>233</v>
      </c>
      <c r="H375" s="148"/>
      <c r="I375" s="137"/>
      <c r="J375" s="196">
        <f>ROUND(I375*H375,2)</f>
        <v>0</v>
      </c>
      <c r="K375" s="193" t="s">
        <v>1081</v>
      </c>
      <c r="L375" s="32"/>
      <c r="M375" s="138" t="s">
        <v>1</v>
      </c>
      <c r="N375" s="139" t="s">
        <v>40</v>
      </c>
      <c r="P375" s="140">
        <f>O375*H375</f>
        <v>0</v>
      </c>
      <c r="Q375" s="140">
        <v>0</v>
      </c>
      <c r="R375" s="140">
        <f>Q375*H375</f>
        <v>0</v>
      </c>
      <c r="S375" s="140">
        <v>0</v>
      </c>
      <c r="T375" s="141">
        <f>S375*H375</f>
        <v>0</v>
      </c>
      <c r="AR375" s="142" t="s">
        <v>1320</v>
      </c>
      <c r="AT375" s="142" t="s">
        <v>187</v>
      </c>
      <c r="AU375" s="142" t="s">
        <v>82</v>
      </c>
      <c r="AY375" s="17" t="s">
        <v>184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82</v>
      </c>
      <c r="BK375" s="143">
        <f>ROUND(I375*H375,2)</f>
        <v>0</v>
      </c>
      <c r="BL375" s="17" t="s">
        <v>1320</v>
      </c>
      <c r="BM375" s="142" t="s">
        <v>1821</v>
      </c>
    </row>
    <row r="376" spans="2:65" s="1" customFormat="1" ht="21.75" customHeight="1">
      <c r="B376" s="136"/>
      <c r="C376" s="191" t="s">
        <v>361</v>
      </c>
      <c r="D376" s="191" t="s">
        <v>187</v>
      </c>
      <c r="E376" s="192" t="s">
        <v>1325</v>
      </c>
      <c r="F376" s="193" t="s">
        <v>1326</v>
      </c>
      <c r="G376" s="194" t="s">
        <v>239</v>
      </c>
      <c r="H376" s="195">
        <v>1</v>
      </c>
      <c r="I376" s="137"/>
      <c r="J376" s="196">
        <f>ROUND(I376*H376,2)</f>
        <v>0</v>
      </c>
      <c r="K376" s="193" t="s">
        <v>1081</v>
      </c>
      <c r="L376" s="32"/>
      <c r="M376" s="138" t="s">
        <v>1</v>
      </c>
      <c r="N376" s="139" t="s">
        <v>40</v>
      </c>
      <c r="P376" s="140">
        <f>O376*H376</f>
        <v>0</v>
      </c>
      <c r="Q376" s="140">
        <v>0</v>
      </c>
      <c r="R376" s="140">
        <f>Q376*H376</f>
        <v>0</v>
      </c>
      <c r="S376" s="140">
        <v>0</v>
      </c>
      <c r="T376" s="141">
        <f>S376*H376</f>
        <v>0</v>
      </c>
      <c r="AR376" s="142" t="s">
        <v>1320</v>
      </c>
      <c r="AT376" s="142" t="s">
        <v>187</v>
      </c>
      <c r="AU376" s="142" t="s">
        <v>82</v>
      </c>
      <c r="AY376" s="17" t="s">
        <v>184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7" t="s">
        <v>82</v>
      </c>
      <c r="BK376" s="143">
        <f>ROUND(I376*H376,2)</f>
        <v>0</v>
      </c>
      <c r="BL376" s="17" t="s">
        <v>1320</v>
      </c>
      <c r="BM376" s="142" t="s">
        <v>1822</v>
      </c>
    </row>
    <row r="377" spans="2:65" s="1" customFormat="1" ht="32.950000000000003" customHeight="1">
      <c r="B377" s="136"/>
      <c r="C377" s="191" t="s">
        <v>548</v>
      </c>
      <c r="D377" s="191" t="s">
        <v>187</v>
      </c>
      <c r="E377" s="192" t="s">
        <v>1328</v>
      </c>
      <c r="F377" s="193" t="s">
        <v>1329</v>
      </c>
      <c r="G377" s="194" t="s">
        <v>233</v>
      </c>
      <c r="H377" s="148"/>
      <c r="I377" s="137"/>
      <c r="J377" s="196">
        <f>ROUND(I377*H377,2)</f>
        <v>0</v>
      </c>
      <c r="K377" s="193" t="s">
        <v>1081</v>
      </c>
      <c r="L377" s="32"/>
      <c r="M377" s="138" t="s">
        <v>1</v>
      </c>
      <c r="N377" s="139" t="s">
        <v>40</v>
      </c>
      <c r="P377" s="140">
        <f>O377*H377</f>
        <v>0</v>
      </c>
      <c r="Q377" s="140">
        <v>0</v>
      </c>
      <c r="R377" s="140">
        <f>Q377*H377</f>
        <v>0</v>
      </c>
      <c r="S377" s="140">
        <v>0</v>
      </c>
      <c r="T377" s="141">
        <f>S377*H377</f>
        <v>0</v>
      </c>
      <c r="AR377" s="142" t="s">
        <v>1320</v>
      </c>
      <c r="AT377" s="142" t="s">
        <v>187</v>
      </c>
      <c r="AU377" s="142" t="s">
        <v>82</v>
      </c>
      <c r="AY377" s="17" t="s">
        <v>184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82</v>
      </c>
      <c r="BK377" s="143">
        <f>ROUND(I377*H377,2)</f>
        <v>0</v>
      </c>
      <c r="BL377" s="17" t="s">
        <v>1320</v>
      </c>
      <c r="BM377" s="142" t="s">
        <v>1823</v>
      </c>
    </row>
    <row r="378" spans="2:65" s="1" customFormat="1" ht="32.950000000000003" customHeight="1">
      <c r="B378" s="136"/>
      <c r="C378" s="191" t="s">
        <v>364</v>
      </c>
      <c r="D378" s="191" t="s">
        <v>187</v>
      </c>
      <c r="E378" s="192" t="s">
        <v>1331</v>
      </c>
      <c r="F378" s="193" t="s">
        <v>1332</v>
      </c>
      <c r="G378" s="194" t="s">
        <v>233</v>
      </c>
      <c r="H378" s="148"/>
      <c r="I378" s="137"/>
      <c r="J378" s="196">
        <f>ROUND(I378*H378,2)</f>
        <v>0</v>
      </c>
      <c r="K378" s="193" t="s">
        <v>1081</v>
      </c>
      <c r="L378" s="32"/>
      <c r="M378" s="149" t="s">
        <v>1</v>
      </c>
      <c r="N378" s="150" t="s">
        <v>40</v>
      </c>
      <c r="O378" s="151"/>
      <c r="P378" s="152">
        <f>O378*H378</f>
        <v>0</v>
      </c>
      <c r="Q378" s="152">
        <v>0</v>
      </c>
      <c r="R378" s="152">
        <f>Q378*H378</f>
        <v>0</v>
      </c>
      <c r="S378" s="152">
        <v>0</v>
      </c>
      <c r="T378" s="153">
        <f>S378*H378</f>
        <v>0</v>
      </c>
      <c r="AR378" s="142" t="s">
        <v>1320</v>
      </c>
      <c r="AT378" s="142" t="s">
        <v>187</v>
      </c>
      <c r="AU378" s="142" t="s">
        <v>82</v>
      </c>
      <c r="AY378" s="17" t="s">
        <v>184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7" t="s">
        <v>82</v>
      </c>
      <c r="BK378" s="143">
        <f>ROUND(I378*H378,2)</f>
        <v>0</v>
      </c>
      <c r="BL378" s="17" t="s">
        <v>1320</v>
      </c>
      <c r="BM378" s="142" t="s">
        <v>1824</v>
      </c>
    </row>
    <row r="379" spans="2:65" s="1" customFormat="1" ht="7" customHeight="1">
      <c r="B379" s="44"/>
      <c r="C379" s="45"/>
      <c r="D379" s="45"/>
      <c r="E379" s="45"/>
      <c r="F379" s="45"/>
      <c r="G379" s="45"/>
      <c r="H379" s="45"/>
      <c r="I379" s="45"/>
      <c r="J379" s="45"/>
      <c r="K379" s="45"/>
      <c r="L379" s="32"/>
    </row>
  </sheetData>
  <sheetProtection algorithmName="SHA-512" hashValue="Auy9EXvoeFX8yiqdiUsLRNV4sb5XWiqggd7GCvaBw5OuiPqggPziQ6CeeTiu39oTBhEMyjp0jCVL3GCeJlCzfQ==" saltValue="lDJUxnWp1ZEFclKqL2RXpg==" spinCount="100000" sheet="1" objects="1" scenarios="1"/>
  <autoFilter ref="C134:K378" xr:uid="{00000000-0009-0000-0000-000006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B2:BM227"/>
  <sheetViews>
    <sheetView showGridLines="0" topLeftCell="A117" workbookViewId="0">
      <selection activeCell="E217" sqref="E217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9">
      <c r="B8" s="20"/>
      <c r="D8" s="27" t="s">
        <v>144</v>
      </c>
      <c r="L8" s="20"/>
    </row>
    <row r="9" spans="2:46" ht="16.5" customHeight="1">
      <c r="B9" s="20"/>
      <c r="E9" s="254" t="s">
        <v>862</v>
      </c>
      <c r="F9" s="222"/>
      <c r="G9" s="222"/>
      <c r="H9" s="222"/>
      <c r="L9" s="20"/>
    </row>
    <row r="10" spans="2:46" ht="12.1" customHeight="1">
      <c r="B10" s="20"/>
      <c r="D10" s="27" t="s">
        <v>146</v>
      </c>
      <c r="L10" s="20"/>
    </row>
    <row r="11" spans="2:46" s="1" customFormat="1" ht="16.5" customHeight="1">
      <c r="B11" s="32"/>
      <c r="E11" s="249" t="s">
        <v>1654</v>
      </c>
      <c r="F11" s="253"/>
      <c r="G11" s="253"/>
      <c r="H11" s="253"/>
      <c r="L11" s="32"/>
    </row>
    <row r="12" spans="2:46" s="1" customFormat="1" ht="12.1" customHeight="1">
      <c r="B12" s="32"/>
      <c r="D12" s="27" t="s">
        <v>1334</v>
      </c>
      <c r="L12" s="32"/>
    </row>
    <row r="13" spans="2:46" s="1" customFormat="1" ht="16.5" customHeight="1">
      <c r="B13" s="32"/>
      <c r="E13" s="243" t="s">
        <v>1825</v>
      </c>
      <c r="F13" s="253"/>
      <c r="G13" s="253"/>
      <c r="H13" s="253"/>
      <c r="L13" s="32"/>
    </row>
    <row r="14" spans="2:46" s="1" customFormat="1">
      <c r="B14" s="32"/>
      <c r="L14" s="32"/>
    </row>
    <row r="15" spans="2:46" s="1" customFormat="1" ht="12.1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.1" customHeight="1">
      <c r="B16" s="32"/>
      <c r="D16" s="27" t="s">
        <v>20</v>
      </c>
      <c r="F16" s="25" t="s">
        <v>21</v>
      </c>
      <c r="I16" s="27" t="s">
        <v>22</v>
      </c>
      <c r="J16" s="52">
        <f>'Rekapitulace stavby'!AN8</f>
        <v>0</v>
      </c>
      <c r="L16" s="32"/>
    </row>
    <row r="17" spans="2:12" s="1" customFormat="1" ht="10.9" customHeight="1">
      <c r="B17" s="32"/>
      <c r="L17" s="32"/>
    </row>
    <row r="18" spans="2:12" s="1" customFormat="1" ht="12.1" customHeight="1">
      <c r="B18" s="32"/>
      <c r="D18" s="27" t="s">
        <v>23</v>
      </c>
      <c r="I18" s="27" t="s">
        <v>24</v>
      </c>
      <c r="J18" s="25" t="s">
        <v>25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7" customHeight="1">
      <c r="B20" s="32"/>
      <c r="L20" s="32"/>
    </row>
    <row r="21" spans="2:12" s="1" customFormat="1" ht="12.1" customHeight="1">
      <c r="B21" s="32"/>
      <c r="D21" s="27" t="s">
        <v>28</v>
      </c>
      <c r="I21" s="27" t="s">
        <v>24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56" t="str">
        <f>'Rekapitulace stavby'!E14</f>
        <v>Vyplň údaj</v>
      </c>
      <c r="F22" s="257"/>
      <c r="G22" s="257"/>
      <c r="H22" s="257"/>
      <c r="I22" s="27" t="s">
        <v>27</v>
      </c>
      <c r="J22" s="28" t="str">
        <f>'Rekapitulace stavby'!AN14</f>
        <v>Vyplň údaj</v>
      </c>
      <c r="L22" s="32"/>
    </row>
    <row r="23" spans="2:12" s="1" customFormat="1" ht="7" customHeight="1">
      <c r="B23" s="32"/>
      <c r="L23" s="32"/>
    </row>
    <row r="24" spans="2:12" s="1" customFormat="1" ht="12.1" customHeight="1">
      <c r="B24" s="32"/>
      <c r="D24" s="27" t="s">
        <v>30</v>
      </c>
      <c r="I24" s="27" t="s">
        <v>24</v>
      </c>
      <c r="J24" s="25" t="s">
        <v>864</v>
      </c>
      <c r="L24" s="32"/>
    </row>
    <row r="25" spans="2:12" s="1" customFormat="1" ht="18" customHeight="1">
      <c r="B25" s="32"/>
      <c r="E25" s="25" t="s">
        <v>865</v>
      </c>
      <c r="I25" s="27" t="s">
        <v>27</v>
      </c>
      <c r="J25" s="25" t="s">
        <v>866</v>
      </c>
      <c r="L25" s="32"/>
    </row>
    <row r="26" spans="2:12" s="1" customFormat="1" ht="7" customHeight="1">
      <c r="B26" s="32"/>
      <c r="L26" s="32"/>
    </row>
    <row r="27" spans="2:12" s="1" customFormat="1" ht="12.1" customHeight="1">
      <c r="B27" s="32"/>
      <c r="D27" s="27" t="s">
        <v>33</v>
      </c>
      <c r="I27" s="27" t="s">
        <v>24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7" customHeight="1">
      <c r="B29" s="32"/>
      <c r="L29" s="32"/>
    </row>
    <row r="30" spans="2:12" s="1" customFormat="1" ht="12.1" customHeight="1">
      <c r="B30" s="32"/>
      <c r="D30" s="27" t="s">
        <v>34</v>
      </c>
      <c r="L30" s="32"/>
    </row>
    <row r="31" spans="2:12" s="7" customFormat="1" ht="16.5" customHeight="1">
      <c r="B31" s="94"/>
      <c r="E31" s="230" t="s">
        <v>1</v>
      </c>
      <c r="F31" s="230"/>
      <c r="G31" s="230"/>
      <c r="H31" s="230"/>
      <c r="L31" s="94"/>
    </row>
    <row r="32" spans="2:12" s="1" customFormat="1" ht="7" customHeight="1">
      <c r="B32" s="32"/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" customHeight="1">
      <c r="B34" s="32"/>
      <c r="D34" s="95" t="s">
        <v>35</v>
      </c>
      <c r="J34" s="66">
        <f>ROUND(J135, 2)</f>
        <v>0</v>
      </c>
      <c r="L34" s="32"/>
    </row>
    <row r="35" spans="2:12" s="1" customFormat="1" ht="7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5" t="s">
        <v>39</v>
      </c>
      <c r="E37" s="27" t="s">
        <v>40</v>
      </c>
      <c r="F37" s="86">
        <f>ROUND((SUM(BE135:BE226)),  2)</f>
        <v>0</v>
      </c>
      <c r="I37" s="96">
        <v>0.21</v>
      </c>
      <c r="J37" s="86">
        <f>ROUND(((SUM(BE135:BE226))*I37),  2)</f>
        <v>0</v>
      </c>
      <c r="L37" s="32"/>
    </row>
    <row r="38" spans="2:12" s="1" customFormat="1" ht="14.45" customHeight="1">
      <c r="B38" s="32"/>
      <c r="E38" s="27" t="s">
        <v>41</v>
      </c>
      <c r="F38" s="86">
        <f>ROUND((SUM(BF135:BF226)),  2)</f>
        <v>0</v>
      </c>
      <c r="I38" s="96">
        <v>0.12</v>
      </c>
      <c r="J38" s="86">
        <f>ROUND(((SUM(BF135:BF226))*I38),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ROUND((SUM(BG135:BG226)),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6">
        <f>ROUND((SUM(BH135:BH226)),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>
      <c r="B41" s="32"/>
      <c r="E41" s="27" t="s">
        <v>44</v>
      </c>
      <c r="F41" s="86">
        <f>ROUND((SUM(BI135:BI226)),  2)</f>
        <v>0</v>
      </c>
      <c r="I41" s="96">
        <v>0</v>
      </c>
      <c r="J41" s="86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3" customHeight="1">
      <c r="B43" s="32"/>
      <c r="C43" s="97"/>
      <c r="D43" s="98" t="s">
        <v>45</v>
      </c>
      <c r="E43" s="57"/>
      <c r="F43" s="57"/>
      <c r="G43" s="99" t="s">
        <v>46</v>
      </c>
      <c r="H43" s="100" t="s">
        <v>47</v>
      </c>
      <c r="I43" s="57"/>
      <c r="J43" s="101">
        <f>SUM(J34:J41)</f>
        <v>0</v>
      </c>
      <c r="K43" s="102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ht="16.5" customHeight="1">
      <c r="B87" s="20"/>
      <c r="E87" s="254" t="s">
        <v>862</v>
      </c>
      <c r="F87" s="222"/>
      <c r="G87" s="222"/>
      <c r="H87" s="222"/>
      <c r="L87" s="20"/>
    </row>
    <row r="88" spans="2:12" ht="12.1" customHeight="1">
      <c r="B88" s="20"/>
      <c r="C88" s="27" t="s">
        <v>146</v>
      </c>
      <c r="L88" s="20"/>
    </row>
    <row r="89" spans="2:12" s="1" customFormat="1" ht="16.5" customHeight="1">
      <c r="B89" s="32"/>
      <c r="E89" s="249" t="s">
        <v>1654</v>
      </c>
      <c r="F89" s="253"/>
      <c r="G89" s="253"/>
      <c r="H89" s="253"/>
      <c r="L89" s="32"/>
    </row>
    <row r="90" spans="2:12" s="1" customFormat="1" ht="12.1" customHeight="1">
      <c r="B90" s="32"/>
      <c r="C90" s="27" t="s">
        <v>1334</v>
      </c>
      <c r="L90" s="32"/>
    </row>
    <row r="91" spans="2:12" s="1" customFormat="1" ht="16.5" customHeight="1">
      <c r="B91" s="32"/>
      <c r="E91" s="243" t="str">
        <f>E13</f>
        <v>SO-02 ZTI - Zdravotechnika - budova II</v>
      </c>
      <c r="F91" s="253"/>
      <c r="G91" s="253"/>
      <c r="H91" s="253"/>
      <c r="L91" s="32"/>
    </row>
    <row r="92" spans="2:12" s="1" customFormat="1" ht="7" customHeight="1">
      <c r="B92" s="32"/>
      <c r="L92" s="32"/>
    </row>
    <row r="93" spans="2:12" s="1" customFormat="1" ht="12.1" customHeight="1">
      <c r="B93" s="32"/>
      <c r="C93" s="27" t="s">
        <v>20</v>
      </c>
      <c r="F93" s="25" t="str">
        <f>F16</f>
        <v>areál ČZU v Praze</v>
      </c>
      <c r="I93" s="27" t="s">
        <v>22</v>
      </c>
      <c r="J93" s="52">
        <f>IF(J16="","",J16)</f>
        <v>0</v>
      </c>
      <c r="L93" s="32"/>
    </row>
    <row r="94" spans="2:12" s="1" customFormat="1" ht="7" customHeight="1">
      <c r="B94" s="32"/>
      <c r="L94" s="32"/>
    </row>
    <row r="95" spans="2:12" s="1" customFormat="1" ht="15.15" customHeight="1">
      <c r="B95" s="32"/>
      <c r="C95" s="27" t="s">
        <v>23</v>
      </c>
      <c r="F95" s="25" t="str">
        <f>E19</f>
        <v>ČZU v Praze, Kamýcká 129, 165 00 Praha 6 - Suchdol</v>
      </c>
      <c r="I95" s="27" t="s">
        <v>30</v>
      </c>
      <c r="J95" s="30" t="str">
        <f>E25</f>
        <v>ABCD studio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4" customHeight="1">
      <c r="B97" s="32"/>
      <c r="L97" s="32"/>
    </row>
    <row r="98" spans="2:47" s="1" customFormat="1" ht="29.25" customHeight="1">
      <c r="B98" s="32"/>
      <c r="C98" s="105" t="s">
        <v>149</v>
      </c>
      <c r="D98" s="97"/>
      <c r="E98" s="97"/>
      <c r="F98" s="97"/>
      <c r="G98" s="97"/>
      <c r="H98" s="97"/>
      <c r="I98" s="97"/>
      <c r="J98" s="106" t="s">
        <v>150</v>
      </c>
      <c r="K98" s="97"/>
      <c r="L98" s="32"/>
    </row>
    <row r="99" spans="2:47" s="1" customFormat="1" ht="10.4" customHeight="1">
      <c r="B99" s="32"/>
      <c r="L99" s="32"/>
    </row>
    <row r="100" spans="2:47" s="1" customFormat="1" ht="22.95" customHeight="1">
      <c r="B100" s="32"/>
      <c r="C100" s="107" t="s">
        <v>151</v>
      </c>
      <c r="J100" s="66">
        <f>J135</f>
        <v>0</v>
      </c>
      <c r="L100" s="32"/>
      <c r="AU100" s="17" t="s">
        <v>152</v>
      </c>
    </row>
    <row r="101" spans="2:47" s="8" customFormat="1" ht="25" customHeight="1">
      <c r="B101" s="108"/>
      <c r="D101" s="109" t="s">
        <v>867</v>
      </c>
      <c r="E101" s="110"/>
      <c r="F101" s="110"/>
      <c r="G101" s="110"/>
      <c r="H101" s="110"/>
      <c r="I101" s="110"/>
      <c r="J101" s="111">
        <f>J136</f>
        <v>0</v>
      </c>
      <c r="L101" s="108"/>
    </row>
    <row r="102" spans="2:47" s="9" customFormat="1" ht="19.899999999999999" customHeight="1">
      <c r="B102" s="112"/>
      <c r="D102" s="113" t="s">
        <v>869</v>
      </c>
      <c r="E102" s="114"/>
      <c r="F102" s="114"/>
      <c r="G102" s="114"/>
      <c r="H102" s="114"/>
      <c r="I102" s="114"/>
      <c r="J102" s="115">
        <f>J137</f>
        <v>0</v>
      </c>
      <c r="L102" s="112"/>
    </row>
    <row r="103" spans="2:47" s="9" customFormat="1" ht="19.899999999999999" customHeight="1">
      <c r="B103" s="112"/>
      <c r="D103" s="113" t="s">
        <v>870</v>
      </c>
      <c r="E103" s="114"/>
      <c r="F103" s="114"/>
      <c r="G103" s="114"/>
      <c r="H103" s="114"/>
      <c r="I103" s="114"/>
      <c r="J103" s="115">
        <f>J139</f>
        <v>0</v>
      </c>
      <c r="L103" s="112"/>
    </row>
    <row r="104" spans="2:47" s="9" customFormat="1" ht="19.899999999999999" customHeight="1">
      <c r="B104" s="112"/>
      <c r="D104" s="113" t="s">
        <v>871</v>
      </c>
      <c r="E104" s="114"/>
      <c r="F104" s="114"/>
      <c r="G104" s="114"/>
      <c r="H104" s="114"/>
      <c r="I104" s="114"/>
      <c r="J104" s="115">
        <f>J141</f>
        <v>0</v>
      </c>
      <c r="L104" s="112"/>
    </row>
    <row r="105" spans="2:47" s="9" customFormat="1" ht="19.899999999999999" customHeight="1">
      <c r="B105" s="112"/>
      <c r="D105" s="113" t="s">
        <v>872</v>
      </c>
      <c r="E105" s="114"/>
      <c r="F105" s="114"/>
      <c r="G105" s="114"/>
      <c r="H105" s="114"/>
      <c r="I105" s="114"/>
      <c r="J105" s="115">
        <f>J147</f>
        <v>0</v>
      </c>
      <c r="L105" s="112"/>
    </row>
    <row r="106" spans="2:47" s="9" customFormat="1" ht="19.899999999999999" customHeight="1">
      <c r="B106" s="112"/>
      <c r="D106" s="113" t="s">
        <v>873</v>
      </c>
      <c r="E106" s="114"/>
      <c r="F106" s="114"/>
      <c r="G106" s="114"/>
      <c r="H106" s="114"/>
      <c r="I106" s="114"/>
      <c r="J106" s="115">
        <f>J154</f>
        <v>0</v>
      </c>
      <c r="L106" s="112"/>
    </row>
    <row r="107" spans="2:47" s="8" customFormat="1" ht="25" customHeight="1">
      <c r="B107" s="108"/>
      <c r="D107" s="109" t="s">
        <v>153</v>
      </c>
      <c r="E107" s="110"/>
      <c r="F107" s="110"/>
      <c r="G107" s="110"/>
      <c r="H107" s="110"/>
      <c r="I107" s="110"/>
      <c r="J107" s="111">
        <f>J156</f>
        <v>0</v>
      </c>
      <c r="L107" s="108"/>
    </row>
    <row r="108" spans="2:47" s="9" customFormat="1" ht="19.899999999999999" customHeight="1">
      <c r="B108" s="112"/>
      <c r="D108" s="113" t="s">
        <v>1336</v>
      </c>
      <c r="E108" s="114"/>
      <c r="F108" s="114"/>
      <c r="G108" s="114"/>
      <c r="H108" s="114"/>
      <c r="I108" s="114"/>
      <c r="J108" s="115">
        <f>J157</f>
        <v>0</v>
      </c>
      <c r="L108" s="112"/>
    </row>
    <row r="109" spans="2:47" s="9" customFormat="1" ht="19.899999999999999" customHeight="1">
      <c r="B109" s="112"/>
      <c r="D109" s="113" t="s">
        <v>1337</v>
      </c>
      <c r="E109" s="114"/>
      <c r="F109" s="114"/>
      <c r="G109" s="114"/>
      <c r="H109" s="114"/>
      <c r="I109" s="114"/>
      <c r="J109" s="115">
        <f>J174</f>
        <v>0</v>
      </c>
      <c r="L109" s="112"/>
    </row>
    <row r="110" spans="2:47" s="9" customFormat="1" ht="19.899999999999999" customHeight="1">
      <c r="B110" s="112"/>
      <c r="D110" s="113" t="s">
        <v>1338</v>
      </c>
      <c r="E110" s="114"/>
      <c r="F110" s="114"/>
      <c r="G110" s="114"/>
      <c r="H110" s="114"/>
      <c r="I110" s="114"/>
      <c r="J110" s="115">
        <f>J205</f>
        <v>0</v>
      </c>
      <c r="L110" s="112"/>
    </row>
    <row r="111" spans="2:47" s="9" customFormat="1" ht="19.899999999999999" customHeight="1">
      <c r="B111" s="112"/>
      <c r="D111" s="113" t="s">
        <v>1339</v>
      </c>
      <c r="E111" s="114"/>
      <c r="F111" s="114"/>
      <c r="G111" s="114"/>
      <c r="H111" s="114"/>
      <c r="I111" s="114"/>
      <c r="J111" s="115">
        <f>J223</f>
        <v>0</v>
      </c>
      <c r="L111" s="112"/>
    </row>
    <row r="112" spans="2:47" s="1" customFormat="1" ht="21.75" customHeight="1">
      <c r="B112" s="32"/>
      <c r="L112" s="32"/>
    </row>
    <row r="113" spans="2:12" s="1" customFormat="1" ht="7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7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5" customHeight="1">
      <c r="B118" s="32"/>
      <c r="C118" s="21" t="s">
        <v>169</v>
      </c>
      <c r="L118" s="32"/>
    </row>
    <row r="119" spans="2:12" s="1" customFormat="1" ht="7" customHeight="1">
      <c r="B119" s="32"/>
      <c r="L119" s="32"/>
    </row>
    <row r="120" spans="2:12" s="1" customFormat="1" ht="12.1" customHeight="1">
      <c r="B120" s="32"/>
      <c r="C120" s="27" t="s">
        <v>16</v>
      </c>
      <c r="L120" s="32"/>
    </row>
    <row r="121" spans="2:12" s="1" customFormat="1" ht="16.5" customHeight="1">
      <c r="B121" s="32"/>
      <c r="E121" s="254" t="str">
        <f>E7</f>
        <v>ČZU akce - sloučení</v>
      </c>
      <c r="F121" s="255"/>
      <c r="G121" s="255"/>
      <c r="H121" s="255"/>
      <c r="L121" s="32"/>
    </row>
    <row r="122" spans="2:12" ht="12.1" customHeight="1">
      <c r="B122" s="20"/>
      <c r="C122" s="27" t="s">
        <v>144</v>
      </c>
      <c r="L122" s="20"/>
    </row>
    <row r="123" spans="2:12" ht="16.5" customHeight="1">
      <c r="B123" s="20"/>
      <c r="E123" s="254" t="s">
        <v>862</v>
      </c>
      <c r="F123" s="222"/>
      <c r="G123" s="222"/>
      <c r="H123" s="222"/>
      <c r="L123" s="20"/>
    </row>
    <row r="124" spans="2:12" ht="12.1" customHeight="1">
      <c r="B124" s="20"/>
      <c r="C124" s="27" t="s">
        <v>146</v>
      </c>
      <c r="L124" s="20"/>
    </row>
    <row r="125" spans="2:12" s="1" customFormat="1" ht="16.5" customHeight="1">
      <c r="B125" s="32"/>
      <c r="E125" s="249" t="s">
        <v>1654</v>
      </c>
      <c r="F125" s="253"/>
      <c r="G125" s="253"/>
      <c r="H125" s="253"/>
      <c r="L125" s="32"/>
    </row>
    <row r="126" spans="2:12" s="1" customFormat="1" ht="12.1" customHeight="1">
      <c r="B126" s="32"/>
      <c r="C126" s="27" t="s">
        <v>1334</v>
      </c>
      <c r="L126" s="32"/>
    </row>
    <row r="127" spans="2:12" s="1" customFormat="1" ht="16.5" customHeight="1">
      <c r="B127" s="32"/>
      <c r="E127" s="243" t="str">
        <f>E13</f>
        <v>SO-02 ZTI - Zdravotechnika - budova II</v>
      </c>
      <c r="F127" s="253"/>
      <c r="G127" s="253"/>
      <c r="H127" s="253"/>
      <c r="L127" s="32"/>
    </row>
    <row r="128" spans="2:12" s="1" customFormat="1" ht="7" customHeight="1">
      <c r="B128" s="32"/>
      <c r="L128" s="32"/>
    </row>
    <row r="129" spans="2:65" s="1" customFormat="1" ht="12.1" customHeight="1">
      <c r="B129" s="32"/>
      <c r="C129" s="27" t="s">
        <v>20</v>
      </c>
      <c r="F129" s="25" t="str">
        <f>F16</f>
        <v>areál ČZU v Praze</v>
      </c>
      <c r="I129" s="27" t="s">
        <v>22</v>
      </c>
      <c r="J129" s="52">
        <f>IF(J16="","",J16)</f>
        <v>0</v>
      </c>
      <c r="L129" s="32"/>
    </row>
    <row r="130" spans="2:65" s="1" customFormat="1" ht="7" customHeight="1">
      <c r="B130" s="32"/>
      <c r="L130" s="32"/>
    </row>
    <row r="131" spans="2:65" s="1" customFormat="1" ht="15.15" customHeight="1">
      <c r="B131" s="32"/>
      <c r="C131" s="27" t="s">
        <v>23</v>
      </c>
      <c r="F131" s="25" t="str">
        <f>E19</f>
        <v>ČZU v Praze, Kamýcká 129, 165 00 Praha 6 - Suchdol</v>
      </c>
      <c r="I131" s="27" t="s">
        <v>30</v>
      </c>
      <c r="J131" s="30" t="str">
        <f>E25</f>
        <v>ABCD studio s.r.o.</v>
      </c>
      <c r="L131" s="32"/>
    </row>
    <row r="132" spans="2:65" s="1" customFormat="1" ht="15.15" customHeight="1">
      <c r="B132" s="32"/>
      <c r="C132" s="27" t="s">
        <v>28</v>
      </c>
      <c r="F132" s="25" t="str">
        <f>IF(E22="","",E22)</f>
        <v>Vyplň údaj</v>
      </c>
      <c r="I132" s="27" t="s">
        <v>33</v>
      </c>
      <c r="J132" s="30" t="str">
        <f>E28</f>
        <v xml:space="preserve">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16"/>
      <c r="C134" s="117" t="s">
        <v>170</v>
      </c>
      <c r="D134" s="118" t="s">
        <v>60</v>
      </c>
      <c r="E134" s="118" t="s">
        <v>56</v>
      </c>
      <c r="F134" s="118" t="s">
        <v>57</v>
      </c>
      <c r="G134" s="118" t="s">
        <v>171</v>
      </c>
      <c r="H134" s="118" t="s">
        <v>172</v>
      </c>
      <c r="I134" s="118" t="s">
        <v>173</v>
      </c>
      <c r="J134" s="118" t="s">
        <v>150</v>
      </c>
      <c r="K134" s="119" t="s">
        <v>174</v>
      </c>
      <c r="L134" s="116"/>
      <c r="M134" s="59" t="s">
        <v>1</v>
      </c>
      <c r="N134" s="60" t="s">
        <v>39</v>
      </c>
      <c r="O134" s="60" t="s">
        <v>175</v>
      </c>
      <c r="P134" s="60" t="s">
        <v>176</v>
      </c>
      <c r="Q134" s="60" t="s">
        <v>177</v>
      </c>
      <c r="R134" s="60" t="s">
        <v>178</v>
      </c>
      <c r="S134" s="60" t="s">
        <v>179</v>
      </c>
      <c r="T134" s="61" t="s">
        <v>180</v>
      </c>
    </row>
    <row r="135" spans="2:65" s="1" customFormat="1" ht="22.95" customHeight="1">
      <c r="B135" s="32"/>
      <c r="C135" s="64" t="s">
        <v>181</v>
      </c>
      <c r="J135" s="120">
        <f>BK135</f>
        <v>0</v>
      </c>
      <c r="L135" s="32"/>
      <c r="M135" s="62"/>
      <c r="N135" s="53"/>
      <c r="O135" s="53"/>
      <c r="P135" s="121">
        <f>P136+P156</f>
        <v>0</v>
      </c>
      <c r="Q135" s="53"/>
      <c r="R135" s="121">
        <f>R136+R156</f>
        <v>2.2453387</v>
      </c>
      <c r="S135" s="53"/>
      <c r="T135" s="122">
        <f>T136+T156</f>
        <v>2.8008899999999999</v>
      </c>
      <c r="AT135" s="17" t="s">
        <v>74</v>
      </c>
      <c r="AU135" s="17" t="s">
        <v>152</v>
      </c>
      <c r="BK135" s="123">
        <f>BK136+BK156</f>
        <v>0</v>
      </c>
    </row>
    <row r="136" spans="2:65" s="11" customFormat="1" ht="26" customHeight="1">
      <c r="B136" s="124"/>
      <c r="D136" s="125" t="s">
        <v>74</v>
      </c>
      <c r="E136" s="126" t="s">
        <v>879</v>
      </c>
      <c r="F136" s="126" t="s">
        <v>880</v>
      </c>
      <c r="I136" s="127"/>
      <c r="J136" s="128">
        <f>BK136</f>
        <v>0</v>
      </c>
      <c r="L136" s="124"/>
      <c r="M136" s="129"/>
      <c r="P136" s="130">
        <f>P137+P139+P141+P147+P154</f>
        <v>0</v>
      </c>
      <c r="R136" s="130">
        <f>R137+R139+R141+R147+R154</f>
        <v>0.82717600000000002</v>
      </c>
      <c r="T136" s="131">
        <f>T137+T139+T141+T147+T154</f>
        <v>0.38883000000000001</v>
      </c>
      <c r="AR136" s="125" t="s">
        <v>82</v>
      </c>
      <c r="AT136" s="132" t="s">
        <v>74</v>
      </c>
      <c r="AU136" s="132" t="s">
        <v>75</v>
      </c>
      <c r="AY136" s="125" t="s">
        <v>184</v>
      </c>
      <c r="BK136" s="133">
        <f>BK137+BK139+BK141+BK147+BK154</f>
        <v>0</v>
      </c>
    </row>
    <row r="137" spans="2:65" s="11" customFormat="1" ht="22.95" customHeight="1">
      <c r="B137" s="124"/>
      <c r="D137" s="125" t="s">
        <v>74</v>
      </c>
      <c r="E137" s="134" t="s">
        <v>99</v>
      </c>
      <c r="F137" s="134" t="s">
        <v>903</v>
      </c>
      <c r="I137" s="127"/>
      <c r="J137" s="135">
        <f>BK137</f>
        <v>0</v>
      </c>
      <c r="L137" s="124"/>
      <c r="M137" s="129"/>
      <c r="P137" s="130">
        <f>P138</f>
        <v>0</v>
      </c>
      <c r="R137" s="130">
        <f>R138</f>
        <v>0.1893</v>
      </c>
      <c r="T137" s="131">
        <f>T138</f>
        <v>0</v>
      </c>
      <c r="AR137" s="125" t="s">
        <v>82</v>
      </c>
      <c r="AT137" s="132" t="s">
        <v>74</v>
      </c>
      <c r="AU137" s="132" t="s">
        <v>82</v>
      </c>
      <c r="AY137" s="125" t="s">
        <v>184</v>
      </c>
      <c r="BK137" s="133">
        <f>BK138</f>
        <v>0</v>
      </c>
    </row>
    <row r="138" spans="2:65" s="1" customFormat="1" ht="32.950000000000003" customHeight="1">
      <c r="B138" s="136"/>
      <c r="C138" s="191" t="s">
        <v>82</v>
      </c>
      <c r="D138" s="191" t="s">
        <v>187</v>
      </c>
      <c r="E138" s="192" t="s">
        <v>1340</v>
      </c>
      <c r="F138" s="193" t="s">
        <v>1341</v>
      </c>
      <c r="G138" s="194" t="s">
        <v>248</v>
      </c>
      <c r="H138" s="195">
        <v>15</v>
      </c>
      <c r="I138" s="137"/>
      <c r="J138" s="196">
        <f>ROUND(I138*H138,2)</f>
        <v>0</v>
      </c>
      <c r="K138" s="193" t="s">
        <v>195</v>
      </c>
      <c r="L138" s="32"/>
      <c r="M138" s="138" t="s">
        <v>1</v>
      </c>
      <c r="N138" s="139" t="s">
        <v>40</v>
      </c>
      <c r="P138" s="140">
        <f>O138*H138</f>
        <v>0</v>
      </c>
      <c r="Q138" s="140">
        <v>1.2619999999999999E-2</v>
      </c>
      <c r="R138" s="140">
        <f>Q138*H138</f>
        <v>0.1893</v>
      </c>
      <c r="S138" s="140">
        <v>0</v>
      </c>
      <c r="T138" s="141">
        <f>S138*H138</f>
        <v>0</v>
      </c>
      <c r="AR138" s="142" t="s">
        <v>197</v>
      </c>
      <c r="AT138" s="142" t="s">
        <v>187</v>
      </c>
      <c r="AU138" s="142" t="s">
        <v>84</v>
      </c>
      <c r="AY138" s="17" t="s">
        <v>184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82</v>
      </c>
      <c r="BK138" s="143">
        <f>ROUND(I138*H138,2)</f>
        <v>0</v>
      </c>
      <c r="BL138" s="17" t="s">
        <v>197</v>
      </c>
      <c r="BM138" s="142" t="s">
        <v>1826</v>
      </c>
    </row>
    <row r="139" spans="2:65" s="11" customFormat="1" ht="22.95" customHeight="1">
      <c r="B139" s="124"/>
      <c r="D139" s="125" t="s">
        <v>74</v>
      </c>
      <c r="E139" s="134" t="s">
        <v>200</v>
      </c>
      <c r="F139" s="134" t="s">
        <v>913</v>
      </c>
      <c r="J139" s="135">
        <f>BK139</f>
        <v>0</v>
      </c>
      <c r="L139" s="124"/>
      <c r="M139" s="129"/>
      <c r="P139" s="130">
        <f>P140</f>
        <v>0</v>
      </c>
      <c r="R139" s="130">
        <f>R140</f>
        <v>0.63280000000000003</v>
      </c>
      <c r="T139" s="131">
        <f>T140</f>
        <v>0</v>
      </c>
      <c r="AR139" s="125" t="s">
        <v>82</v>
      </c>
      <c r="AT139" s="132" t="s">
        <v>74</v>
      </c>
      <c r="AU139" s="132" t="s">
        <v>82</v>
      </c>
      <c r="AY139" s="125" t="s">
        <v>184</v>
      </c>
      <c r="BK139" s="133">
        <f>BK140</f>
        <v>0</v>
      </c>
    </row>
    <row r="140" spans="2:65" s="1" customFormat="1" ht="21.75" customHeight="1">
      <c r="B140" s="136"/>
      <c r="C140" s="191" t="s">
        <v>84</v>
      </c>
      <c r="D140" s="191" t="s">
        <v>187</v>
      </c>
      <c r="E140" s="192" t="s">
        <v>1343</v>
      </c>
      <c r="F140" s="193" t="s">
        <v>1344</v>
      </c>
      <c r="G140" s="194" t="s">
        <v>470</v>
      </c>
      <c r="H140" s="195">
        <v>11.3</v>
      </c>
      <c r="I140" s="137"/>
      <c r="J140" s="196">
        <f>ROUND(I140*H140,2)</f>
        <v>0</v>
      </c>
      <c r="K140" s="193" t="s">
        <v>195</v>
      </c>
      <c r="L140" s="32"/>
      <c r="M140" s="138" t="s">
        <v>1</v>
      </c>
      <c r="N140" s="139" t="s">
        <v>40</v>
      </c>
      <c r="P140" s="140">
        <f>O140*H140</f>
        <v>0</v>
      </c>
      <c r="Q140" s="140">
        <v>5.6000000000000001E-2</v>
      </c>
      <c r="R140" s="140">
        <f>Q140*H140</f>
        <v>0.63280000000000003</v>
      </c>
      <c r="S140" s="140">
        <v>0</v>
      </c>
      <c r="T140" s="141">
        <f>S140*H140</f>
        <v>0</v>
      </c>
      <c r="AR140" s="142" t="s">
        <v>197</v>
      </c>
      <c r="AT140" s="142" t="s">
        <v>187</v>
      </c>
      <c r="AU140" s="142" t="s">
        <v>84</v>
      </c>
      <c r="AY140" s="17" t="s">
        <v>184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82</v>
      </c>
      <c r="BK140" s="143">
        <f>ROUND(I140*H140,2)</f>
        <v>0</v>
      </c>
      <c r="BL140" s="17" t="s">
        <v>197</v>
      </c>
      <c r="BM140" s="142" t="s">
        <v>1827</v>
      </c>
    </row>
    <row r="141" spans="2:65" s="11" customFormat="1" ht="22.95" customHeight="1">
      <c r="B141" s="124"/>
      <c r="D141" s="125" t="s">
        <v>74</v>
      </c>
      <c r="E141" s="134" t="s">
        <v>216</v>
      </c>
      <c r="F141" s="134" t="s">
        <v>963</v>
      </c>
      <c r="J141" s="135">
        <f>BK141</f>
        <v>0</v>
      </c>
      <c r="L141" s="124"/>
      <c r="M141" s="129"/>
      <c r="P141" s="130">
        <f>SUM(P142:P146)</f>
        <v>0</v>
      </c>
      <c r="R141" s="130">
        <f>SUM(R142:R146)</f>
        <v>5.0760000000000007E-3</v>
      </c>
      <c r="T141" s="131">
        <f>SUM(T142:T146)</f>
        <v>0.38883000000000001</v>
      </c>
      <c r="AR141" s="125" t="s">
        <v>82</v>
      </c>
      <c r="AT141" s="132" t="s">
        <v>74</v>
      </c>
      <c r="AU141" s="132" t="s">
        <v>82</v>
      </c>
      <c r="AY141" s="125" t="s">
        <v>184</v>
      </c>
      <c r="BK141" s="133">
        <f>SUM(BK142:BK146)</f>
        <v>0</v>
      </c>
    </row>
    <row r="142" spans="2:65" s="1" customFormat="1" ht="37.9" customHeight="1">
      <c r="B142" s="136"/>
      <c r="C142" s="191" t="s">
        <v>99</v>
      </c>
      <c r="D142" s="191" t="s">
        <v>187</v>
      </c>
      <c r="E142" s="192" t="s">
        <v>1346</v>
      </c>
      <c r="F142" s="193" t="s">
        <v>1347</v>
      </c>
      <c r="G142" s="194" t="s">
        <v>190</v>
      </c>
      <c r="H142" s="195">
        <v>32</v>
      </c>
      <c r="I142" s="137"/>
      <c r="J142" s="196">
        <f>ROUND(I142*H142,2)</f>
        <v>0</v>
      </c>
      <c r="K142" s="193" t="s">
        <v>195</v>
      </c>
      <c r="L142" s="32"/>
      <c r="M142" s="138" t="s">
        <v>1</v>
      </c>
      <c r="N142" s="139" t="s">
        <v>40</v>
      </c>
      <c r="P142" s="140">
        <f>O142*H142</f>
        <v>0</v>
      </c>
      <c r="Q142" s="140">
        <v>0</v>
      </c>
      <c r="R142" s="140">
        <f>Q142*H142</f>
        <v>0</v>
      </c>
      <c r="S142" s="140">
        <v>6.0000000000000001E-3</v>
      </c>
      <c r="T142" s="141">
        <f>S142*H142</f>
        <v>0.192</v>
      </c>
      <c r="AR142" s="142" t="s">
        <v>197</v>
      </c>
      <c r="AT142" s="142" t="s">
        <v>187</v>
      </c>
      <c r="AU142" s="142" t="s">
        <v>84</v>
      </c>
      <c r="AY142" s="17" t="s">
        <v>184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82</v>
      </c>
      <c r="BK142" s="143">
        <f>ROUND(I142*H142,2)</f>
        <v>0</v>
      </c>
      <c r="BL142" s="17" t="s">
        <v>197</v>
      </c>
      <c r="BM142" s="142" t="s">
        <v>1828</v>
      </c>
    </row>
    <row r="143" spans="2:65" s="1" customFormat="1" ht="37.9" customHeight="1">
      <c r="B143" s="136"/>
      <c r="C143" s="191" t="s">
        <v>197</v>
      </c>
      <c r="D143" s="191" t="s">
        <v>187</v>
      </c>
      <c r="E143" s="192" t="s">
        <v>1349</v>
      </c>
      <c r="F143" s="193" t="s">
        <v>1350</v>
      </c>
      <c r="G143" s="194" t="s">
        <v>190</v>
      </c>
      <c r="H143" s="195">
        <v>13</v>
      </c>
      <c r="I143" s="137"/>
      <c r="J143" s="196">
        <f>ROUND(I143*H143,2)</f>
        <v>0</v>
      </c>
      <c r="K143" s="193" t="s">
        <v>195</v>
      </c>
      <c r="L143" s="32"/>
      <c r="M143" s="138" t="s">
        <v>1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8.9999999999999993E-3</v>
      </c>
      <c r="T143" s="141">
        <f>S143*H143</f>
        <v>0.11699999999999999</v>
      </c>
      <c r="AR143" s="142" t="s">
        <v>197</v>
      </c>
      <c r="AT143" s="142" t="s">
        <v>187</v>
      </c>
      <c r="AU143" s="142" t="s">
        <v>84</v>
      </c>
      <c r="AY143" s="17" t="s">
        <v>184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82</v>
      </c>
      <c r="BK143" s="143">
        <f>ROUND(I143*H143,2)</f>
        <v>0</v>
      </c>
      <c r="BL143" s="17" t="s">
        <v>197</v>
      </c>
      <c r="BM143" s="142" t="s">
        <v>1829</v>
      </c>
    </row>
    <row r="144" spans="2:65" s="1" customFormat="1" ht="37.9" customHeight="1">
      <c r="B144" s="136"/>
      <c r="C144" s="191" t="s">
        <v>204</v>
      </c>
      <c r="D144" s="191" t="s">
        <v>187</v>
      </c>
      <c r="E144" s="192" t="s">
        <v>1352</v>
      </c>
      <c r="F144" s="193" t="s">
        <v>1353</v>
      </c>
      <c r="G144" s="194" t="s">
        <v>190</v>
      </c>
      <c r="H144" s="195">
        <v>0.9</v>
      </c>
      <c r="I144" s="137"/>
      <c r="J144" s="196">
        <f>ROUND(I144*H144,2)</f>
        <v>0</v>
      </c>
      <c r="K144" s="193" t="s">
        <v>195</v>
      </c>
      <c r="L144" s="32"/>
      <c r="M144" s="138" t="s">
        <v>1</v>
      </c>
      <c r="N144" s="139" t="s">
        <v>40</v>
      </c>
      <c r="P144" s="140">
        <f>O144*H144</f>
        <v>0</v>
      </c>
      <c r="Q144" s="140">
        <v>7.6000000000000004E-4</v>
      </c>
      <c r="R144" s="140">
        <f>Q144*H144</f>
        <v>6.8400000000000004E-4</v>
      </c>
      <c r="S144" s="140">
        <v>2.0999999999999999E-3</v>
      </c>
      <c r="T144" s="141">
        <f>S144*H144</f>
        <v>1.89E-3</v>
      </c>
      <c r="AR144" s="142" t="s">
        <v>197</v>
      </c>
      <c r="AT144" s="142" t="s">
        <v>187</v>
      </c>
      <c r="AU144" s="142" t="s">
        <v>84</v>
      </c>
      <c r="AY144" s="17" t="s">
        <v>184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82</v>
      </c>
      <c r="BK144" s="143">
        <f>ROUND(I144*H144,2)</f>
        <v>0</v>
      </c>
      <c r="BL144" s="17" t="s">
        <v>197</v>
      </c>
      <c r="BM144" s="142" t="s">
        <v>1830</v>
      </c>
    </row>
    <row r="145" spans="2:65" s="1" customFormat="1" ht="44.35" customHeight="1">
      <c r="B145" s="136"/>
      <c r="C145" s="191" t="s">
        <v>200</v>
      </c>
      <c r="D145" s="191" t="s">
        <v>187</v>
      </c>
      <c r="E145" s="192" t="s">
        <v>1355</v>
      </c>
      <c r="F145" s="193" t="s">
        <v>1356</v>
      </c>
      <c r="G145" s="194" t="s">
        <v>190</v>
      </c>
      <c r="H145" s="195">
        <v>1.8</v>
      </c>
      <c r="I145" s="137"/>
      <c r="J145" s="196">
        <f>ROUND(I145*H145,2)</f>
        <v>0</v>
      </c>
      <c r="K145" s="193" t="s">
        <v>195</v>
      </c>
      <c r="L145" s="32"/>
      <c r="M145" s="138" t="s">
        <v>1</v>
      </c>
      <c r="N145" s="139" t="s">
        <v>40</v>
      </c>
      <c r="P145" s="140">
        <f>O145*H145</f>
        <v>0</v>
      </c>
      <c r="Q145" s="140">
        <v>9.7000000000000005E-4</v>
      </c>
      <c r="R145" s="140">
        <f>Q145*H145</f>
        <v>1.7460000000000002E-3</v>
      </c>
      <c r="S145" s="140">
        <v>4.3E-3</v>
      </c>
      <c r="T145" s="141">
        <f>S145*H145</f>
        <v>7.7400000000000004E-3</v>
      </c>
      <c r="AR145" s="142" t="s">
        <v>197</v>
      </c>
      <c r="AT145" s="142" t="s">
        <v>187</v>
      </c>
      <c r="AU145" s="142" t="s">
        <v>84</v>
      </c>
      <c r="AY145" s="17" t="s">
        <v>184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82</v>
      </c>
      <c r="BK145" s="143">
        <f>ROUND(I145*H145,2)</f>
        <v>0</v>
      </c>
      <c r="BL145" s="17" t="s">
        <v>197</v>
      </c>
      <c r="BM145" s="142" t="s">
        <v>1831</v>
      </c>
    </row>
    <row r="146" spans="2:65" s="1" customFormat="1" ht="44.35" customHeight="1">
      <c r="B146" s="136"/>
      <c r="C146" s="191" t="s">
        <v>210</v>
      </c>
      <c r="D146" s="191" t="s">
        <v>187</v>
      </c>
      <c r="E146" s="192" t="s">
        <v>1358</v>
      </c>
      <c r="F146" s="193" t="s">
        <v>1359</v>
      </c>
      <c r="G146" s="194" t="s">
        <v>190</v>
      </c>
      <c r="H146" s="195">
        <v>1.8</v>
      </c>
      <c r="I146" s="137"/>
      <c r="J146" s="196">
        <f>ROUND(I146*H146,2)</f>
        <v>0</v>
      </c>
      <c r="K146" s="193" t="s">
        <v>195</v>
      </c>
      <c r="L146" s="32"/>
      <c r="M146" s="138" t="s">
        <v>1</v>
      </c>
      <c r="N146" s="139" t="s">
        <v>40</v>
      </c>
      <c r="P146" s="140">
        <f>O146*H146</f>
        <v>0</v>
      </c>
      <c r="Q146" s="140">
        <v>1.47E-3</v>
      </c>
      <c r="R146" s="140">
        <f>Q146*H146</f>
        <v>2.6459999999999999E-3</v>
      </c>
      <c r="S146" s="140">
        <v>3.9E-2</v>
      </c>
      <c r="T146" s="141">
        <f>S146*H146</f>
        <v>7.0199999999999999E-2</v>
      </c>
      <c r="AR146" s="142" t="s">
        <v>197</v>
      </c>
      <c r="AT146" s="142" t="s">
        <v>187</v>
      </c>
      <c r="AU146" s="142" t="s">
        <v>84</v>
      </c>
      <c r="AY146" s="17" t="s">
        <v>184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82</v>
      </c>
      <c r="BK146" s="143">
        <f>ROUND(I146*H146,2)</f>
        <v>0</v>
      </c>
      <c r="BL146" s="17" t="s">
        <v>197</v>
      </c>
      <c r="BM146" s="142" t="s">
        <v>1832</v>
      </c>
    </row>
    <row r="147" spans="2:65" s="11" customFormat="1" ht="22.95" customHeight="1">
      <c r="B147" s="124"/>
      <c r="D147" s="125" t="s">
        <v>74</v>
      </c>
      <c r="E147" s="134" t="s">
        <v>995</v>
      </c>
      <c r="F147" s="134" t="s">
        <v>996</v>
      </c>
      <c r="J147" s="135">
        <f>BK147</f>
        <v>0</v>
      </c>
      <c r="L147" s="124"/>
      <c r="M147" s="129"/>
      <c r="P147" s="130">
        <f>SUM(P148:P153)</f>
        <v>0</v>
      </c>
      <c r="R147" s="130">
        <f>SUM(R148:R153)</f>
        <v>0</v>
      </c>
      <c r="T147" s="131">
        <f>SUM(T148:T153)</f>
        <v>0</v>
      </c>
      <c r="AR147" s="125" t="s">
        <v>82</v>
      </c>
      <c r="AT147" s="132" t="s">
        <v>74</v>
      </c>
      <c r="AU147" s="132" t="s">
        <v>82</v>
      </c>
      <c r="AY147" s="125" t="s">
        <v>184</v>
      </c>
      <c r="BK147" s="133">
        <f>SUM(BK148:BK153)</f>
        <v>0</v>
      </c>
    </row>
    <row r="148" spans="2:65" s="1" customFormat="1" ht="37.9" customHeight="1">
      <c r="B148" s="136"/>
      <c r="C148" s="191" t="s">
        <v>203</v>
      </c>
      <c r="D148" s="191" t="s">
        <v>187</v>
      </c>
      <c r="E148" s="192" t="s">
        <v>1361</v>
      </c>
      <c r="F148" s="193" t="s">
        <v>1362</v>
      </c>
      <c r="G148" s="194" t="s">
        <v>351</v>
      </c>
      <c r="H148" s="195">
        <v>2.8010000000000002</v>
      </c>
      <c r="I148" s="137"/>
      <c r="J148" s="196">
        <f>ROUND(I148*H148,2)</f>
        <v>0</v>
      </c>
      <c r="K148" s="193" t="s">
        <v>195</v>
      </c>
      <c r="L148" s="32"/>
      <c r="M148" s="138" t="s">
        <v>1</v>
      </c>
      <c r="N148" s="139" t="s">
        <v>40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197</v>
      </c>
      <c r="AT148" s="142" t="s">
        <v>187</v>
      </c>
      <c r="AU148" s="142" t="s">
        <v>84</v>
      </c>
      <c r="AY148" s="17" t="s">
        <v>184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82</v>
      </c>
      <c r="BK148" s="143">
        <f>ROUND(I148*H148,2)</f>
        <v>0</v>
      </c>
      <c r="BL148" s="17" t="s">
        <v>197</v>
      </c>
      <c r="BM148" s="142" t="s">
        <v>1833</v>
      </c>
    </row>
    <row r="149" spans="2:65" s="1" customFormat="1" ht="32.950000000000003" customHeight="1">
      <c r="B149" s="136"/>
      <c r="C149" s="191" t="s">
        <v>216</v>
      </c>
      <c r="D149" s="191" t="s">
        <v>187</v>
      </c>
      <c r="E149" s="192" t="s">
        <v>1000</v>
      </c>
      <c r="F149" s="193" t="s">
        <v>1001</v>
      </c>
      <c r="G149" s="194" t="s">
        <v>351</v>
      </c>
      <c r="H149" s="195">
        <v>2.8010000000000002</v>
      </c>
      <c r="I149" s="137"/>
      <c r="J149" s="196">
        <f>ROUND(I149*H149,2)</f>
        <v>0</v>
      </c>
      <c r="K149" s="193" t="s">
        <v>195</v>
      </c>
      <c r="L149" s="32"/>
      <c r="M149" s="138" t="s">
        <v>1</v>
      </c>
      <c r="N149" s="139" t="s">
        <v>40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191</v>
      </c>
      <c r="AT149" s="142" t="s">
        <v>187</v>
      </c>
      <c r="AU149" s="142" t="s">
        <v>84</v>
      </c>
      <c r="AY149" s="17" t="s">
        <v>184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82</v>
      </c>
      <c r="BK149" s="143">
        <f>ROUND(I149*H149,2)</f>
        <v>0</v>
      </c>
      <c r="BL149" s="17" t="s">
        <v>191</v>
      </c>
      <c r="BM149" s="142" t="s">
        <v>1834</v>
      </c>
    </row>
    <row r="150" spans="2:65" s="1" customFormat="1" ht="44.35" customHeight="1">
      <c r="B150" s="136"/>
      <c r="C150" s="191" t="s">
        <v>207</v>
      </c>
      <c r="D150" s="191" t="s">
        <v>187</v>
      </c>
      <c r="E150" s="192" t="s">
        <v>1003</v>
      </c>
      <c r="F150" s="193" t="s">
        <v>1004</v>
      </c>
      <c r="G150" s="194" t="s">
        <v>351</v>
      </c>
      <c r="H150" s="195">
        <v>28.01</v>
      </c>
      <c r="I150" s="137"/>
      <c r="J150" s="196">
        <f>ROUND(I150*H150,2)</f>
        <v>0</v>
      </c>
      <c r="K150" s="193" t="s">
        <v>195</v>
      </c>
      <c r="L150" s="32"/>
      <c r="M150" s="138" t="s">
        <v>1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197</v>
      </c>
      <c r="AT150" s="142" t="s">
        <v>187</v>
      </c>
      <c r="AU150" s="142" t="s">
        <v>84</v>
      </c>
      <c r="AY150" s="17" t="s">
        <v>184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82</v>
      </c>
      <c r="BK150" s="143">
        <f>ROUND(I150*H150,2)</f>
        <v>0</v>
      </c>
      <c r="BL150" s="17" t="s">
        <v>197</v>
      </c>
      <c r="BM150" s="142" t="s">
        <v>1835</v>
      </c>
    </row>
    <row r="151" spans="2:65" s="12" customFormat="1">
      <c r="B151" s="158"/>
      <c r="D151" s="154" t="s">
        <v>907</v>
      </c>
      <c r="F151" s="160" t="s">
        <v>1836</v>
      </c>
      <c r="H151" s="161">
        <v>28.01</v>
      </c>
      <c r="L151" s="158"/>
      <c r="M151" s="163"/>
      <c r="T151" s="164"/>
      <c r="AT151" s="159" t="s">
        <v>907</v>
      </c>
      <c r="AU151" s="159" t="s">
        <v>84</v>
      </c>
      <c r="AV151" s="12" t="s">
        <v>84</v>
      </c>
      <c r="AW151" s="12" t="s">
        <v>3</v>
      </c>
      <c r="AX151" s="12" t="s">
        <v>82</v>
      </c>
      <c r="AY151" s="159" t="s">
        <v>184</v>
      </c>
    </row>
    <row r="152" spans="2:65" s="1" customFormat="1" ht="44.35" customHeight="1">
      <c r="B152" s="136"/>
      <c r="C152" s="191" t="s">
        <v>223</v>
      </c>
      <c r="D152" s="191" t="s">
        <v>187</v>
      </c>
      <c r="E152" s="192" t="s">
        <v>1367</v>
      </c>
      <c r="F152" s="193" t="s">
        <v>1368</v>
      </c>
      <c r="G152" s="194" t="s">
        <v>351</v>
      </c>
      <c r="H152" s="195">
        <v>2.8010000000000002</v>
      </c>
      <c r="I152" s="137"/>
      <c r="J152" s="196">
        <f>ROUND(I152*H152,2)</f>
        <v>0</v>
      </c>
      <c r="K152" s="193" t="s">
        <v>195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197</v>
      </c>
      <c r="AT152" s="142" t="s">
        <v>187</v>
      </c>
      <c r="AU152" s="142" t="s">
        <v>84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197</v>
      </c>
      <c r="BM152" s="142" t="s">
        <v>1837</v>
      </c>
    </row>
    <row r="153" spans="2:65" s="1" customFormat="1" ht="24.15" customHeight="1">
      <c r="B153" s="136"/>
      <c r="C153" s="191" t="s">
        <v>8</v>
      </c>
      <c r="D153" s="191" t="s">
        <v>187</v>
      </c>
      <c r="E153" s="192" t="s">
        <v>1370</v>
      </c>
      <c r="F153" s="193" t="s">
        <v>1371</v>
      </c>
      <c r="G153" s="194" t="s">
        <v>351</v>
      </c>
      <c r="H153" s="195">
        <v>2.8010000000000002</v>
      </c>
      <c r="I153" s="137"/>
      <c r="J153" s="196">
        <f>ROUND(I153*H153,2)</f>
        <v>0</v>
      </c>
      <c r="K153" s="193" t="s">
        <v>195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197</v>
      </c>
      <c r="AT153" s="142" t="s">
        <v>187</v>
      </c>
      <c r="AU153" s="142" t="s">
        <v>84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197</v>
      </c>
      <c r="BM153" s="142" t="s">
        <v>1838</v>
      </c>
    </row>
    <row r="154" spans="2:65" s="11" customFormat="1" ht="22.95" customHeight="1">
      <c r="B154" s="124"/>
      <c r="D154" s="125" t="s">
        <v>74</v>
      </c>
      <c r="E154" s="134" t="s">
        <v>1010</v>
      </c>
      <c r="F154" s="134" t="s">
        <v>1011</v>
      </c>
      <c r="J154" s="135">
        <f>BK154</f>
        <v>0</v>
      </c>
      <c r="L154" s="124"/>
      <c r="M154" s="129"/>
      <c r="P154" s="130">
        <f>P155</f>
        <v>0</v>
      </c>
      <c r="R154" s="130">
        <f>R155</f>
        <v>0</v>
      </c>
      <c r="T154" s="131">
        <f>T155</f>
        <v>0</v>
      </c>
      <c r="AR154" s="125" t="s">
        <v>82</v>
      </c>
      <c r="AT154" s="132" t="s">
        <v>74</v>
      </c>
      <c r="AU154" s="132" t="s">
        <v>82</v>
      </c>
      <c r="AY154" s="125" t="s">
        <v>184</v>
      </c>
      <c r="BK154" s="133">
        <f>BK155</f>
        <v>0</v>
      </c>
    </row>
    <row r="155" spans="2:65" s="1" customFormat="1" ht="55.55" customHeight="1">
      <c r="B155" s="136"/>
      <c r="C155" s="191" t="s">
        <v>230</v>
      </c>
      <c r="D155" s="191" t="s">
        <v>187</v>
      </c>
      <c r="E155" s="192" t="s">
        <v>1373</v>
      </c>
      <c r="F155" s="193" t="s">
        <v>1374</v>
      </c>
      <c r="G155" s="194" t="s">
        <v>351</v>
      </c>
      <c r="H155" s="195">
        <v>0.82699999999999996</v>
      </c>
      <c r="I155" s="137"/>
      <c r="J155" s="196">
        <f>ROUND(I155*H155,2)</f>
        <v>0</v>
      </c>
      <c r="K155" s="193" t="s">
        <v>195</v>
      </c>
      <c r="L155" s="32"/>
      <c r="M155" s="138" t="s">
        <v>1</v>
      </c>
      <c r="N155" s="139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197</v>
      </c>
      <c r="AT155" s="142" t="s">
        <v>187</v>
      </c>
      <c r="AU155" s="142" t="s">
        <v>84</v>
      </c>
      <c r="AY155" s="17" t="s">
        <v>184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82</v>
      </c>
      <c r="BK155" s="143">
        <f>ROUND(I155*H155,2)</f>
        <v>0</v>
      </c>
      <c r="BL155" s="17" t="s">
        <v>197</v>
      </c>
      <c r="BM155" s="142" t="s">
        <v>1839</v>
      </c>
    </row>
    <row r="156" spans="2:65" s="11" customFormat="1" ht="26" customHeight="1">
      <c r="B156" s="124"/>
      <c r="D156" s="125" t="s">
        <v>74</v>
      </c>
      <c r="E156" s="126" t="s">
        <v>182</v>
      </c>
      <c r="F156" s="126" t="s">
        <v>183</v>
      </c>
      <c r="J156" s="128">
        <f>BK156</f>
        <v>0</v>
      </c>
      <c r="L156" s="124"/>
      <c r="M156" s="129"/>
      <c r="P156" s="130">
        <f>P157+P174+P205+P223</f>
        <v>0</v>
      </c>
      <c r="R156" s="130">
        <f>R157+R174+R205+R223</f>
        <v>1.4181626999999999</v>
      </c>
      <c r="T156" s="131">
        <f>T157+T174+T205+T223</f>
        <v>2.4120599999999999</v>
      </c>
      <c r="AR156" s="125" t="s">
        <v>84</v>
      </c>
      <c r="AT156" s="132" t="s">
        <v>74</v>
      </c>
      <c r="AU156" s="132" t="s">
        <v>75</v>
      </c>
      <c r="AY156" s="125" t="s">
        <v>184</v>
      </c>
      <c r="BK156" s="133">
        <f>BK157+BK174+BK205+BK223</f>
        <v>0</v>
      </c>
    </row>
    <row r="157" spans="2:65" s="11" customFormat="1" ht="22.95" customHeight="1">
      <c r="B157" s="124"/>
      <c r="D157" s="125" t="s">
        <v>74</v>
      </c>
      <c r="E157" s="134" t="s">
        <v>1376</v>
      </c>
      <c r="F157" s="134" t="s">
        <v>1377</v>
      </c>
      <c r="J157" s="135">
        <f>BK157</f>
        <v>0</v>
      </c>
      <c r="L157" s="124"/>
      <c r="M157" s="129"/>
      <c r="P157" s="130">
        <f>SUM(P158:P173)</f>
        <v>0</v>
      </c>
      <c r="R157" s="130">
        <f>SUM(R158:R173)</f>
        <v>0.13237699999999999</v>
      </c>
      <c r="T157" s="131">
        <f>SUM(T158:T173)</f>
        <v>0.8952</v>
      </c>
      <c r="AR157" s="125" t="s">
        <v>84</v>
      </c>
      <c r="AT157" s="132" t="s">
        <v>74</v>
      </c>
      <c r="AU157" s="132" t="s">
        <v>82</v>
      </c>
      <c r="AY157" s="125" t="s">
        <v>184</v>
      </c>
      <c r="BK157" s="133">
        <f>SUM(BK158:BK173)</f>
        <v>0</v>
      </c>
    </row>
    <row r="158" spans="2:65" s="1" customFormat="1" ht="24.15" customHeight="1">
      <c r="B158" s="136"/>
      <c r="C158" s="191" t="s">
        <v>213</v>
      </c>
      <c r="D158" s="191" t="s">
        <v>187</v>
      </c>
      <c r="E158" s="192" t="s">
        <v>1381</v>
      </c>
      <c r="F158" s="193" t="s">
        <v>1382</v>
      </c>
      <c r="G158" s="194" t="s">
        <v>190</v>
      </c>
      <c r="H158" s="195">
        <v>60</v>
      </c>
      <c r="I158" s="137"/>
      <c r="J158" s="196">
        <f t="shared" ref="J158:J173" si="0">ROUND(I158*H158,2)</f>
        <v>0</v>
      </c>
      <c r="K158" s="193" t="s">
        <v>195</v>
      </c>
      <c r="L158" s="32"/>
      <c r="M158" s="138" t="s">
        <v>1</v>
      </c>
      <c r="N158" s="139" t="s">
        <v>40</v>
      </c>
      <c r="P158" s="140">
        <f t="shared" ref="P158:P173" si="1">O158*H158</f>
        <v>0</v>
      </c>
      <c r="Q158" s="140">
        <v>0</v>
      </c>
      <c r="R158" s="140">
        <f t="shared" ref="R158:R173" si="2">Q158*H158</f>
        <v>0</v>
      </c>
      <c r="S158" s="140">
        <v>1.4919999999999999E-2</v>
      </c>
      <c r="T158" s="141">
        <f t="shared" ref="T158:T173" si="3">S158*H158</f>
        <v>0.8952</v>
      </c>
      <c r="AR158" s="142" t="s">
        <v>191</v>
      </c>
      <c r="AT158" s="142" t="s">
        <v>187</v>
      </c>
      <c r="AU158" s="142" t="s">
        <v>84</v>
      </c>
      <c r="AY158" s="17" t="s">
        <v>184</v>
      </c>
      <c r="BE158" s="143">
        <f t="shared" ref="BE158:BE173" si="4">IF(N158="základní",J158,0)</f>
        <v>0</v>
      </c>
      <c r="BF158" s="143">
        <f t="shared" ref="BF158:BF173" si="5">IF(N158="snížená",J158,0)</f>
        <v>0</v>
      </c>
      <c r="BG158" s="143">
        <f t="shared" ref="BG158:BG173" si="6">IF(N158="zákl. přenesená",J158,0)</f>
        <v>0</v>
      </c>
      <c r="BH158" s="143">
        <f t="shared" ref="BH158:BH173" si="7">IF(N158="sníž. přenesená",J158,0)</f>
        <v>0</v>
      </c>
      <c r="BI158" s="143">
        <f t="shared" ref="BI158:BI173" si="8">IF(N158="nulová",J158,0)</f>
        <v>0</v>
      </c>
      <c r="BJ158" s="17" t="s">
        <v>82</v>
      </c>
      <c r="BK158" s="143">
        <f t="shared" ref="BK158:BK173" si="9">ROUND(I158*H158,2)</f>
        <v>0</v>
      </c>
      <c r="BL158" s="17" t="s">
        <v>191</v>
      </c>
      <c r="BM158" s="142" t="s">
        <v>1840</v>
      </c>
    </row>
    <row r="159" spans="2:65" s="1" customFormat="1" ht="21.75" customHeight="1">
      <c r="B159" s="136"/>
      <c r="C159" s="197" t="s">
        <v>241</v>
      </c>
      <c r="D159" s="197" t="s">
        <v>192</v>
      </c>
      <c r="E159" s="198" t="s">
        <v>1384</v>
      </c>
      <c r="F159" s="199" t="s">
        <v>1385</v>
      </c>
      <c r="G159" s="200" t="s">
        <v>248</v>
      </c>
      <c r="H159" s="201">
        <v>2</v>
      </c>
      <c r="I159" s="144"/>
      <c r="J159" s="202">
        <f t="shared" si="0"/>
        <v>0</v>
      </c>
      <c r="K159" s="199" t="s">
        <v>195</v>
      </c>
      <c r="L159" s="145"/>
      <c r="M159" s="146" t="s">
        <v>1</v>
      </c>
      <c r="N159" s="147" t="s">
        <v>40</v>
      </c>
      <c r="P159" s="140">
        <f t="shared" si="1"/>
        <v>0</v>
      </c>
      <c r="Q159" s="140">
        <v>3.3E-4</v>
      </c>
      <c r="R159" s="140">
        <f t="shared" si="2"/>
        <v>6.6E-4</v>
      </c>
      <c r="S159" s="140">
        <v>0</v>
      </c>
      <c r="T159" s="141">
        <f t="shared" si="3"/>
        <v>0</v>
      </c>
      <c r="AR159" s="142" t="s">
        <v>196</v>
      </c>
      <c r="AT159" s="142" t="s">
        <v>192</v>
      </c>
      <c r="AU159" s="142" t="s">
        <v>84</v>
      </c>
      <c r="AY159" s="17" t="s">
        <v>184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7" t="s">
        <v>82</v>
      </c>
      <c r="BK159" s="143">
        <f t="shared" si="9"/>
        <v>0</v>
      </c>
      <c r="BL159" s="17" t="s">
        <v>191</v>
      </c>
      <c r="BM159" s="142" t="s">
        <v>1841</v>
      </c>
    </row>
    <row r="160" spans="2:65" s="1" customFormat="1" ht="24.15" customHeight="1">
      <c r="B160" s="136"/>
      <c r="C160" s="191" t="s">
        <v>191</v>
      </c>
      <c r="D160" s="191" t="s">
        <v>187</v>
      </c>
      <c r="E160" s="192" t="s">
        <v>1387</v>
      </c>
      <c r="F160" s="193" t="s">
        <v>1388</v>
      </c>
      <c r="G160" s="194" t="s">
        <v>248</v>
      </c>
      <c r="H160" s="195">
        <v>4</v>
      </c>
      <c r="I160" s="137"/>
      <c r="J160" s="196">
        <f t="shared" si="0"/>
        <v>0</v>
      </c>
      <c r="K160" s="193" t="s">
        <v>195</v>
      </c>
      <c r="L160" s="32"/>
      <c r="M160" s="138" t="s">
        <v>1</v>
      </c>
      <c r="N160" s="139" t="s">
        <v>40</v>
      </c>
      <c r="P160" s="140">
        <f t="shared" si="1"/>
        <v>0</v>
      </c>
      <c r="Q160" s="140">
        <v>1E-3</v>
      </c>
      <c r="R160" s="140">
        <f t="shared" si="2"/>
        <v>4.0000000000000001E-3</v>
      </c>
      <c r="S160" s="140">
        <v>0</v>
      </c>
      <c r="T160" s="141">
        <f t="shared" si="3"/>
        <v>0</v>
      </c>
      <c r="AR160" s="142" t="s">
        <v>191</v>
      </c>
      <c r="AT160" s="142" t="s">
        <v>187</v>
      </c>
      <c r="AU160" s="142" t="s">
        <v>84</v>
      </c>
      <c r="AY160" s="17" t="s">
        <v>184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7" t="s">
        <v>82</v>
      </c>
      <c r="BK160" s="143">
        <f t="shared" si="9"/>
        <v>0</v>
      </c>
      <c r="BL160" s="17" t="s">
        <v>191</v>
      </c>
      <c r="BM160" s="142" t="s">
        <v>1842</v>
      </c>
    </row>
    <row r="161" spans="2:65" s="1" customFormat="1" ht="24.15" customHeight="1">
      <c r="B161" s="136"/>
      <c r="C161" s="191" t="s">
        <v>249</v>
      </c>
      <c r="D161" s="191" t="s">
        <v>187</v>
      </c>
      <c r="E161" s="192" t="s">
        <v>1390</v>
      </c>
      <c r="F161" s="193" t="s">
        <v>1391</v>
      </c>
      <c r="G161" s="194" t="s">
        <v>190</v>
      </c>
      <c r="H161" s="195">
        <v>26.7</v>
      </c>
      <c r="I161" s="137"/>
      <c r="J161" s="196">
        <f t="shared" si="0"/>
        <v>0</v>
      </c>
      <c r="K161" s="193" t="s">
        <v>195</v>
      </c>
      <c r="L161" s="32"/>
      <c r="M161" s="138" t="s">
        <v>1</v>
      </c>
      <c r="N161" s="139" t="s">
        <v>40</v>
      </c>
      <c r="P161" s="140">
        <f t="shared" si="1"/>
        <v>0</v>
      </c>
      <c r="Q161" s="140">
        <v>2.0100000000000001E-3</v>
      </c>
      <c r="R161" s="140">
        <f t="shared" si="2"/>
        <v>5.3666999999999999E-2</v>
      </c>
      <c r="S161" s="140">
        <v>0</v>
      </c>
      <c r="T161" s="141">
        <f t="shared" si="3"/>
        <v>0</v>
      </c>
      <c r="AR161" s="142" t="s">
        <v>191</v>
      </c>
      <c r="AT161" s="142" t="s">
        <v>187</v>
      </c>
      <c r="AU161" s="142" t="s">
        <v>84</v>
      </c>
      <c r="AY161" s="17" t="s">
        <v>184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7" t="s">
        <v>82</v>
      </c>
      <c r="BK161" s="143">
        <f t="shared" si="9"/>
        <v>0</v>
      </c>
      <c r="BL161" s="17" t="s">
        <v>191</v>
      </c>
      <c r="BM161" s="142" t="s">
        <v>1843</v>
      </c>
    </row>
    <row r="162" spans="2:65" s="1" customFormat="1" ht="21.75" customHeight="1">
      <c r="B162" s="136"/>
      <c r="C162" s="197" t="s">
        <v>219</v>
      </c>
      <c r="D162" s="197" t="s">
        <v>192</v>
      </c>
      <c r="E162" s="198" t="s">
        <v>1393</v>
      </c>
      <c r="F162" s="199" t="s">
        <v>1394</v>
      </c>
      <c r="G162" s="200" t="s">
        <v>248</v>
      </c>
      <c r="H162" s="201">
        <v>54</v>
      </c>
      <c r="I162" s="144"/>
      <c r="J162" s="202">
        <f t="shared" si="0"/>
        <v>0</v>
      </c>
      <c r="K162" s="199" t="s">
        <v>195</v>
      </c>
      <c r="L162" s="145"/>
      <c r="M162" s="146" t="s">
        <v>1</v>
      </c>
      <c r="N162" s="147" t="s">
        <v>40</v>
      </c>
      <c r="P162" s="140">
        <f t="shared" si="1"/>
        <v>0</v>
      </c>
      <c r="Q162" s="140">
        <v>2.7E-4</v>
      </c>
      <c r="R162" s="140">
        <f t="shared" si="2"/>
        <v>1.4580000000000001E-2</v>
      </c>
      <c r="S162" s="140">
        <v>0</v>
      </c>
      <c r="T162" s="141">
        <f t="shared" si="3"/>
        <v>0</v>
      </c>
      <c r="AR162" s="142" t="s">
        <v>196</v>
      </c>
      <c r="AT162" s="142" t="s">
        <v>192</v>
      </c>
      <c r="AU162" s="142" t="s">
        <v>84</v>
      </c>
      <c r="AY162" s="17" t="s">
        <v>184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7" t="s">
        <v>82</v>
      </c>
      <c r="BK162" s="143">
        <f t="shared" si="9"/>
        <v>0</v>
      </c>
      <c r="BL162" s="17" t="s">
        <v>191</v>
      </c>
      <c r="BM162" s="142" t="s">
        <v>1844</v>
      </c>
    </row>
    <row r="163" spans="2:65" s="1" customFormat="1" ht="21.75" customHeight="1">
      <c r="B163" s="136"/>
      <c r="C163" s="191" t="s">
        <v>256</v>
      </c>
      <c r="D163" s="191" t="s">
        <v>187</v>
      </c>
      <c r="E163" s="192" t="s">
        <v>1396</v>
      </c>
      <c r="F163" s="193" t="s">
        <v>1397</v>
      </c>
      <c r="G163" s="194" t="s">
        <v>190</v>
      </c>
      <c r="H163" s="195">
        <v>20</v>
      </c>
      <c r="I163" s="137"/>
      <c r="J163" s="196">
        <f t="shared" si="0"/>
        <v>0</v>
      </c>
      <c r="K163" s="193" t="s">
        <v>195</v>
      </c>
      <c r="L163" s="32"/>
      <c r="M163" s="138" t="s">
        <v>1</v>
      </c>
      <c r="N163" s="139" t="s">
        <v>40</v>
      </c>
      <c r="P163" s="140">
        <f t="shared" si="1"/>
        <v>0</v>
      </c>
      <c r="Q163" s="140">
        <v>4.8000000000000001E-4</v>
      </c>
      <c r="R163" s="140">
        <f t="shared" si="2"/>
        <v>9.6000000000000009E-3</v>
      </c>
      <c r="S163" s="140">
        <v>0</v>
      </c>
      <c r="T163" s="141">
        <f t="shared" si="3"/>
        <v>0</v>
      </c>
      <c r="AR163" s="142" t="s">
        <v>191</v>
      </c>
      <c r="AT163" s="142" t="s">
        <v>187</v>
      </c>
      <c r="AU163" s="142" t="s">
        <v>84</v>
      </c>
      <c r="AY163" s="17" t="s">
        <v>184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7" t="s">
        <v>82</v>
      </c>
      <c r="BK163" s="143">
        <f t="shared" si="9"/>
        <v>0</v>
      </c>
      <c r="BL163" s="17" t="s">
        <v>191</v>
      </c>
      <c r="BM163" s="142" t="s">
        <v>1845</v>
      </c>
    </row>
    <row r="164" spans="2:65" s="1" customFormat="1" ht="21.75" customHeight="1">
      <c r="B164" s="136"/>
      <c r="C164" s="197" t="s">
        <v>222</v>
      </c>
      <c r="D164" s="197" t="s">
        <v>192</v>
      </c>
      <c r="E164" s="198" t="s">
        <v>1399</v>
      </c>
      <c r="F164" s="199" t="s">
        <v>1400</v>
      </c>
      <c r="G164" s="200" t="s">
        <v>248</v>
      </c>
      <c r="H164" s="201">
        <v>40</v>
      </c>
      <c r="I164" s="144"/>
      <c r="J164" s="202">
        <f t="shared" si="0"/>
        <v>0</v>
      </c>
      <c r="K164" s="199" t="s">
        <v>195</v>
      </c>
      <c r="L164" s="145"/>
      <c r="M164" s="146" t="s">
        <v>1</v>
      </c>
      <c r="N164" s="147" t="s">
        <v>40</v>
      </c>
      <c r="P164" s="140">
        <f t="shared" si="1"/>
        <v>0</v>
      </c>
      <c r="Q164" s="140">
        <v>6.9999999999999994E-5</v>
      </c>
      <c r="R164" s="140">
        <f t="shared" si="2"/>
        <v>2.7999999999999995E-3</v>
      </c>
      <c r="S164" s="140">
        <v>0</v>
      </c>
      <c r="T164" s="141">
        <f t="shared" si="3"/>
        <v>0</v>
      </c>
      <c r="AR164" s="142" t="s">
        <v>196</v>
      </c>
      <c r="AT164" s="142" t="s">
        <v>192</v>
      </c>
      <c r="AU164" s="142" t="s">
        <v>84</v>
      </c>
      <c r="AY164" s="17" t="s">
        <v>184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7" t="s">
        <v>82</v>
      </c>
      <c r="BK164" s="143">
        <f t="shared" si="9"/>
        <v>0</v>
      </c>
      <c r="BL164" s="17" t="s">
        <v>191</v>
      </c>
      <c r="BM164" s="142" t="s">
        <v>1846</v>
      </c>
    </row>
    <row r="165" spans="2:65" s="1" customFormat="1" ht="21.75" customHeight="1">
      <c r="B165" s="136"/>
      <c r="C165" s="191" t="s">
        <v>7</v>
      </c>
      <c r="D165" s="191" t="s">
        <v>187</v>
      </c>
      <c r="E165" s="192" t="s">
        <v>1402</v>
      </c>
      <c r="F165" s="193" t="s">
        <v>1403</v>
      </c>
      <c r="G165" s="194" t="s">
        <v>190</v>
      </c>
      <c r="H165" s="195">
        <v>15</v>
      </c>
      <c r="I165" s="137"/>
      <c r="J165" s="196">
        <f t="shared" si="0"/>
        <v>0</v>
      </c>
      <c r="K165" s="193" t="s">
        <v>195</v>
      </c>
      <c r="L165" s="32"/>
      <c r="M165" s="138" t="s">
        <v>1</v>
      </c>
      <c r="N165" s="139" t="s">
        <v>40</v>
      </c>
      <c r="P165" s="140">
        <f t="shared" si="1"/>
        <v>0</v>
      </c>
      <c r="Q165" s="140">
        <v>2.2399999999999998E-3</v>
      </c>
      <c r="R165" s="140">
        <f t="shared" si="2"/>
        <v>3.3599999999999998E-2</v>
      </c>
      <c r="S165" s="140">
        <v>0</v>
      </c>
      <c r="T165" s="141">
        <f t="shared" si="3"/>
        <v>0</v>
      </c>
      <c r="AR165" s="142" t="s">
        <v>191</v>
      </c>
      <c r="AT165" s="142" t="s">
        <v>187</v>
      </c>
      <c r="AU165" s="142" t="s">
        <v>84</v>
      </c>
      <c r="AY165" s="17" t="s">
        <v>184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7" t="s">
        <v>82</v>
      </c>
      <c r="BK165" s="143">
        <f t="shared" si="9"/>
        <v>0</v>
      </c>
      <c r="BL165" s="17" t="s">
        <v>191</v>
      </c>
      <c r="BM165" s="142" t="s">
        <v>1847</v>
      </c>
    </row>
    <row r="166" spans="2:65" s="1" customFormat="1" ht="21.75" customHeight="1">
      <c r="B166" s="136"/>
      <c r="C166" s="197" t="s">
        <v>226</v>
      </c>
      <c r="D166" s="197" t="s">
        <v>192</v>
      </c>
      <c r="E166" s="198" t="s">
        <v>1393</v>
      </c>
      <c r="F166" s="199" t="s">
        <v>1394</v>
      </c>
      <c r="G166" s="200" t="s">
        <v>248</v>
      </c>
      <c r="H166" s="201">
        <v>30</v>
      </c>
      <c r="I166" s="144"/>
      <c r="J166" s="202">
        <f t="shared" si="0"/>
        <v>0</v>
      </c>
      <c r="K166" s="199" t="s">
        <v>195</v>
      </c>
      <c r="L166" s="145"/>
      <c r="M166" s="146" t="s">
        <v>1</v>
      </c>
      <c r="N166" s="147" t="s">
        <v>40</v>
      </c>
      <c r="P166" s="140">
        <f t="shared" si="1"/>
        <v>0</v>
      </c>
      <c r="Q166" s="140">
        <v>2.7E-4</v>
      </c>
      <c r="R166" s="140">
        <f t="shared" si="2"/>
        <v>8.0999999999999996E-3</v>
      </c>
      <c r="S166" s="140">
        <v>0</v>
      </c>
      <c r="T166" s="141">
        <f t="shared" si="3"/>
        <v>0</v>
      </c>
      <c r="AR166" s="142" t="s">
        <v>196</v>
      </c>
      <c r="AT166" s="142" t="s">
        <v>192</v>
      </c>
      <c r="AU166" s="142" t="s">
        <v>84</v>
      </c>
      <c r="AY166" s="17" t="s">
        <v>184</v>
      </c>
      <c r="BE166" s="143">
        <f t="shared" si="4"/>
        <v>0</v>
      </c>
      <c r="BF166" s="143">
        <f t="shared" si="5"/>
        <v>0</v>
      </c>
      <c r="BG166" s="143">
        <f t="shared" si="6"/>
        <v>0</v>
      </c>
      <c r="BH166" s="143">
        <f t="shared" si="7"/>
        <v>0</v>
      </c>
      <c r="BI166" s="143">
        <f t="shared" si="8"/>
        <v>0</v>
      </c>
      <c r="BJ166" s="17" t="s">
        <v>82</v>
      </c>
      <c r="BK166" s="143">
        <f t="shared" si="9"/>
        <v>0</v>
      </c>
      <c r="BL166" s="17" t="s">
        <v>191</v>
      </c>
      <c r="BM166" s="142" t="s">
        <v>1848</v>
      </c>
    </row>
    <row r="167" spans="2:65" s="1" customFormat="1" ht="24.15" customHeight="1">
      <c r="B167" s="136"/>
      <c r="C167" s="191" t="s">
        <v>271</v>
      </c>
      <c r="D167" s="191" t="s">
        <v>187</v>
      </c>
      <c r="E167" s="192" t="s">
        <v>1406</v>
      </c>
      <c r="F167" s="193" t="s">
        <v>1407</v>
      </c>
      <c r="G167" s="194" t="s">
        <v>248</v>
      </c>
      <c r="H167" s="195">
        <v>15</v>
      </c>
      <c r="I167" s="137"/>
      <c r="J167" s="196">
        <f t="shared" si="0"/>
        <v>0</v>
      </c>
      <c r="K167" s="193" t="s">
        <v>195</v>
      </c>
      <c r="L167" s="32"/>
      <c r="M167" s="138" t="s">
        <v>1</v>
      </c>
      <c r="N167" s="139" t="s">
        <v>40</v>
      </c>
      <c r="P167" s="140">
        <f t="shared" si="1"/>
        <v>0</v>
      </c>
      <c r="Q167" s="140">
        <v>0</v>
      </c>
      <c r="R167" s="140">
        <f t="shared" si="2"/>
        <v>0</v>
      </c>
      <c r="S167" s="140">
        <v>0</v>
      </c>
      <c r="T167" s="141">
        <f t="shared" si="3"/>
        <v>0</v>
      </c>
      <c r="AR167" s="142" t="s">
        <v>191</v>
      </c>
      <c r="AT167" s="142" t="s">
        <v>187</v>
      </c>
      <c r="AU167" s="142" t="s">
        <v>84</v>
      </c>
      <c r="AY167" s="17" t="s">
        <v>184</v>
      </c>
      <c r="BE167" s="143">
        <f t="shared" si="4"/>
        <v>0</v>
      </c>
      <c r="BF167" s="143">
        <f t="shared" si="5"/>
        <v>0</v>
      </c>
      <c r="BG167" s="143">
        <f t="shared" si="6"/>
        <v>0</v>
      </c>
      <c r="BH167" s="143">
        <f t="shared" si="7"/>
        <v>0</v>
      </c>
      <c r="BI167" s="143">
        <f t="shared" si="8"/>
        <v>0</v>
      </c>
      <c r="BJ167" s="17" t="s">
        <v>82</v>
      </c>
      <c r="BK167" s="143">
        <f t="shared" si="9"/>
        <v>0</v>
      </c>
      <c r="BL167" s="17" t="s">
        <v>191</v>
      </c>
      <c r="BM167" s="142" t="s">
        <v>1849</v>
      </c>
    </row>
    <row r="168" spans="2:65" s="1" customFormat="1" ht="24.15" customHeight="1">
      <c r="B168" s="136"/>
      <c r="C168" s="191" t="s">
        <v>229</v>
      </c>
      <c r="D168" s="191" t="s">
        <v>187</v>
      </c>
      <c r="E168" s="192" t="s">
        <v>1409</v>
      </c>
      <c r="F168" s="193" t="s">
        <v>1410</v>
      </c>
      <c r="G168" s="194" t="s">
        <v>248</v>
      </c>
      <c r="H168" s="195">
        <v>15</v>
      </c>
      <c r="I168" s="137"/>
      <c r="J168" s="196">
        <f t="shared" si="0"/>
        <v>0</v>
      </c>
      <c r="K168" s="193" t="s">
        <v>195</v>
      </c>
      <c r="L168" s="32"/>
      <c r="M168" s="138" t="s">
        <v>1</v>
      </c>
      <c r="N168" s="139" t="s">
        <v>40</v>
      </c>
      <c r="P168" s="140">
        <f t="shared" si="1"/>
        <v>0</v>
      </c>
      <c r="Q168" s="140">
        <v>0</v>
      </c>
      <c r="R168" s="140">
        <f t="shared" si="2"/>
        <v>0</v>
      </c>
      <c r="S168" s="140">
        <v>0</v>
      </c>
      <c r="T168" s="141">
        <f t="shared" si="3"/>
        <v>0</v>
      </c>
      <c r="AR168" s="142" t="s">
        <v>191</v>
      </c>
      <c r="AT168" s="142" t="s">
        <v>187</v>
      </c>
      <c r="AU168" s="142" t="s">
        <v>84</v>
      </c>
      <c r="AY168" s="17" t="s">
        <v>184</v>
      </c>
      <c r="BE168" s="143">
        <f t="shared" si="4"/>
        <v>0</v>
      </c>
      <c r="BF168" s="143">
        <f t="shared" si="5"/>
        <v>0</v>
      </c>
      <c r="BG168" s="143">
        <f t="shared" si="6"/>
        <v>0</v>
      </c>
      <c r="BH168" s="143">
        <f t="shared" si="7"/>
        <v>0</v>
      </c>
      <c r="BI168" s="143">
        <f t="shared" si="8"/>
        <v>0</v>
      </c>
      <c r="BJ168" s="17" t="s">
        <v>82</v>
      </c>
      <c r="BK168" s="143">
        <f t="shared" si="9"/>
        <v>0</v>
      </c>
      <c r="BL168" s="17" t="s">
        <v>191</v>
      </c>
      <c r="BM168" s="142" t="s">
        <v>1850</v>
      </c>
    </row>
    <row r="169" spans="2:65" s="1" customFormat="1" ht="32.950000000000003" customHeight="1">
      <c r="B169" s="136"/>
      <c r="C169" s="191" t="s">
        <v>278</v>
      </c>
      <c r="D169" s="191" t="s">
        <v>187</v>
      </c>
      <c r="E169" s="192" t="s">
        <v>1412</v>
      </c>
      <c r="F169" s="193" t="s">
        <v>1413</v>
      </c>
      <c r="G169" s="194" t="s">
        <v>248</v>
      </c>
      <c r="H169" s="195">
        <v>3</v>
      </c>
      <c r="I169" s="137"/>
      <c r="J169" s="196">
        <f t="shared" si="0"/>
        <v>0</v>
      </c>
      <c r="K169" s="193" t="s">
        <v>1</v>
      </c>
      <c r="L169" s="32"/>
      <c r="M169" s="138" t="s">
        <v>1</v>
      </c>
      <c r="N169" s="139" t="s">
        <v>40</v>
      </c>
      <c r="P169" s="140">
        <f t="shared" si="1"/>
        <v>0</v>
      </c>
      <c r="Q169" s="140">
        <v>7.6999999999999996E-4</v>
      </c>
      <c r="R169" s="140">
        <f t="shared" si="2"/>
        <v>2.31E-3</v>
      </c>
      <c r="S169" s="140">
        <v>0</v>
      </c>
      <c r="T169" s="141">
        <f t="shared" si="3"/>
        <v>0</v>
      </c>
      <c r="AR169" s="142" t="s">
        <v>191</v>
      </c>
      <c r="AT169" s="142" t="s">
        <v>187</v>
      </c>
      <c r="AU169" s="142" t="s">
        <v>84</v>
      </c>
      <c r="AY169" s="17" t="s">
        <v>184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7" t="s">
        <v>82</v>
      </c>
      <c r="BK169" s="143">
        <f t="shared" si="9"/>
        <v>0</v>
      </c>
      <c r="BL169" s="17" t="s">
        <v>191</v>
      </c>
      <c r="BM169" s="142" t="s">
        <v>1851</v>
      </c>
    </row>
    <row r="170" spans="2:65" s="1" customFormat="1" ht="24.15" customHeight="1">
      <c r="B170" s="136"/>
      <c r="C170" s="191" t="s">
        <v>234</v>
      </c>
      <c r="D170" s="191" t="s">
        <v>187</v>
      </c>
      <c r="E170" s="192" t="s">
        <v>1415</v>
      </c>
      <c r="F170" s="193" t="s">
        <v>1416</v>
      </c>
      <c r="G170" s="194" t="s">
        <v>190</v>
      </c>
      <c r="H170" s="195">
        <v>61.7</v>
      </c>
      <c r="I170" s="137"/>
      <c r="J170" s="196">
        <f t="shared" si="0"/>
        <v>0</v>
      </c>
      <c r="K170" s="193" t="s">
        <v>195</v>
      </c>
      <c r="L170" s="32"/>
      <c r="M170" s="138" t="s">
        <v>1</v>
      </c>
      <c r="N170" s="139" t="s">
        <v>40</v>
      </c>
      <c r="P170" s="140">
        <f t="shared" si="1"/>
        <v>0</v>
      </c>
      <c r="Q170" s="140">
        <v>0</v>
      </c>
      <c r="R170" s="140">
        <f t="shared" si="2"/>
        <v>0</v>
      </c>
      <c r="S170" s="140">
        <v>0</v>
      </c>
      <c r="T170" s="141">
        <f t="shared" si="3"/>
        <v>0</v>
      </c>
      <c r="AR170" s="142" t="s">
        <v>191</v>
      </c>
      <c r="AT170" s="142" t="s">
        <v>187</v>
      </c>
      <c r="AU170" s="142" t="s">
        <v>84</v>
      </c>
      <c r="AY170" s="17" t="s">
        <v>184</v>
      </c>
      <c r="BE170" s="143">
        <f t="shared" si="4"/>
        <v>0</v>
      </c>
      <c r="BF170" s="143">
        <f t="shared" si="5"/>
        <v>0</v>
      </c>
      <c r="BG170" s="143">
        <f t="shared" si="6"/>
        <v>0</v>
      </c>
      <c r="BH170" s="143">
        <f t="shared" si="7"/>
        <v>0</v>
      </c>
      <c r="BI170" s="143">
        <f t="shared" si="8"/>
        <v>0</v>
      </c>
      <c r="BJ170" s="17" t="s">
        <v>82</v>
      </c>
      <c r="BK170" s="143">
        <f t="shared" si="9"/>
        <v>0</v>
      </c>
      <c r="BL170" s="17" t="s">
        <v>191</v>
      </c>
      <c r="BM170" s="142" t="s">
        <v>1852</v>
      </c>
    </row>
    <row r="171" spans="2:65" s="1" customFormat="1" ht="44.35" customHeight="1">
      <c r="B171" s="136"/>
      <c r="C171" s="191" t="s">
        <v>285</v>
      </c>
      <c r="D171" s="191" t="s">
        <v>187</v>
      </c>
      <c r="E171" s="192" t="s">
        <v>1418</v>
      </c>
      <c r="F171" s="193" t="s">
        <v>1419</v>
      </c>
      <c r="G171" s="194" t="s">
        <v>351</v>
      </c>
      <c r="H171" s="195">
        <v>0.89500000000000002</v>
      </c>
      <c r="I171" s="137"/>
      <c r="J171" s="196">
        <f t="shared" si="0"/>
        <v>0</v>
      </c>
      <c r="K171" s="193" t="s">
        <v>1081</v>
      </c>
      <c r="L171" s="32"/>
      <c r="M171" s="138" t="s">
        <v>1</v>
      </c>
      <c r="N171" s="139" t="s">
        <v>40</v>
      </c>
      <c r="P171" s="140">
        <f t="shared" si="1"/>
        <v>0</v>
      </c>
      <c r="Q171" s="140">
        <v>0</v>
      </c>
      <c r="R171" s="140">
        <f t="shared" si="2"/>
        <v>0</v>
      </c>
      <c r="S171" s="140">
        <v>0</v>
      </c>
      <c r="T171" s="141">
        <f t="shared" si="3"/>
        <v>0</v>
      </c>
      <c r="AR171" s="142" t="s">
        <v>191</v>
      </c>
      <c r="AT171" s="142" t="s">
        <v>187</v>
      </c>
      <c r="AU171" s="142" t="s">
        <v>84</v>
      </c>
      <c r="AY171" s="17" t="s">
        <v>184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7" t="s">
        <v>82</v>
      </c>
      <c r="BK171" s="143">
        <f t="shared" si="9"/>
        <v>0</v>
      </c>
      <c r="BL171" s="17" t="s">
        <v>191</v>
      </c>
      <c r="BM171" s="142" t="s">
        <v>1853</v>
      </c>
    </row>
    <row r="172" spans="2:65" s="1" customFormat="1" ht="37.9" customHeight="1">
      <c r="B172" s="136"/>
      <c r="C172" s="191" t="s">
        <v>240</v>
      </c>
      <c r="D172" s="191" t="s">
        <v>187</v>
      </c>
      <c r="E172" s="192" t="s">
        <v>1421</v>
      </c>
      <c r="F172" s="193" t="s">
        <v>1422</v>
      </c>
      <c r="G172" s="194" t="s">
        <v>248</v>
      </c>
      <c r="H172" s="195">
        <v>6</v>
      </c>
      <c r="I172" s="137"/>
      <c r="J172" s="196">
        <f t="shared" si="0"/>
        <v>0</v>
      </c>
      <c r="K172" s="193" t="s">
        <v>195</v>
      </c>
      <c r="L172" s="32"/>
      <c r="M172" s="138" t="s">
        <v>1</v>
      </c>
      <c r="N172" s="139" t="s">
        <v>40</v>
      </c>
      <c r="P172" s="140">
        <f t="shared" si="1"/>
        <v>0</v>
      </c>
      <c r="Q172" s="140">
        <v>5.1000000000000004E-4</v>
      </c>
      <c r="R172" s="140">
        <f t="shared" si="2"/>
        <v>3.0600000000000002E-3</v>
      </c>
      <c r="S172" s="140">
        <v>0</v>
      </c>
      <c r="T172" s="141">
        <f t="shared" si="3"/>
        <v>0</v>
      </c>
      <c r="AR172" s="142" t="s">
        <v>191</v>
      </c>
      <c r="AT172" s="142" t="s">
        <v>187</v>
      </c>
      <c r="AU172" s="142" t="s">
        <v>84</v>
      </c>
      <c r="AY172" s="17" t="s">
        <v>184</v>
      </c>
      <c r="BE172" s="143">
        <f t="shared" si="4"/>
        <v>0</v>
      </c>
      <c r="BF172" s="143">
        <f t="shared" si="5"/>
        <v>0</v>
      </c>
      <c r="BG172" s="143">
        <f t="shared" si="6"/>
        <v>0</v>
      </c>
      <c r="BH172" s="143">
        <f t="shared" si="7"/>
        <v>0</v>
      </c>
      <c r="BI172" s="143">
        <f t="shared" si="8"/>
        <v>0</v>
      </c>
      <c r="BJ172" s="17" t="s">
        <v>82</v>
      </c>
      <c r="BK172" s="143">
        <f t="shared" si="9"/>
        <v>0</v>
      </c>
      <c r="BL172" s="17" t="s">
        <v>191</v>
      </c>
      <c r="BM172" s="142" t="s">
        <v>1854</v>
      </c>
    </row>
    <row r="173" spans="2:65" s="1" customFormat="1" ht="55.55" customHeight="1">
      <c r="B173" s="136"/>
      <c r="C173" s="191" t="s">
        <v>292</v>
      </c>
      <c r="D173" s="191" t="s">
        <v>187</v>
      </c>
      <c r="E173" s="192" t="s">
        <v>1424</v>
      </c>
      <c r="F173" s="193" t="s">
        <v>1425</v>
      </c>
      <c r="G173" s="194" t="s">
        <v>351</v>
      </c>
      <c r="H173" s="195">
        <v>0.13200000000000001</v>
      </c>
      <c r="I173" s="137"/>
      <c r="J173" s="196">
        <f t="shared" si="0"/>
        <v>0</v>
      </c>
      <c r="K173" s="193" t="s">
        <v>195</v>
      </c>
      <c r="L173" s="32"/>
      <c r="M173" s="138" t="s">
        <v>1</v>
      </c>
      <c r="N173" s="139" t="s">
        <v>40</v>
      </c>
      <c r="P173" s="140">
        <f t="shared" si="1"/>
        <v>0</v>
      </c>
      <c r="Q173" s="140">
        <v>0</v>
      </c>
      <c r="R173" s="140">
        <f t="shared" si="2"/>
        <v>0</v>
      </c>
      <c r="S173" s="140">
        <v>0</v>
      </c>
      <c r="T173" s="141">
        <f t="shared" si="3"/>
        <v>0</v>
      </c>
      <c r="AR173" s="142" t="s">
        <v>191</v>
      </c>
      <c r="AT173" s="142" t="s">
        <v>187</v>
      </c>
      <c r="AU173" s="142" t="s">
        <v>84</v>
      </c>
      <c r="AY173" s="17" t="s">
        <v>184</v>
      </c>
      <c r="BE173" s="143">
        <f t="shared" si="4"/>
        <v>0</v>
      </c>
      <c r="BF173" s="143">
        <f t="shared" si="5"/>
        <v>0</v>
      </c>
      <c r="BG173" s="143">
        <f t="shared" si="6"/>
        <v>0</v>
      </c>
      <c r="BH173" s="143">
        <f t="shared" si="7"/>
        <v>0</v>
      </c>
      <c r="BI173" s="143">
        <f t="shared" si="8"/>
        <v>0</v>
      </c>
      <c r="BJ173" s="17" t="s">
        <v>82</v>
      </c>
      <c r="BK173" s="143">
        <f t="shared" si="9"/>
        <v>0</v>
      </c>
      <c r="BL173" s="17" t="s">
        <v>191</v>
      </c>
      <c r="BM173" s="142" t="s">
        <v>1855</v>
      </c>
    </row>
    <row r="174" spans="2:65" s="11" customFormat="1" ht="22.95" customHeight="1">
      <c r="B174" s="124"/>
      <c r="D174" s="125" t="s">
        <v>74</v>
      </c>
      <c r="E174" s="134" t="s">
        <v>1427</v>
      </c>
      <c r="F174" s="134" t="s">
        <v>1428</v>
      </c>
      <c r="J174" s="135">
        <f>BK174</f>
        <v>0</v>
      </c>
      <c r="L174" s="124"/>
      <c r="M174" s="129"/>
      <c r="P174" s="130">
        <f>SUM(P175:P204)</f>
        <v>0</v>
      </c>
      <c r="R174" s="130">
        <f>SUM(R175:R204)</f>
        <v>0.42163570000000006</v>
      </c>
      <c r="T174" s="131">
        <f>SUM(T175:T204)</f>
        <v>0.79755999999999982</v>
      </c>
      <c r="AR174" s="125" t="s">
        <v>84</v>
      </c>
      <c r="AT174" s="132" t="s">
        <v>74</v>
      </c>
      <c r="AU174" s="132" t="s">
        <v>82</v>
      </c>
      <c r="AY174" s="125" t="s">
        <v>184</v>
      </c>
      <c r="BK174" s="133">
        <f>SUM(BK175:BK204)</f>
        <v>0</v>
      </c>
    </row>
    <row r="175" spans="2:65" s="1" customFormat="1" ht="24.15" customHeight="1">
      <c r="B175" s="136"/>
      <c r="C175" s="191" t="s">
        <v>245</v>
      </c>
      <c r="D175" s="191" t="s">
        <v>187</v>
      </c>
      <c r="E175" s="192" t="s">
        <v>1429</v>
      </c>
      <c r="F175" s="193" t="s">
        <v>1430</v>
      </c>
      <c r="G175" s="194" t="s">
        <v>190</v>
      </c>
      <c r="H175" s="195">
        <v>160</v>
      </c>
      <c r="I175" s="137"/>
      <c r="J175" s="196">
        <f>ROUND(I175*H175,2)</f>
        <v>0</v>
      </c>
      <c r="K175" s="193" t="s">
        <v>195</v>
      </c>
      <c r="L175" s="32"/>
      <c r="M175" s="138" t="s">
        <v>1</v>
      </c>
      <c r="N175" s="139" t="s">
        <v>40</v>
      </c>
      <c r="P175" s="140">
        <f>O175*H175</f>
        <v>0</v>
      </c>
      <c r="Q175" s="140">
        <v>0</v>
      </c>
      <c r="R175" s="140">
        <f>Q175*H175</f>
        <v>0</v>
      </c>
      <c r="S175" s="140">
        <v>4.9699999999999996E-3</v>
      </c>
      <c r="T175" s="141">
        <f>S175*H175</f>
        <v>0.79519999999999991</v>
      </c>
      <c r="AR175" s="142" t="s">
        <v>191</v>
      </c>
      <c r="AT175" s="142" t="s">
        <v>187</v>
      </c>
      <c r="AU175" s="142" t="s">
        <v>84</v>
      </c>
      <c r="AY175" s="17" t="s">
        <v>184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82</v>
      </c>
      <c r="BK175" s="143">
        <f>ROUND(I175*H175,2)</f>
        <v>0</v>
      </c>
      <c r="BL175" s="17" t="s">
        <v>191</v>
      </c>
      <c r="BM175" s="142" t="s">
        <v>1856</v>
      </c>
    </row>
    <row r="176" spans="2:65" s="1" customFormat="1" ht="24.15" customHeight="1">
      <c r="B176" s="136"/>
      <c r="C176" s="191" t="s">
        <v>299</v>
      </c>
      <c r="D176" s="191" t="s">
        <v>187</v>
      </c>
      <c r="E176" s="192" t="s">
        <v>1435</v>
      </c>
      <c r="F176" s="193" t="s">
        <v>1436</v>
      </c>
      <c r="G176" s="194" t="s">
        <v>248</v>
      </c>
      <c r="H176" s="195">
        <v>1</v>
      </c>
      <c r="I176" s="137"/>
      <c r="J176" s="196">
        <f>ROUND(I176*H176,2)</f>
        <v>0</v>
      </c>
      <c r="K176" s="193" t="s">
        <v>195</v>
      </c>
      <c r="L176" s="32"/>
      <c r="M176" s="138" t="s">
        <v>1</v>
      </c>
      <c r="N176" s="139" t="s">
        <v>40</v>
      </c>
      <c r="P176" s="140">
        <f>O176*H176</f>
        <v>0</v>
      </c>
      <c r="Q176" s="140">
        <v>5.0000000000000002E-5</v>
      </c>
      <c r="R176" s="140">
        <f>Q176*H176</f>
        <v>5.0000000000000002E-5</v>
      </c>
      <c r="S176" s="140">
        <v>5.1999999999999995E-4</v>
      </c>
      <c r="T176" s="141">
        <f>S176*H176</f>
        <v>5.1999999999999995E-4</v>
      </c>
      <c r="AR176" s="142" t="s">
        <v>191</v>
      </c>
      <c r="AT176" s="142" t="s">
        <v>187</v>
      </c>
      <c r="AU176" s="142" t="s">
        <v>84</v>
      </c>
      <c r="AY176" s="17" t="s">
        <v>184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82</v>
      </c>
      <c r="BK176" s="143">
        <f>ROUND(I176*H176,2)</f>
        <v>0</v>
      </c>
      <c r="BL176" s="17" t="s">
        <v>191</v>
      </c>
      <c r="BM176" s="142" t="s">
        <v>1857</v>
      </c>
    </row>
    <row r="177" spans="2:65" s="1" customFormat="1" ht="24.15" customHeight="1">
      <c r="B177" s="136"/>
      <c r="C177" s="197" t="s">
        <v>196</v>
      </c>
      <c r="D177" s="197" t="s">
        <v>192</v>
      </c>
      <c r="E177" s="198" t="s">
        <v>1438</v>
      </c>
      <c r="F177" s="199" t="s">
        <v>1439</v>
      </c>
      <c r="G177" s="200" t="s">
        <v>190</v>
      </c>
      <c r="H177" s="201">
        <v>1.03</v>
      </c>
      <c r="I177" s="144"/>
      <c r="J177" s="202">
        <f>ROUND(I177*H177,2)</f>
        <v>0</v>
      </c>
      <c r="K177" s="199" t="s">
        <v>195</v>
      </c>
      <c r="L177" s="145"/>
      <c r="M177" s="146" t="s">
        <v>1</v>
      </c>
      <c r="N177" s="147" t="s">
        <v>40</v>
      </c>
      <c r="P177" s="140">
        <f>O177*H177</f>
        <v>0</v>
      </c>
      <c r="Q177" s="140">
        <v>4.6999999999999999E-4</v>
      </c>
      <c r="R177" s="140">
        <f>Q177*H177</f>
        <v>4.841E-4</v>
      </c>
      <c r="S177" s="140">
        <v>0</v>
      </c>
      <c r="T177" s="141">
        <f>S177*H177</f>
        <v>0</v>
      </c>
      <c r="AR177" s="142" t="s">
        <v>196</v>
      </c>
      <c r="AT177" s="142" t="s">
        <v>192</v>
      </c>
      <c r="AU177" s="142" t="s">
        <v>84</v>
      </c>
      <c r="AY177" s="17" t="s">
        <v>184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191</v>
      </c>
      <c r="BM177" s="142" t="s">
        <v>1858</v>
      </c>
    </row>
    <row r="178" spans="2:65" s="12" customFormat="1">
      <c r="B178" s="158"/>
      <c r="D178" s="154" t="s">
        <v>907</v>
      </c>
      <c r="F178" s="160" t="s">
        <v>1441</v>
      </c>
      <c r="H178" s="161">
        <v>1.03</v>
      </c>
      <c r="L178" s="158"/>
      <c r="M178" s="163"/>
      <c r="T178" s="164"/>
      <c r="AT178" s="159" t="s">
        <v>907</v>
      </c>
      <c r="AU178" s="159" t="s">
        <v>84</v>
      </c>
      <c r="AV178" s="12" t="s">
        <v>84</v>
      </c>
      <c r="AW178" s="12" t="s">
        <v>3</v>
      </c>
      <c r="AX178" s="12" t="s">
        <v>82</v>
      </c>
      <c r="AY178" s="159" t="s">
        <v>184</v>
      </c>
    </row>
    <row r="179" spans="2:65" s="1" customFormat="1" ht="24.15" customHeight="1">
      <c r="B179" s="136"/>
      <c r="C179" s="191" t="s">
        <v>306</v>
      </c>
      <c r="D179" s="191" t="s">
        <v>187</v>
      </c>
      <c r="E179" s="192" t="s">
        <v>1442</v>
      </c>
      <c r="F179" s="193" t="s">
        <v>1443</v>
      </c>
      <c r="G179" s="194" t="s">
        <v>248</v>
      </c>
      <c r="H179" s="195">
        <v>2</v>
      </c>
      <c r="I179" s="137"/>
      <c r="J179" s="196">
        <f>ROUND(I179*H179,2)</f>
        <v>0</v>
      </c>
      <c r="K179" s="193" t="s">
        <v>195</v>
      </c>
      <c r="L179" s="32"/>
      <c r="M179" s="138" t="s">
        <v>1</v>
      </c>
      <c r="N179" s="139" t="s">
        <v>40</v>
      </c>
      <c r="P179" s="140">
        <f>O179*H179</f>
        <v>0</v>
      </c>
      <c r="Q179" s="140">
        <v>6.0000000000000002E-5</v>
      </c>
      <c r="R179" s="140">
        <f>Q179*H179</f>
        <v>1.2E-4</v>
      </c>
      <c r="S179" s="140">
        <v>9.2000000000000003E-4</v>
      </c>
      <c r="T179" s="141">
        <f>S179*H179</f>
        <v>1.8400000000000001E-3</v>
      </c>
      <c r="AR179" s="142" t="s">
        <v>191</v>
      </c>
      <c r="AT179" s="142" t="s">
        <v>187</v>
      </c>
      <c r="AU179" s="142" t="s">
        <v>84</v>
      </c>
      <c r="AY179" s="17" t="s">
        <v>184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82</v>
      </c>
      <c r="BK179" s="143">
        <f>ROUND(I179*H179,2)</f>
        <v>0</v>
      </c>
      <c r="BL179" s="17" t="s">
        <v>191</v>
      </c>
      <c r="BM179" s="142" t="s">
        <v>1859</v>
      </c>
    </row>
    <row r="180" spans="2:65" s="1" customFormat="1" ht="24.15" customHeight="1">
      <c r="B180" s="136"/>
      <c r="C180" s="197" t="s">
        <v>252</v>
      </c>
      <c r="D180" s="197" t="s">
        <v>192</v>
      </c>
      <c r="E180" s="198" t="s">
        <v>1445</v>
      </c>
      <c r="F180" s="199" t="s">
        <v>1446</v>
      </c>
      <c r="G180" s="200" t="s">
        <v>190</v>
      </c>
      <c r="H180" s="201">
        <v>2.06</v>
      </c>
      <c r="I180" s="144"/>
      <c r="J180" s="202">
        <f>ROUND(I180*H180,2)</f>
        <v>0</v>
      </c>
      <c r="K180" s="199" t="s">
        <v>195</v>
      </c>
      <c r="L180" s="145"/>
      <c r="M180" s="146" t="s">
        <v>1</v>
      </c>
      <c r="N180" s="147" t="s">
        <v>40</v>
      </c>
      <c r="P180" s="140">
        <f>O180*H180</f>
        <v>0</v>
      </c>
      <c r="Q180" s="140">
        <v>8.5999999999999998E-4</v>
      </c>
      <c r="R180" s="140">
        <f>Q180*H180</f>
        <v>1.7715999999999999E-3</v>
      </c>
      <c r="S180" s="140">
        <v>0</v>
      </c>
      <c r="T180" s="141">
        <f>S180*H180</f>
        <v>0</v>
      </c>
      <c r="AR180" s="142" t="s">
        <v>196</v>
      </c>
      <c r="AT180" s="142" t="s">
        <v>192</v>
      </c>
      <c r="AU180" s="142" t="s">
        <v>84</v>
      </c>
      <c r="AY180" s="17" t="s">
        <v>184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82</v>
      </c>
      <c r="BK180" s="143">
        <f>ROUND(I180*H180,2)</f>
        <v>0</v>
      </c>
      <c r="BL180" s="17" t="s">
        <v>191</v>
      </c>
      <c r="BM180" s="142" t="s">
        <v>1860</v>
      </c>
    </row>
    <row r="181" spans="2:65" s="12" customFormat="1">
      <c r="B181" s="158"/>
      <c r="D181" s="154" t="s">
        <v>907</v>
      </c>
      <c r="F181" s="160" t="s">
        <v>1448</v>
      </c>
      <c r="H181" s="161">
        <v>2.06</v>
      </c>
      <c r="L181" s="158"/>
      <c r="M181" s="163"/>
      <c r="T181" s="164"/>
      <c r="AT181" s="159" t="s">
        <v>907</v>
      </c>
      <c r="AU181" s="159" t="s">
        <v>84</v>
      </c>
      <c r="AV181" s="12" t="s">
        <v>84</v>
      </c>
      <c r="AW181" s="12" t="s">
        <v>3</v>
      </c>
      <c r="AX181" s="12" t="s">
        <v>82</v>
      </c>
      <c r="AY181" s="159" t="s">
        <v>184</v>
      </c>
    </row>
    <row r="182" spans="2:65" s="1" customFormat="1" ht="32.950000000000003" customHeight="1">
      <c r="B182" s="136"/>
      <c r="C182" s="191" t="s">
        <v>313</v>
      </c>
      <c r="D182" s="191" t="s">
        <v>187</v>
      </c>
      <c r="E182" s="192" t="s">
        <v>1449</v>
      </c>
      <c r="F182" s="193" t="s">
        <v>1450</v>
      </c>
      <c r="G182" s="194" t="s">
        <v>190</v>
      </c>
      <c r="H182" s="195">
        <v>75</v>
      </c>
      <c r="I182" s="137"/>
      <c r="J182" s="196">
        <f t="shared" ref="J182:J204" si="10">ROUND(I182*H182,2)</f>
        <v>0</v>
      </c>
      <c r="K182" s="193" t="s">
        <v>195</v>
      </c>
      <c r="L182" s="32"/>
      <c r="M182" s="138" t="s">
        <v>1</v>
      </c>
      <c r="N182" s="139" t="s">
        <v>40</v>
      </c>
      <c r="P182" s="140">
        <f t="shared" ref="P182:P204" si="11">O182*H182</f>
        <v>0</v>
      </c>
      <c r="Q182" s="140">
        <v>8.4000000000000003E-4</v>
      </c>
      <c r="R182" s="140">
        <f t="shared" ref="R182:R204" si="12">Q182*H182</f>
        <v>6.3E-2</v>
      </c>
      <c r="S182" s="140">
        <v>0</v>
      </c>
      <c r="T182" s="141">
        <f t="shared" ref="T182:T204" si="13">S182*H182</f>
        <v>0</v>
      </c>
      <c r="AR182" s="142" t="s">
        <v>191</v>
      </c>
      <c r="AT182" s="142" t="s">
        <v>187</v>
      </c>
      <c r="AU182" s="142" t="s">
        <v>84</v>
      </c>
      <c r="AY182" s="17" t="s">
        <v>184</v>
      </c>
      <c r="BE182" s="143">
        <f t="shared" ref="BE182:BE204" si="14">IF(N182="základní",J182,0)</f>
        <v>0</v>
      </c>
      <c r="BF182" s="143">
        <f t="shared" ref="BF182:BF204" si="15">IF(N182="snížená",J182,0)</f>
        <v>0</v>
      </c>
      <c r="BG182" s="143">
        <f t="shared" ref="BG182:BG204" si="16">IF(N182="zákl. přenesená",J182,0)</f>
        <v>0</v>
      </c>
      <c r="BH182" s="143">
        <f t="shared" ref="BH182:BH204" si="17">IF(N182="sníž. přenesená",J182,0)</f>
        <v>0</v>
      </c>
      <c r="BI182" s="143">
        <f t="shared" ref="BI182:BI204" si="18">IF(N182="nulová",J182,0)</f>
        <v>0</v>
      </c>
      <c r="BJ182" s="17" t="s">
        <v>82</v>
      </c>
      <c r="BK182" s="143">
        <f t="shared" ref="BK182:BK204" si="19">ROUND(I182*H182,2)</f>
        <v>0</v>
      </c>
      <c r="BL182" s="17" t="s">
        <v>191</v>
      </c>
      <c r="BM182" s="142" t="s">
        <v>1861</v>
      </c>
    </row>
    <row r="183" spans="2:65" s="1" customFormat="1" ht="16.5" customHeight="1">
      <c r="B183" s="136"/>
      <c r="C183" s="197" t="s">
        <v>255</v>
      </c>
      <c r="D183" s="197" t="s">
        <v>192</v>
      </c>
      <c r="E183" s="198" t="s">
        <v>1452</v>
      </c>
      <c r="F183" s="199" t="s">
        <v>1453</v>
      </c>
      <c r="G183" s="200" t="s">
        <v>248</v>
      </c>
      <c r="H183" s="201">
        <v>150</v>
      </c>
      <c r="I183" s="144"/>
      <c r="J183" s="202">
        <f t="shared" si="10"/>
        <v>0</v>
      </c>
      <c r="K183" s="199" t="s">
        <v>195</v>
      </c>
      <c r="L183" s="145"/>
      <c r="M183" s="146" t="s">
        <v>1</v>
      </c>
      <c r="N183" s="147" t="s">
        <v>40</v>
      </c>
      <c r="P183" s="140">
        <f t="shared" si="11"/>
        <v>0</v>
      </c>
      <c r="Q183" s="140">
        <v>6.8000000000000005E-4</v>
      </c>
      <c r="R183" s="140">
        <f t="shared" si="12"/>
        <v>0.10200000000000001</v>
      </c>
      <c r="S183" s="140">
        <v>0</v>
      </c>
      <c r="T183" s="141">
        <f t="shared" si="13"/>
        <v>0</v>
      </c>
      <c r="AR183" s="142" t="s">
        <v>196</v>
      </c>
      <c r="AT183" s="142" t="s">
        <v>192</v>
      </c>
      <c r="AU183" s="142" t="s">
        <v>84</v>
      </c>
      <c r="AY183" s="17" t="s">
        <v>184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7" t="s">
        <v>82</v>
      </c>
      <c r="BK183" s="143">
        <f t="shared" si="19"/>
        <v>0</v>
      </c>
      <c r="BL183" s="17" t="s">
        <v>191</v>
      </c>
      <c r="BM183" s="142" t="s">
        <v>1862</v>
      </c>
    </row>
    <row r="184" spans="2:65" s="1" customFormat="1" ht="32.950000000000003" customHeight="1">
      <c r="B184" s="136"/>
      <c r="C184" s="191" t="s">
        <v>320</v>
      </c>
      <c r="D184" s="191" t="s">
        <v>187</v>
      </c>
      <c r="E184" s="192" t="s">
        <v>1455</v>
      </c>
      <c r="F184" s="193" t="s">
        <v>1456</v>
      </c>
      <c r="G184" s="194" t="s">
        <v>190</v>
      </c>
      <c r="H184" s="195">
        <v>8</v>
      </c>
      <c r="I184" s="137"/>
      <c r="J184" s="196">
        <f t="shared" si="10"/>
        <v>0</v>
      </c>
      <c r="K184" s="193" t="s">
        <v>195</v>
      </c>
      <c r="L184" s="32"/>
      <c r="M184" s="138" t="s">
        <v>1</v>
      </c>
      <c r="N184" s="139" t="s">
        <v>40</v>
      </c>
      <c r="P184" s="140">
        <f t="shared" si="11"/>
        <v>0</v>
      </c>
      <c r="Q184" s="140">
        <v>1.16E-3</v>
      </c>
      <c r="R184" s="140">
        <f t="shared" si="12"/>
        <v>9.2800000000000001E-3</v>
      </c>
      <c r="S184" s="140">
        <v>0</v>
      </c>
      <c r="T184" s="141">
        <f t="shared" si="13"/>
        <v>0</v>
      </c>
      <c r="AR184" s="142" t="s">
        <v>191</v>
      </c>
      <c r="AT184" s="142" t="s">
        <v>187</v>
      </c>
      <c r="AU184" s="142" t="s">
        <v>84</v>
      </c>
      <c r="AY184" s="17" t="s">
        <v>184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7" t="s">
        <v>82</v>
      </c>
      <c r="BK184" s="143">
        <f t="shared" si="19"/>
        <v>0</v>
      </c>
      <c r="BL184" s="17" t="s">
        <v>191</v>
      </c>
      <c r="BM184" s="142" t="s">
        <v>1863</v>
      </c>
    </row>
    <row r="185" spans="2:65" s="1" customFormat="1" ht="16.5" customHeight="1">
      <c r="B185" s="136"/>
      <c r="C185" s="197" t="s">
        <v>259</v>
      </c>
      <c r="D185" s="197" t="s">
        <v>192</v>
      </c>
      <c r="E185" s="198" t="s">
        <v>1458</v>
      </c>
      <c r="F185" s="199" t="s">
        <v>1459</v>
      </c>
      <c r="G185" s="200" t="s">
        <v>248</v>
      </c>
      <c r="H185" s="201">
        <v>8</v>
      </c>
      <c r="I185" s="144"/>
      <c r="J185" s="202">
        <f t="shared" si="10"/>
        <v>0</v>
      </c>
      <c r="K185" s="199" t="s">
        <v>195</v>
      </c>
      <c r="L185" s="145"/>
      <c r="M185" s="146" t="s">
        <v>1</v>
      </c>
      <c r="N185" s="147" t="s">
        <v>40</v>
      </c>
      <c r="P185" s="140">
        <f t="shared" si="11"/>
        <v>0</v>
      </c>
      <c r="Q185" s="140">
        <v>6.9999999999999994E-5</v>
      </c>
      <c r="R185" s="140">
        <f t="shared" si="12"/>
        <v>5.5999999999999995E-4</v>
      </c>
      <c r="S185" s="140">
        <v>0</v>
      </c>
      <c r="T185" s="141">
        <f t="shared" si="13"/>
        <v>0</v>
      </c>
      <c r="AR185" s="142" t="s">
        <v>196</v>
      </c>
      <c r="AT185" s="142" t="s">
        <v>192</v>
      </c>
      <c r="AU185" s="142" t="s">
        <v>84</v>
      </c>
      <c r="AY185" s="17" t="s">
        <v>184</v>
      </c>
      <c r="BE185" s="143">
        <f t="shared" si="14"/>
        <v>0</v>
      </c>
      <c r="BF185" s="143">
        <f t="shared" si="15"/>
        <v>0</v>
      </c>
      <c r="BG185" s="143">
        <f t="shared" si="16"/>
        <v>0</v>
      </c>
      <c r="BH185" s="143">
        <f t="shared" si="17"/>
        <v>0</v>
      </c>
      <c r="BI185" s="143">
        <f t="shared" si="18"/>
        <v>0</v>
      </c>
      <c r="BJ185" s="17" t="s">
        <v>82</v>
      </c>
      <c r="BK185" s="143">
        <f t="shared" si="19"/>
        <v>0</v>
      </c>
      <c r="BL185" s="17" t="s">
        <v>191</v>
      </c>
      <c r="BM185" s="142" t="s">
        <v>1864</v>
      </c>
    </row>
    <row r="186" spans="2:65" s="1" customFormat="1" ht="16.5" customHeight="1">
      <c r="B186" s="136"/>
      <c r="C186" s="197" t="s">
        <v>327</v>
      </c>
      <c r="D186" s="197" t="s">
        <v>192</v>
      </c>
      <c r="E186" s="198" t="s">
        <v>1461</v>
      </c>
      <c r="F186" s="199" t="s">
        <v>1462</v>
      </c>
      <c r="G186" s="200" t="s">
        <v>248</v>
      </c>
      <c r="H186" s="201">
        <v>8</v>
      </c>
      <c r="I186" s="144"/>
      <c r="J186" s="202">
        <f t="shared" si="10"/>
        <v>0</v>
      </c>
      <c r="K186" s="199" t="s">
        <v>195</v>
      </c>
      <c r="L186" s="145"/>
      <c r="M186" s="146" t="s">
        <v>1</v>
      </c>
      <c r="N186" s="147" t="s">
        <v>40</v>
      </c>
      <c r="P186" s="140">
        <f t="shared" si="11"/>
        <v>0</v>
      </c>
      <c r="Q186" s="140">
        <v>9.0000000000000006E-5</v>
      </c>
      <c r="R186" s="140">
        <f t="shared" si="12"/>
        <v>7.2000000000000005E-4</v>
      </c>
      <c r="S186" s="140">
        <v>0</v>
      </c>
      <c r="T186" s="141">
        <f t="shared" si="13"/>
        <v>0</v>
      </c>
      <c r="AR186" s="142" t="s">
        <v>196</v>
      </c>
      <c r="AT186" s="142" t="s">
        <v>192</v>
      </c>
      <c r="AU186" s="142" t="s">
        <v>84</v>
      </c>
      <c r="AY186" s="17" t="s">
        <v>184</v>
      </c>
      <c r="BE186" s="143">
        <f t="shared" si="14"/>
        <v>0</v>
      </c>
      <c r="BF186" s="143">
        <f t="shared" si="15"/>
        <v>0</v>
      </c>
      <c r="BG186" s="143">
        <f t="shared" si="16"/>
        <v>0</v>
      </c>
      <c r="BH186" s="143">
        <f t="shared" si="17"/>
        <v>0</v>
      </c>
      <c r="BI186" s="143">
        <f t="shared" si="18"/>
        <v>0</v>
      </c>
      <c r="BJ186" s="17" t="s">
        <v>82</v>
      </c>
      <c r="BK186" s="143">
        <f t="shared" si="19"/>
        <v>0</v>
      </c>
      <c r="BL186" s="17" t="s">
        <v>191</v>
      </c>
      <c r="BM186" s="142" t="s">
        <v>1865</v>
      </c>
    </row>
    <row r="187" spans="2:65" s="1" customFormat="1" ht="32.950000000000003" customHeight="1">
      <c r="B187" s="136"/>
      <c r="C187" s="191" t="s">
        <v>262</v>
      </c>
      <c r="D187" s="191" t="s">
        <v>187</v>
      </c>
      <c r="E187" s="192" t="s">
        <v>1464</v>
      </c>
      <c r="F187" s="193" t="s">
        <v>1465</v>
      </c>
      <c r="G187" s="194" t="s">
        <v>190</v>
      </c>
      <c r="H187" s="195">
        <v>38</v>
      </c>
      <c r="I187" s="137"/>
      <c r="J187" s="196">
        <f t="shared" si="10"/>
        <v>0</v>
      </c>
      <c r="K187" s="193" t="s">
        <v>195</v>
      </c>
      <c r="L187" s="32"/>
      <c r="M187" s="138" t="s">
        <v>1</v>
      </c>
      <c r="N187" s="139" t="s">
        <v>40</v>
      </c>
      <c r="P187" s="140">
        <f t="shared" si="11"/>
        <v>0</v>
      </c>
      <c r="Q187" s="140">
        <v>1.4400000000000001E-3</v>
      </c>
      <c r="R187" s="140">
        <f t="shared" si="12"/>
        <v>5.4720000000000005E-2</v>
      </c>
      <c r="S187" s="140">
        <v>0</v>
      </c>
      <c r="T187" s="141">
        <f t="shared" si="13"/>
        <v>0</v>
      </c>
      <c r="AR187" s="142" t="s">
        <v>191</v>
      </c>
      <c r="AT187" s="142" t="s">
        <v>187</v>
      </c>
      <c r="AU187" s="142" t="s">
        <v>84</v>
      </c>
      <c r="AY187" s="17" t="s">
        <v>184</v>
      </c>
      <c r="BE187" s="143">
        <f t="shared" si="14"/>
        <v>0</v>
      </c>
      <c r="BF187" s="143">
        <f t="shared" si="15"/>
        <v>0</v>
      </c>
      <c r="BG187" s="143">
        <f t="shared" si="16"/>
        <v>0</v>
      </c>
      <c r="BH187" s="143">
        <f t="shared" si="17"/>
        <v>0</v>
      </c>
      <c r="BI187" s="143">
        <f t="shared" si="18"/>
        <v>0</v>
      </c>
      <c r="BJ187" s="17" t="s">
        <v>82</v>
      </c>
      <c r="BK187" s="143">
        <f t="shared" si="19"/>
        <v>0</v>
      </c>
      <c r="BL187" s="17" t="s">
        <v>191</v>
      </c>
      <c r="BM187" s="142" t="s">
        <v>1866</v>
      </c>
    </row>
    <row r="188" spans="2:65" s="1" customFormat="1" ht="16.5" customHeight="1">
      <c r="B188" s="136"/>
      <c r="C188" s="197" t="s">
        <v>334</v>
      </c>
      <c r="D188" s="197" t="s">
        <v>192</v>
      </c>
      <c r="E188" s="198" t="s">
        <v>1467</v>
      </c>
      <c r="F188" s="199" t="s">
        <v>1468</v>
      </c>
      <c r="G188" s="200" t="s">
        <v>248</v>
      </c>
      <c r="H188" s="201">
        <v>30</v>
      </c>
      <c r="I188" s="144"/>
      <c r="J188" s="202">
        <f t="shared" si="10"/>
        <v>0</v>
      </c>
      <c r="K188" s="199" t="s">
        <v>195</v>
      </c>
      <c r="L188" s="145"/>
      <c r="M188" s="146" t="s">
        <v>1</v>
      </c>
      <c r="N188" s="147" t="s">
        <v>40</v>
      </c>
      <c r="P188" s="140">
        <f t="shared" si="11"/>
        <v>0</v>
      </c>
      <c r="Q188" s="140">
        <v>1E-4</v>
      </c>
      <c r="R188" s="140">
        <f t="shared" si="12"/>
        <v>3.0000000000000001E-3</v>
      </c>
      <c r="S188" s="140">
        <v>0</v>
      </c>
      <c r="T188" s="141">
        <f t="shared" si="13"/>
        <v>0</v>
      </c>
      <c r="AR188" s="142" t="s">
        <v>196</v>
      </c>
      <c r="AT188" s="142" t="s">
        <v>192</v>
      </c>
      <c r="AU188" s="142" t="s">
        <v>84</v>
      </c>
      <c r="AY188" s="17" t="s">
        <v>184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17" t="s">
        <v>82</v>
      </c>
      <c r="BK188" s="143">
        <f t="shared" si="19"/>
        <v>0</v>
      </c>
      <c r="BL188" s="17" t="s">
        <v>191</v>
      </c>
      <c r="BM188" s="142" t="s">
        <v>1867</v>
      </c>
    </row>
    <row r="189" spans="2:65" s="1" customFormat="1" ht="16.5" customHeight="1">
      <c r="B189" s="136"/>
      <c r="C189" s="197" t="s">
        <v>267</v>
      </c>
      <c r="D189" s="197" t="s">
        <v>192</v>
      </c>
      <c r="E189" s="198" t="s">
        <v>1470</v>
      </c>
      <c r="F189" s="199" t="s">
        <v>1471</v>
      </c>
      <c r="G189" s="200" t="s">
        <v>248</v>
      </c>
      <c r="H189" s="201">
        <v>46</v>
      </c>
      <c r="I189" s="144"/>
      <c r="J189" s="202">
        <f t="shared" si="10"/>
        <v>0</v>
      </c>
      <c r="K189" s="199" t="s">
        <v>195</v>
      </c>
      <c r="L189" s="145"/>
      <c r="M189" s="146" t="s">
        <v>1</v>
      </c>
      <c r="N189" s="147" t="s">
        <v>40</v>
      </c>
      <c r="P189" s="140">
        <f t="shared" si="11"/>
        <v>0</v>
      </c>
      <c r="Q189" s="140">
        <v>1.7000000000000001E-4</v>
      </c>
      <c r="R189" s="140">
        <f t="shared" si="12"/>
        <v>7.8200000000000006E-3</v>
      </c>
      <c r="S189" s="140">
        <v>0</v>
      </c>
      <c r="T189" s="141">
        <f t="shared" si="13"/>
        <v>0</v>
      </c>
      <c r="AR189" s="142" t="s">
        <v>196</v>
      </c>
      <c r="AT189" s="142" t="s">
        <v>192</v>
      </c>
      <c r="AU189" s="142" t="s">
        <v>84</v>
      </c>
      <c r="AY189" s="17" t="s">
        <v>184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17" t="s">
        <v>82</v>
      </c>
      <c r="BK189" s="143">
        <f t="shared" si="19"/>
        <v>0</v>
      </c>
      <c r="BL189" s="17" t="s">
        <v>191</v>
      </c>
      <c r="BM189" s="142" t="s">
        <v>1868</v>
      </c>
    </row>
    <row r="190" spans="2:65" s="1" customFormat="1" ht="32.950000000000003" customHeight="1">
      <c r="B190" s="136"/>
      <c r="C190" s="191" t="s">
        <v>341</v>
      </c>
      <c r="D190" s="191" t="s">
        <v>187</v>
      </c>
      <c r="E190" s="192" t="s">
        <v>1473</v>
      </c>
      <c r="F190" s="193" t="s">
        <v>1474</v>
      </c>
      <c r="G190" s="194" t="s">
        <v>190</v>
      </c>
      <c r="H190" s="195">
        <v>39</v>
      </c>
      <c r="I190" s="137"/>
      <c r="J190" s="196">
        <f t="shared" si="10"/>
        <v>0</v>
      </c>
      <c r="K190" s="193" t="s">
        <v>195</v>
      </c>
      <c r="L190" s="32"/>
      <c r="M190" s="138" t="s">
        <v>1</v>
      </c>
      <c r="N190" s="139" t="s">
        <v>40</v>
      </c>
      <c r="P190" s="140">
        <f t="shared" si="11"/>
        <v>0</v>
      </c>
      <c r="Q190" s="140">
        <v>2.81E-3</v>
      </c>
      <c r="R190" s="140">
        <f t="shared" si="12"/>
        <v>0.10958999999999999</v>
      </c>
      <c r="S190" s="140">
        <v>0</v>
      </c>
      <c r="T190" s="141">
        <f t="shared" si="13"/>
        <v>0</v>
      </c>
      <c r="AR190" s="142" t="s">
        <v>191</v>
      </c>
      <c r="AT190" s="142" t="s">
        <v>187</v>
      </c>
      <c r="AU190" s="142" t="s">
        <v>84</v>
      </c>
      <c r="AY190" s="17" t="s">
        <v>184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17" t="s">
        <v>82</v>
      </c>
      <c r="BK190" s="143">
        <f t="shared" si="19"/>
        <v>0</v>
      </c>
      <c r="BL190" s="17" t="s">
        <v>191</v>
      </c>
      <c r="BM190" s="142" t="s">
        <v>1869</v>
      </c>
    </row>
    <row r="191" spans="2:65" s="1" customFormat="1" ht="16.5" customHeight="1">
      <c r="B191" s="136"/>
      <c r="C191" s="197" t="s">
        <v>270</v>
      </c>
      <c r="D191" s="197" t="s">
        <v>192</v>
      </c>
      <c r="E191" s="198" t="s">
        <v>1476</v>
      </c>
      <c r="F191" s="199" t="s">
        <v>1477</v>
      </c>
      <c r="G191" s="200" t="s">
        <v>248</v>
      </c>
      <c r="H191" s="201">
        <v>44</v>
      </c>
      <c r="I191" s="144"/>
      <c r="J191" s="202">
        <f t="shared" si="10"/>
        <v>0</v>
      </c>
      <c r="K191" s="199" t="s">
        <v>195</v>
      </c>
      <c r="L191" s="145"/>
      <c r="M191" s="146" t="s">
        <v>1</v>
      </c>
      <c r="N191" s="147" t="s">
        <v>40</v>
      </c>
      <c r="P191" s="140">
        <f t="shared" si="11"/>
        <v>0</v>
      </c>
      <c r="Q191" s="140">
        <v>1E-4</v>
      </c>
      <c r="R191" s="140">
        <f t="shared" si="12"/>
        <v>4.4000000000000003E-3</v>
      </c>
      <c r="S191" s="140">
        <v>0</v>
      </c>
      <c r="T191" s="141">
        <f t="shared" si="13"/>
        <v>0</v>
      </c>
      <c r="AR191" s="142" t="s">
        <v>196</v>
      </c>
      <c r="AT191" s="142" t="s">
        <v>192</v>
      </c>
      <c r="AU191" s="142" t="s">
        <v>84</v>
      </c>
      <c r="AY191" s="17" t="s">
        <v>184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17" t="s">
        <v>82</v>
      </c>
      <c r="BK191" s="143">
        <f t="shared" si="19"/>
        <v>0</v>
      </c>
      <c r="BL191" s="17" t="s">
        <v>191</v>
      </c>
      <c r="BM191" s="142" t="s">
        <v>1870</v>
      </c>
    </row>
    <row r="192" spans="2:65" s="1" customFormat="1" ht="16.5" customHeight="1">
      <c r="B192" s="136"/>
      <c r="C192" s="197" t="s">
        <v>348</v>
      </c>
      <c r="D192" s="197" t="s">
        <v>192</v>
      </c>
      <c r="E192" s="198" t="s">
        <v>1479</v>
      </c>
      <c r="F192" s="199" t="s">
        <v>1480</v>
      </c>
      <c r="G192" s="200" t="s">
        <v>248</v>
      </c>
      <c r="H192" s="201">
        <v>34</v>
      </c>
      <c r="I192" s="144"/>
      <c r="J192" s="202">
        <f t="shared" si="10"/>
        <v>0</v>
      </c>
      <c r="K192" s="199" t="s">
        <v>195</v>
      </c>
      <c r="L192" s="145"/>
      <c r="M192" s="146" t="s">
        <v>1</v>
      </c>
      <c r="N192" s="147" t="s">
        <v>40</v>
      </c>
      <c r="P192" s="140">
        <f t="shared" si="11"/>
        <v>0</v>
      </c>
      <c r="Q192" s="140">
        <v>2.1000000000000001E-4</v>
      </c>
      <c r="R192" s="140">
        <f t="shared" si="12"/>
        <v>7.1400000000000005E-3</v>
      </c>
      <c r="S192" s="140">
        <v>0</v>
      </c>
      <c r="T192" s="141">
        <f t="shared" si="13"/>
        <v>0</v>
      </c>
      <c r="AR192" s="142" t="s">
        <v>196</v>
      </c>
      <c r="AT192" s="142" t="s">
        <v>192</v>
      </c>
      <c r="AU192" s="142" t="s">
        <v>84</v>
      </c>
      <c r="AY192" s="17" t="s">
        <v>184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17" t="s">
        <v>82</v>
      </c>
      <c r="BK192" s="143">
        <f t="shared" si="19"/>
        <v>0</v>
      </c>
      <c r="BL192" s="17" t="s">
        <v>191</v>
      </c>
      <c r="BM192" s="142" t="s">
        <v>1871</v>
      </c>
    </row>
    <row r="193" spans="2:65" s="1" customFormat="1" ht="24.15" customHeight="1">
      <c r="B193" s="136"/>
      <c r="C193" s="191" t="s">
        <v>274</v>
      </c>
      <c r="D193" s="191" t="s">
        <v>187</v>
      </c>
      <c r="E193" s="192" t="s">
        <v>1482</v>
      </c>
      <c r="F193" s="193" t="s">
        <v>1483</v>
      </c>
      <c r="G193" s="194" t="s">
        <v>248</v>
      </c>
      <c r="H193" s="195">
        <v>43</v>
      </c>
      <c r="I193" s="137"/>
      <c r="J193" s="196">
        <f t="shared" si="10"/>
        <v>0</v>
      </c>
      <c r="K193" s="193" t="s">
        <v>195</v>
      </c>
      <c r="L193" s="32"/>
      <c r="M193" s="138" t="s">
        <v>1</v>
      </c>
      <c r="N193" s="139" t="s">
        <v>40</v>
      </c>
      <c r="P193" s="140">
        <f t="shared" si="11"/>
        <v>0</v>
      </c>
      <c r="Q193" s="140">
        <v>0</v>
      </c>
      <c r="R193" s="140">
        <f t="shared" si="12"/>
        <v>0</v>
      </c>
      <c r="S193" s="140">
        <v>0</v>
      </c>
      <c r="T193" s="141">
        <f t="shared" si="13"/>
        <v>0</v>
      </c>
      <c r="AR193" s="142" t="s">
        <v>191</v>
      </c>
      <c r="AT193" s="142" t="s">
        <v>187</v>
      </c>
      <c r="AU193" s="142" t="s">
        <v>84</v>
      </c>
      <c r="AY193" s="17" t="s">
        <v>184</v>
      </c>
      <c r="BE193" s="143">
        <f t="shared" si="14"/>
        <v>0</v>
      </c>
      <c r="BF193" s="143">
        <f t="shared" si="15"/>
        <v>0</v>
      </c>
      <c r="BG193" s="143">
        <f t="shared" si="16"/>
        <v>0</v>
      </c>
      <c r="BH193" s="143">
        <f t="shared" si="17"/>
        <v>0</v>
      </c>
      <c r="BI193" s="143">
        <f t="shared" si="18"/>
        <v>0</v>
      </c>
      <c r="BJ193" s="17" t="s">
        <v>82</v>
      </c>
      <c r="BK193" s="143">
        <f t="shared" si="19"/>
        <v>0</v>
      </c>
      <c r="BL193" s="17" t="s">
        <v>191</v>
      </c>
      <c r="BM193" s="142" t="s">
        <v>1872</v>
      </c>
    </row>
    <row r="194" spans="2:65" s="1" customFormat="1" ht="24.15" customHeight="1">
      <c r="B194" s="136"/>
      <c r="C194" s="191" t="s">
        <v>358</v>
      </c>
      <c r="D194" s="191" t="s">
        <v>187</v>
      </c>
      <c r="E194" s="192" t="s">
        <v>1485</v>
      </c>
      <c r="F194" s="193" t="s">
        <v>1486</v>
      </c>
      <c r="G194" s="194" t="s">
        <v>248</v>
      </c>
      <c r="H194" s="195">
        <v>1</v>
      </c>
      <c r="I194" s="137"/>
      <c r="J194" s="196">
        <f t="shared" si="10"/>
        <v>0</v>
      </c>
      <c r="K194" s="193" t="s">
        <v>195</v>
      </c>
      <c r="L194" s="32"/>
      <c r="M194" s="138" t="s">
        <v>1</v>
      </c>
      <c r="N194" s="139" t="s">
        <v>40</v>
      </c>
      <c r="P194" s="140">
        <f t="shared" si="11"/>
        <v>0</v>
      </c>
      <c r="Q194" s="140">
        <v>2.1000000000000001E-4</v>
      </c>
      <c r="R194" s="140">
        <f t="shared" si="12"/>
        <v>2.1000000000000001E-4</v>
      </c>
      <c r="S194" s="140">
        <v>0</v>
      </c>
      <c r="T194" s="141">
        <f t="shared" si="13"/>
        <v>0</v>
      </c>
      <c r="AR194" s="142" t="s">
        <v>191</v>
      </c>
      <c r="AT194" s="142" t="s">
        <v>187</v>
      </c>
      <c r="AU194" s="142" t="s">
        <v>84</v>
      </c>
      <c r="AY194" s="17" t="s">
        <v>184</v>
      </c>
      <c r="BE194" s="143">
        <f t="shared" si="14"/>
        <v>0</v>
      </c>
      <c r="BF194" s="143">
        <f t="shared" si="15"/>
        <v>0</v>
      </c>
      <c r="BG194" s="143">
        <f t="shared" si="16"/>
        <v>0</v>
      </c>
      <c r="BH194" s="143">
        <f t="shared" si="17"/>
        <v>0</v>
      </c>
      <c r="BI194" s="143">
        <f t="shared" si="18"/>
        <v>0</v>
      </c>
      <c r="BJ194" s="17" t="s">
        <v>82</v>
      </c>
      <c r="BK194" s="143">
        <f t="shared" si="19"/>
        <v>0</v>
      </c>
      <c r="BL194" s="17" t="s">
        <v>191</v>
      </c>
      <c r="BM194" s="142" t="s">
        <v>1873</v>
      </c>
    </row>
    <row r="195" spans="2:65" s="1" customFormat="1" ht="24.15" customHeight="1">
      <c r="B195" s="136"/>
      <c r="C195" s="191" t="s">
        <v>277</v>
      </c>
      <c r="D195" s="191" t="s">
        <v>187</v>
      </c>
      <c r="E195" s="192" t="s">
        <v>1488</v>
      </c>
      <c r="F195" s="193" t="s">
        <v>1489</v>
      </c>
      <c r="G195" s="194" t="s">
        <v>248</v>
      </c>
      <c r="H195" s="195">
        <v>6</v>
      </c>
      <c r="I195" s="137"/>
      <c r="J195" s="196">
        <f t="shared" si="10"/>
        <v>0</v>
      </c>
      <c r="K195" s="193" t="s">
        <v>195</v>
      </c>
      <c r="L195" s="32"/>
      <c r="M195" s="138" t="s">
        <v>1</v>
      </c>
      <c r="N195" s="139" t="s">
        <v>40</v>
      </c>
      <c r="P195" s="140">
        <f t="shared" si="11"/>
        <v>0</v>
      </c>
      <c r="Q195" s="140">
        <v>5.0000000000000001E-4</v>
      </c>
      <c r="R195" s="140">
        <f t="shared" si="12"/>
        <v>3.0000000000000001E-3</v>
      </c>
      <c r="S195" s="140">
        <v>0</v>
      </c>
      <c r="T195" s="141">
        <f t="shared" si="13"/>
        <v>0</v>
      </c>
      <c r="AR195" s="142" t="s">
        <v>191</v>
      </c>
      <c r="AT195" s="142" t="s">
        <v>187</v>
      </c>
      <c r="AU195" s="142" t="s">
        <v>84</v>
      </c>
      <c r="AY195" s="17" t="s">
        <v>184</v>
      </c>
      <c r="BE195" s="143">
        <f t="shared" si="14"/>
        <v>0</v>
      </c>
      <c r="BF195" s="143">
        <f t="shared" si="15"/>
        <v>0</v>
      </c>
      <c r="BG195" s="143">
        <f t="shared" si="16"/>
        <v>0</v>
      </c>
      <c r="BH195" s="143">
        <f t="shared" si="17"/>
        <v>0</v>
      </c>
      <c r="BI195" s="143">
        <f t="shared" si="18"/>
        <v>0</v>
      </c>
      <c r="BJ195" s="17" t="s">
        <v>82</v>
      </c>
      <c r="BK195" s="143">
        <f t="shared" si="19"/>
        <v>0</v>
      </c>
      <c r="BL195" s="17" t="s">
        <v>191</v>
      </c>
      <c r="BM195" s="142" t="s">
        <v>1874</v>
      </c>
    </row>
    <row r="196" spans="2:65" s="1" customFormat="1" ht="24.15" customHeight="1">
      <c r="B196" s="136"/>
      <c r="C196" s="191" t="s">
        <v>365</v>
      </c>
      <c r="D196" s="191" t="s">
        <v>187</v>
      </c>
      <c r="E196" s="192" t="s">
        <v>1491</v>
      </c>
      <c r="F196" s="193" t="s">
        <v>1492</v>
      </c>
      <c r="G196" s="194" t="s">
        <v>248</v>
      </c>
      <c r="H196" s="195">
        <v>32</v>
      </c>
      <c r="I196" s="137"/>
      <c r="J196" s="196">
        <f t="shared" si="10"/>
        <v>0</v>
      </c>
      <c r="K196" s="193" t="s">
        <v>195</v>
      </c>
      <c r="L196" s="32"/>
      <c r="M196" s="138" t="s">
        <v>1</v>
      </c>
      <c r="N196" s="139" t="s">
        <v>40</v>
      </c>
      <c r="P196" s="140">
        <f t="shared" si="11"/>
        <v>0</v>
      </c>
      <c r="Q196" s="140">
        <v>6.9999999999999999E-4</v>
      </c>
      <c r="R196" s="140">
        <f t="shared" si="12"/>
        <v>2.24E-2</v>
      </c>
      <c r="S196" s="140">
        <v>0</v>
      </c>
      <c r="T196" s="141">
        <f t="shared" si="13"/>
        <v>0</v>
      </c>
      <c r="AR196" s="142" t="s">
        <v>191</v>
      </c>
      <c r="AT196" s="142" t="s">
        <v>187</v>
      </c>
      <c r="AU196" s="142" t="s">
        <v>84</v>
      </c>
      <c r="AY196" s="17" t="s">
        <v>184</v>
      </c>
      <c r="BE196" s="143">
        <f t="shared" si="14"/>
        <v>0</v>
      </c>
      <c r="BF196" s="143">
        <f t="shared" si="15"/>
        <v>0</v>
      </c>
      <c r="BG196" s="143">
        <f t="shared" si="16"/>
        <v>0</v>
      </c>
      <c r="BH196" s="143">
        <f t="shared" si="17"/>
        <v>0</v>
      </c>
      <c r="BI196" s="143">
        <f t="shared" si="18"/>
        <v>0</v>
      </c>
      <c r="BJ196" s="17" t="s">
        <v>82</v>
      </c>
      <c r="BK196" s="143">
        <f t="shared" si="19"/>
        <v>0</v>
      </c>
      <c r="BL196" s="17" t="s">
        <v>191</v>
      </c>
      <c r="BM196" s="142" t="s">
        <v>1875</v>
      </c>
    </row>
    <row r="197" spans="2:65" s="1" customFormat="1" ht="24.15" customHeight="1">
      <c r="B197" s="136"/>
      <c r="C197" s="191" t="s">
        <v>281</v>
      </c>
      <c r="D197" s="191" t="s">
        <v>187</v>
      </c>
      <c r="E197" s="192" t="s">
        <v>1494</v>
      </c>
      <c r="F197" s="193" t="s">
        <v>1495</v>
      </c>
      <c r="G197" s="194" t="s">
        <v>248</v>
      </c>
      <c r="H197" s="195">
        <v>1</v>
      </c>
      <c r="I197" s="137"/>
      <c r="J197" s="196">
        <f t="shared" si="10"/>
        <v>0</v>
      </c>
      <c r="K197" s="193" t="s">
        <v>195</v>
      </c>
      <c r="L197" s="32"/>
      <c r="M197" s="138" t="s">
        <v>1</v>
      </c>
      <c r="N197" s="139" t="s">
        <v>40</v>
      </c>
      <c r="P197" s="140">
        <f t="shared" si="11"/>
        <v>0</v>
      </c>
      <c r="Q197" s="140">
        <v>2.0000000000000002E-5</v>
      </c>
      <c r="R197" s="140">
        <f t="shared" si="12"/>
        <v>2.0000000000000002E-5</v>
      </c>
      <c r="S197" s="140">
        <v>0</v>
      </c>
      <c r="T197" s="141">
        <f t="shared" si="13"/>
        <v>0</v>
      </c>
      <c r="AR197" s="142" t="s">
        <v>191</v>
      </c>
      <c r="AT197" s="142" t="s">
        <v>187</v>
      </c>
      <c r="AU197" s="142" t="s">
        <v>84</v>
      </c>
      <c r="AY197" s="17" t="s">
        <v>184</v>
      </c>
      <c r="BE197" s="143">
        <f t="shared" si="14"/>
        <v>0</v>
      </c>
      <c r="BF197" s="143">
        <f t="shared" si="15"/>
        <v>0</v>
      </c>
      <c r="BG197" s="143">
        <f t="shared" si="16"/>
        <v>0</v>
      </c>
      <c r="BH197" s="143">
        <f t="shared" si="17"/>
        <v>0</v>
      </c>
      <c r="BI197" s="143">
        <f t="shared" si="18"/>
        <v>0</v>
      </c>
      <c r="BJ197" s="17" t="s">
        <v>82</v>
      </c>
      <c r="BK197" s="143">
        <f t="shared" si="19"/>
        <v>0</v>
      </c>
      <c r="BL197" s="17" t="s">
        <v>191</v>
      </c>
      <c r="BM197" s="142" t="s">
        <v>1876</v>
      </c>
    </row>
    <row r="198" spans="2:65" s="1" customFormat="1" ht="24.15" customHeight="1">
      <c r="B198" s="136"/>
      <c r="C198" s="197" t="s">
        <v>372</v>
      </c>
      <c r="D198" s="197" t="s">
        <v>192</v>
      </c>
      <c r="E198" s="198" t="s">
        <v>1497</v>
      </c>
      <c r="F198" s="199" t="s">
        <v>1498</v>
      </c>
      <c r="G198" s="200" t="s">
        <v>248</v>
      </c>
      <c r="H198" s="201">
        <v>1</v>
      </c>
      <c r="I198" s="144"/>
      <c r="J198" s="202">
        <f t="shared" si="10"/>
        <v>0</v>
      </c>
      <c r="K198" s="199" t="s">
        <v>1</v>
      </c>
      <c r="L198" s="145"/>
      <c r="M198" s="146" t="s">
        <v>1</v>
      </c>
      <c r="N198" s="147" t="s">
        <v>40</v>
      </c>
      <c r="P198" s="140">
        <f t="shared" si="11"/>
        <v>0</v>
      </c>
      <c r="Q198" s="140">
        <v>5.1999999999999995E-4</v>
      </c>
      <c r="R198" s="140">
        <f t="shared" si="12"/>
        <v>5.1999999999999995E-4</v>
      </c>
      <c r="S198" s="140">
        <v>0</v>
      </c>
      <c r="T198" s="141">
        <f t="shared" si="13"/>
        <v>0</v>
      </c>
      <c r="AR198" s="142" t="s">
        <v>196</v>
      </c>
      <c r="AT198" s="142" t="s">
        <v>192</v>
      </c>
      <c r="AU198" s="142" t="s">
        <v>84</v>
      </c>
      <c r="AY198" s="17" t="s">
        <v>184</v>
      </c>
      <c r="BE198" s="143">
        <f t="shared" si="14"/>
        <v>0</v>
      </c>
      <c r="BF198" s="143">
        <f t="shared" si="15"/>
        <v>0</v>
      </c>
      <c r="BG198" s="143">
        <f t="shared" si="16"/>
        <v>0</v>
      </c>
      <c r="BH198" s="143">
        <f t="shared" si="17"/>
        <v>0</v>
      </c>
      <c r="BI198" s="143">
        <f t="shared" si="18"/>
        <v>0</v>
      </c>
      <c r="BJ198" s="17" t="s">
        <v>82</v>
      </c>
      <c r="BK198" s="143">
        <f t="shared" si="19"/>
        <v>0</v>
      </c>
      <c r="BL198" s="17" t="s">
        <v>191</v>
      </c>
      <c r="BM198" s="142" t="s">
        <v>1877</v>
      </c>
    </row>
    <row r="199" spans="2:65" s="1" customFormat="1" ht="37.9" customHeight="1">
      <c r="B199" s="136"/>
      <c r="C199" s="191" t="s">
        <v>284</v>
      </c>
      <c r="D199" s="191" t="s">
        <v>187</v>
      </c>
      <c r="E199" s="192" t="s">
        <v>1500</v>
      </c>
      <c r="F199" s="193" t="s">
        <v>1501</v>
      </c>
      <c r="G199" s="194" t="s">
        <v>190</v>
      </c>
      <c r="H199" s="195">
        <v>147</v>
      </c>
      <c r="I199" s="137"/>
      <c r="J199" s="196">
        <f t="shared" si="10"/>
        <v>0</v>
      </c>
      <c r="K199" s="193" t="s">
        <v>195</v>
      </c>
      <c r="L199" s="32"/>
      <c r="M199" s="138" t="s">
        <v>1</v>
      </c>
      <c r="N199" s="139" t="s">
        <v>40</v>
      </c>
      <c r="P199" s="140">
        <f t="shared" si="11"/>
        <v>0</v>
      </c>
      <c r="Q199" s="140">
        <v>1.9000000000000001E-4</v>
      </c>
      <c r="R199" s="140">
        <f t="shared" si="12"/>
        <v>2.793E-2</v>
      </c>
      <c r="S199" s="140">
        <v>0</v>
      </c>
      <c r="T199" s="141">
        <f t="shared" si="13"/>
        <v>0</v>
      </c>
      <c r="AR199" s="142" t="s">
        <v>191</v>
      </c>
      <c r="AT199" s="142" t="s">
        <v>187</v>
      </c>
      <c r="AU199" s="142" t="s">
        <v>84</v>
      </c>
      <c r="AY199" s="17" t="s">
        <v>184</v>
      </c>
      <c r="BE199" s="143">
        <f t="shared" si="14"/>
        <v>0</v>
      </c>
      <c r="BF199" s="143">
        <f t="shared" si="15"/>
        <v>0</v>
      </c>
      <c r="BG199" s="143">
        <f t="shared" si="16"/>
        <v>0</v>
      </c>
      <c r="BH199" s="143">
        <f t="shared" si="17"/>
        <v>0</v>
      </c>
      <c r="BI199" s="143">
        <f t="shared" si="18"/>
        <v>0</v>
      </c>
      <c r="BJ199" s="17" t="s">
        <v>82</v>
      </c>
      <c r="BK199" s="143">
        <f t="shared" si="19"/>
        <v>0</v>
      </c>
      <c r="BL199" s="17" t="s">
        <v>191</v>
      </c>
      <c r="BM199" s="142" t="s">
        <v>1878</v>
      </c>
    </row>
    <row r="200" spans="2:65" s="1" customFormat="1" ht="32.950000000000003" customHeight="1">
      <c r="B200" s="136"/>
      <c r="C200" s="191" t="s">
        <v>379</v>
      </c>
      <c r="D200" s="191" t="s">
        <v>187</v>
      </c>
      <c r="E200" s="192" t="s">
        <v>1503</v>
      </c>
      <c r="F200" s="193" t="s">
        <v>1504</v>
      </c>
      <c r="G200" s="194" t="s">
        <v>190</v>
      </c>
      <c r="H200" s="195">
        <v>147</v>
      </c>
      <c r="I200" s="137"/>
      <c r="J200" s="196">
        <f t="shared" si="10"/>
        <v>0</v>
      </c>
      <c r="K200" s="193" t="s">
        <v>195</v>
      </c>
      <c r="L200" s="32"/>
      <c r="M200" s="138" t="s">
        <v>1</v>
      </c>
      <c r="N200" s="139" t="s">
        <v>40</v>
      </c>
      <c r="P200" s="140">
        <f t="shared" si="11"/>
        <v>0</v>
      </c>
      <c r="Q200" s="140">
        <v>1.0000000000000001E-5</v>
      </c>
      <c r="R200" s="140">
        <f t="shared" si="12"/>
        <v>1.4700000000000002E-3</v>
      </c>
      <c r="S200" s="140">
        <v>0</v>
      </c>
      <c r="T200" s="141">
        <f t="shared" si="13"/>
        <v>0</v>
      </c>
      <c r="AR200" s="142" t="s">
        <v>191</v>
      </c>
      <c r="AT200" s="142" t="s">
        <v>187</v>
      </c>
      <c r="AU200" s="142" t="s">
        <v>84</v>
      </c>
      <c r="AY200" s="17" t="s">
        <v>184</v>
      </c>
      <c r="BE200" s="143">
        <f t="shared" si="14"/>
        <v>0</v>
      </c>
      <c r="BF200" s="143">
        <f t="shared" si="15"/>
        <v>0</v>
      </c>
      <c r="BG200" s="143">
        <f t="shared" si="16"/>
        <v>0</v>
      </c>
      <c r="BH200" s="143">
        <f t="shared" si="17"/>
        <v>0</v>
      </c>
      <c r="BI200" s="143">
        <f t="shared" si="18"/>
        <v>0</v>
      </c>
      <c r="BJ200" s="17" t="s">
        <v>82</v>
      </c>
      <c r="BK200" s="143">
        <f t="shared" si="19"/>
        <v>0</v>
      </c>
      <c r="BL200" s="17" t="s">
        <v>191</v>
      </c>
      <c r="BM200" s="142" t="s">
        <v>1879</v>
      </c>
    </row>
    <row r="201" spans="2:65" s="1" customFormat="1" ht="44.35" customHeight="1">
      <c r="B201" s="136"/>
      <c r="C201" s="191" t="s">
        <v>288</v>
      </c>
      <c r="D201" s="191" t="s">
        <v>187</v>
      </c>
      <c r="E201" s="192" t="s">
        <v>1506</v>
      </c>
      <c r="F201" s="193" t="s">
        <v>1507</v>
      </c>
      <c r="G201" s="194" t="s">
        <v>351</v>
      </c>
      <c r="H201" s="195">
        <v>0.79500000000000004</v>
      </c>
      <c r="I201" s="137"/>
      <c r="J201" s="196">
        <f t="shared" si="10"/>
        <v>0</v>
      </c>
      <c r="K201" s="193" t="s">
        <v>1081</v>
      </c>
      <c r="L201" s="32"/>
      <c r="M201" s="138" t="s">
        <v>1</v>
      </c>
      <c r="N201" s="139" t="s">
        <v>40</v>
      </c>
      <c r="P201" s="140">
        <f t="shared" si="11"/>
        <v>0</v>
      </c>
      <c r="Q201" s="140">
        <v>0</v>
      </c>
      <c r="R201" s="140">
        <f t="shared" si="12"/>
        <v>0</v>
      </c>
      <c r="S201" s="140">
        <v>0</v>
      </c>
      <c r="T201" s="141">
        <f t="shared" si="13"/>
        <v>0</v>
      </c>
      <c r="AR201" s="142" t="s">
        <v>191</v>
      </c>
      <c r="AT201" s="142" t="s">
        <v>187</v>
      </c>
      <c r="AU201" s="142" t="s">
        <v>84</v>
      </c>
      <c r="AY201" s="17" t="s">
        <v>184</v>
      </c>
      <c r="BE201" s="143">
        <f t="shared" si="14"/>
        <v>0</v>
      </c>
      <c r="BF201" s="143">
        <f t="shared" si="15"/>
        <v>0</v>
      </c>
      <c r="BG201" s="143">
        <f t="shared" si="16"/>
        <v>0</v>
      </c>
      <c r="BH201" s="143">
        <f t="shared" si="17"/>
        <v>0</v>
      </c>
      <c r="BI201" s="143">
        <f t="shared" si="18"/>
        <v>0</v>
      </c>
      <c r="BJ201" s="17" t="s">
        <v>82</v>
      </c>
      <c r="BK201" s="143">
        <f t="shared" si="19"/>
        <v>0</v>
      </c>
      <c r="BL201" s="17" t="s">
        <v>191</v>
      </c>
      <c r="BM201" s="142" t="s">
        <v>1880</v>
      </c>
    </row>
    <row r="202" spans="2:65" s="1" customFormat="1" ht="37.9" customHeight="1">
      <c r="B202" s="136"/>
      <c r="C202" s="191" t="s">
        <v>386</v>
      </c>
      <c r="D202" s="191" t="s">
        <v>187</v>
      </c>
      <c r="E202" s="192" t="s">
        <v>1509</v>
      </c>
      <c r="F202" s="193" t="s">
        <v>1510</v>
      </c>
      <c r="G202" s="194" t="s">
        <v>248</v>
      </c>
      <c r="H202" s="195">
        <v>5</v>
      </c>
      <c r="I202" s="137"/>
      <c r="J202" s="196">
        <f t="shared" si="10"/>
        <v>0</v>
      </c>
      <c r="K202" s="193" t="s">
        <v>195</v>
      </c>
      <c r="L202" s="32"/>
      <c r="M202" s="138" t="s">
        <v>1</v>
      </c>
      <c r="N202" s="139" t="s">
        <v>40</v>
      </c>
      <c r="P202" s="140">
        <f t="shared" si="11"/>
        <v>0</v>
      </c>
      <c r="Q202" s="140">
        <v>1.4999999999999999E-4</v>
      </c>
      <c r="R202" s="140">
        <f t="shared" si="12"/>
        <v>7.4999999999999991E-4</v>
      </c>
      <c r="S202" s="140">
        <v>0</v>
      </c>
      <c r="T202" s="141">
        <f t="shared" si="13"/>
        <v>0</v>
      </c>
      <c r="AR202" s="142" t="s">
        <v>191</v>
      </c>
      <c r="AT202" s="142" t="s">
        <v>187</v>
      </c>
      <c r="AU202" s="142" t="s">
        <v>84</v>
      </c>
      <c r="AY202" s="17" t="s">
        <v>184</v>
      </c>
      <c r="BE202" s="143">
        <f t="shared" si="14"/>
        <v>0</v>
      </c>
      <c r="BF202" s="143">
        <f t="shared" si="15"/>
        <v>0</v>
      </c>
      <c r="BG202" s="143">
        <f t="shared" si="16"/>
        <v>0</v>
      </c>
      <c r="BH202" s="143">
        <f t="shared" si="17"/>
        <v>0</v>
      </c>
      <c r="BI202" s="143">
        <f t="shared" si="18"/>
        <v>0</v>
      </c>
      <c r="BJ202" s="17" t="s">
        <v>82</v>
      </c>
      <c r="BK202" s="143">
        <f t="shared" si="19"/>
        <v>0</v>
      </c>
      <c r="BL202" s="17" t="s">
        <v>191</v>
      </c>
      <c r="BM202" s="142" t="s">
        <v>1881</v>
      </c>
    </row>
    <row r="203" spans="2:65" s="1" customFormat="1" ht="37.9" customHeight="1">
      <c r="B203" s="136"/>
      <c r="C203" s="191" t="s">
        <v>291</v>
      </c>
      <c r="D203" s="191" t="s">
        <v>187</v>
      </c>
      <c r="E203" s="192" t="s">
        <v>1512</v>
      </c>
      <c r="F203" s="193" t="s">
        <v>1513</v>
      </c>
      <c r="G203" s="194" t="s">
        <v>248</v>
      </c>
      <c r="H203" s="195">
        <v>4</v>
      </c>
      <c r="I203" s="137"/>
      <c r="J203" s="196">
        <f t="shared" si="10"/>
        <v>0</v>
      </c>
      <c r="K203" s="193" t="s">
        <v>195</v>
      </c>
      <c r="L203" s="32"/>
      <c r="M203" s="138" t="s">
        <v>1</v>
      </c>
      <c r="N203" s="139" t="s">
        <v>40</v>
      </c>
      <c r="P203" s="140">
        <f t="shared" si="11"/>
        <v>0</v>
      </c>
      <c r="Q203" s="140">
        <v>1.7000000000000001E-4</v>
      </c>
      <c r="R203" s="140">
        <f t="shared" si="12"/>
        <v>6.8000000000000005E-4</v>
      </c>
      <c r="S203" s="140">
        <v>0</v>
      </c>
      <c r="T203" s="141">
        <f t="shared" si="13"/>
        <v>0</v>
      </c>
      <c r="AR203" s="142" t="s">
        <v>191</v>
      </c>
      <c r="AT203" s="142" t="s">
        <v>187</v>
      </c>
      <c r="AU203" s="142" t="s">
        <v>84</v>
      </c>
      <c r="AY203" s="17" t="s">
        <v>184</v>
      </c>
      <c r="BE203" s="143">
        <f t="shared" si="14"/>
        <v>0</v>
      </c>
      <c r="BF203" s="143">
        <f t="shared" si="15"/>
        <v>0</v>
      </c>
      <c r="BG203" s="143">
        <f t="shared" si="16"/>
        <v>0</v>
      </c>
      <c r="BH203" s="143">
        <f t="shared" si="17"/>
        <v>0</v>
      </c>
      <c r="BI203" s="143">
        <f t="shared" si="18"/>
        <v>0</v>
      </c>
      <c r="BJ203" s="17" t="s">
        <v>82</v>
      </c>
      <c r="BK203" s="143">
        <f t="shared" si="19"/>
        <v>0</v>
      </c>
      <c r="BL203" s="17" t="s">
        <v>191</v>
      </c>
      <c r="BM203" s="142" t="s">
        <v>1882</v>
      </c>
    </row>
    <row r="204" spans="2:65" s="1" customFormat="1" ht="55.55" customHeight="1">
      <c r="B204" s="136"/>
      <c r="C204" s="191" t="s">
        <v>393</v>
      </c>
      <c r="D204" s="191" t="s">
        <v>187</v>
      </c>
      <c r="E204" s="192" t="s">
        <v>1515</v>
      </c>
      <c r="F204" s="193" t="s">
        <v>1516</v>
      </c>
      <c r="G204" s="194" t="s">
        <v>351</v>
      </c>
      <c r="H204" s="195">
        <v>0.42199999999999999</v>
      </c>
      <c r="I204" s="137"/>
      <c r="J204" s="196">
        <f t="shared" si="10"/>
        <v>0</v>
      </c>
      <c r="K204" s="193" t="s">
        <v>195</v>
      </c>
      <c r="L204" s="32"/>
      <c r="M204" s="138" t="s">
        <v>1</v>
      </c>
      <c r="N204" s="139" t="s">
        <v>40</v>
      </c>
      <c r="P204" s="140">
        <f t="shared" si="11"/>
        <v>0</v>
      </c>
      <c r="Q204" s="140">
        <v>0</v>
      </c>
      <c r="R204" s="140">
        <f t="shared" si="12"/>
        <v>0</v>
      </c>
      <c r="S204" s="140">
        <v>0</v>
      </c>
      <c r="T204" s="141">
        <f t="shared" si="13"/>
        <v>0</v>
      </c>
      <c r="AR204" s="142" t="s">
        <v>191</v>
      </c>
      <c r="AT204" s="142" t="s">
        <v>187</v>
      </c>
      <c r="AU204" s="142" t="s">
        <v>84</v>
      </c>
      <c r="AY204" s="17" t="s">
        <v>184</v>
      </c>
      <c r="BE204" s="143">
        <f t="shared" si="14"/>
        <v>0</v>
      </c>
      <c r="BF204" s="143">
        <f t="shared" si="15"/>
        <v>0</v>
      </c>
      <c r="BG204" s="143">
        <f t="shared" si="16"/>
        <v>0</v>
      </c>
      <c r="BH204" s="143">
        <f t="shared" si="17"/>
        <v>0</v>
      </c>
      <c r="BI204" s="143">
        <f t="shared" si="18"/>
        <v>0</v>
      </c>
      <c r="BJ204" s="17" t="s">
        <v>82</v>
      </c>
      <c r="BK204" s="143">
        <f t="shared" si="19"/>
        <v>0</v>
      </c>
      <c r="BL204" s="17" t="s">
        <v>191</v>
      </c>
      <c r="BM204" s="142" t="s">
        <v>1883</v>
      </c>
    </row>
    <row r="205" spans="2:65" s="11" customFormat="1" ht="22.95" customHeight="1">
      <c r="B205" s="124"/>
      <c r="D205" s="125" t="s">
        <v>74</v>
      </c>
      <c r="E205" s="134" t="s">
        <v>1518</v>
      </c>
      <c r="F205" s="134" t="s">
        <v>1519</v>
      </c>
      <c r="J205" s="135">
        <f>BK205</f>
        <v>0</v>
      </c>
      <c r="L205" s="124"/>
      <c r="M205" s="129"/>
      <c r="P205" s="130">
        <f>SUM(P206:P222)</f>
        <v>0</v>
      </c>
      <c r="R205" s="130">
        <f>SUM(R206:R222)</f>
        <v>0.58634999999999993</v>
      </c>
      <c r="T205" s="131">
        <f>SUM(T206:T222)</f>
        <v>0.71930000000000005</v>
      </c>
      <c r="AR205" s="125" t="s">
        <v>84</v>
      </c>
      <c r="AT205" s="132" t="s">
        <v>74</v>
      </c>
      <c r="AU205" s="132" t="s">
        <v>82</v>
      </c>
      <c r="AY205" s="125" t="s">
        <v>184</v>
      </c>
      <c r="BK205" s="133">
        <f>SUM(BK206:BK222)</f>
        <v>0</v>
      </c>
    </row>
    <row r="206" spans="2:65" s="1" customFormat="1" ht="16.5" customHeight="1">
      <c r="B206" s="136"/>
      <c r="C206" s="191" t="s">
        <v>295</v>
      </c>
      <c r="D206" s="191" t="s">
        <v>187</v>
      </c>
      <c r="E206" s="192" t="s">
        <v>1520</v>
      </c>
      <c r="F206" s="193" t="s">
        <v>1521</v>
      </c>
      <c r="G206" s="194" t="s">
        <v>239</v>
      </c>
      <c r="H206" s="195">
        <v>12</v>
      </c>
      <c r="I206" s="137"/>
      <c r="J206" s="196">
        <f t="shared" ref="J206:J222" si="20">ROUND(I206*H206,2)</f>
        <v>0</v>
      </c>
      <c r="K206" s="193" t="s">
        <v>195</v>
      </c>
      <c r="L206" s="32"/>
      <c r="M206" s="138" t="s">
        <v>1</v>
      </c>
      <c r="N206" s="139" t="s">
        <v>40</v>
      </c>
      <c r="P206" s="140">
        <f t="shared" ref="P206:P222" si="21">O206*H206</f>
        <v>0</v>
      </c>
      <c r="Q206" s="140">
        <v>0</v>
      </c>
      <c r="R206" s="140">
        <f t="shared" ref="R206:R222" si="22">Q206*H206</f>
        <v>0</v>
      </c>
      <c r="S206" s="140">
        <v>3.4200000000000001E-2</v>
      </c>
      <c r="T206" s="141">
        <f t="shared" ref="T206:T222" si="23">S206*H206</f>
        <v>0.41039999999999999</v>
      </c>
      <c r="AR206" s="142" t="s">
        <v>191</v>
      </c>
      <c r="AT206" s="142" t="s">
        <v>187</v>
      </c>
      <c r="AU206" s="142" t="s">
        <v>84</v>
      </c>
      <c r="AY206" s="17" t="s">
        <v>184</v>
      </c>
      <c r="BE206" s="143">
        <f t="shared" ref="BE206:BE222" si="24">IF(N206="základní",J206,0)</f>
        <v>0</v>
      </c>
      <c r="BF206" s="143">
        <f t="shared" ref="BF206:BF222" si="25">IF(N206="snížená",J206,0)</f>
        <v>0</v>
      </c>
      <c r="BG206" s="143">
        <f t="shared" ref="BG206:BG222" si="26">IF(N206="zákl. přenesená",J206,0)</f>
        <v>0</v>
      </c>
      <c r="BH206" s="143">
        <f t="shared" ref="BH206:BH222" si="27">IF(N206="sníž. přenesená",J206,0)</f>
        <v>0</v>
      </c>
      <c r="BI206" s="143">
        <f t="shared" ref="BI206:BI222" si="28">IF(N206="nulová",J206,0)</f>
        <v>0</v>
      </c>
      <c r="BJ206" s="17" t="s">
        <v>82</v>
      </c>
      <c r="BK206" s="143">
        <f t="shared" ref="BK206:BK222" si="29">ROUND(I206*H206,2)</f>
        <v>0</v>
      </c>
      <c r="BL206" s="17" t="s">
        <v>191</v>
      </c>
      <c r="BM206" s="142" t="s">
        <v>1884</v>
      </c>
    </row>
    <row r="207" spans="2:65" s="1" customFormat="1" ht="32.950000000000003" customHeight="1">
      <c r="B207" s="136"/>
      <c r="C207" s="191" t="s">
        <v>400</v>
      </c>
      <c r="D207" s="191" t="s">
        <v>187</v>
      </c>
      <c r="E207" s="192" t="s">
        <v>1523</v>
      </c>
      <c r="F207" s="193" t="s">
        <v>1524</v>
      </c>
      <c r="G207" s="194" t="s">
        <v>239</v>
      </c>
      <c r="H207" s="195">
        <v>12</v>
      </c>
      <c r="I207" s="137"/>
      <c r="J207" s="196">
        <f t="shared" si="20"/>
        <v>0</v>
      </c>
      <c r="K207" s="193" t="s">
        <v>195</v>
      </c>
      <c r="L207" s="32"/>
      <c r="M207" s="138" t="s">
        <v>1</v>
      </c>
      <c r="N207" s="139" t="s">
        <v>40</v>
      </c>
      <c r="P207" s="140">
        <f t="shared" si="21"/>
        <v>0</v>
      </c>
      <c r="Q207" s="140">
        <v>1.6969999999999999E-2</v>
      </c>
      <c r="R207" s="140">
        <f t="shared" si="22"/>
        <v>0.20363999999999999</v>
      </c>
      <c r="S207" s="140">
        <v>0</v>
      </c>
      <c r="T207" s="141">
        <f t="shared" si="23"/>
        <v>0</v>
      </c>
      <c r="AR207" s="142" t="s">
        <v>191</v>
      </c>
      <c r="AT207" s="142" t="s">
        <v>187</v>
      </c>
      <c r="AU207" s="142" t="s">
        <v>84</v>
      </c>
      <c r="AY207" s="17" t="s">
        <v>184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7" t="s">
        <v>82</v>
      </c>
      <c r="BK207" s="143">
        <f t="shared" si="29"/>
        <v>0</v>
      </c>
      <c r="BL207" s="17" t="s">
        <v>191</v>
      </c>
      <c r="BM207" s="142" t="s">
        <v>1885</v>
      </c>
    </row>
    <row r="208" spans="2:65" s="1" customFormat="1" ht="24.15" customHeight="1">
      <c r="B208" s="136"/>
      <c r="C208" s="191" t="s">
        <v>298</v>
      </c>
      <c r="D208" s="191" t="s">
        <v>187</v>
      </c>
      <c r="E208" s="192" t="s">
        <v>1526</v>
      </c>
      <c r="F208" s="193" t="s">
        <v>1527</v>
      </c>
      <c r="G208" s="194" t="s">
        <v>239</v>
      </c>
      <c r="H208" s="195">
        <v>5</v>
      </c>
      <c r="I208" s="137"/>
      <c r="J208" s="196">
        <f t="shared" si="20"/>
        <v>0</v>
      </c>
      <c r="K208" s="193" t="s">
        <v>195</v>
      </c>
      <c r="L208" s="32"/>
      <c r="M208" s="138" t="s">
        <v>1</v>
      </c>
      <c r="N208" s="139" t="s">
        <v>40</v>
      </c>
      <c r="P208" s="140">
        <f t="shared" si="21"/>
        <v>0</v>
      </c>
      <c r="Q208" s="140">
        <v>1.908E-2</v>
      </c>
      <c r="R208" s="140">
        <f t="shared" si="22"/>
        <v>9.5399999999999999E-2</v>
      </c>
      <c r="S208" s="140">
        <v>0</v>
      </c>
      <c r="T208" s="141">
        <f t="shared" si="23"/>
        <v>0</v>
      </c>
      <c r="AR208" s="142" t="s">
        <v>191</v>
      </c>
      <c r="AT208" s="142" t="s">
        <v>187</v>
      </c>
      <c r="AU208" s="142" t="s">
        <v>84</v>
      </c>
      <c r="AY208" s="17" t="s">
        <v>184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7" t="s">
        <v>82</v>
      </c>
      <c r="BK208" s="143">
        <f t="shared" si="29"/>
        <v>0</v>
      </c>
      <c r="BL208" s="17" t="s">
        <v>191</v>
      </c>
      <c r="BM208" s="142" t="s">
        <v>1886</v>
      </c>
    </row>
    <row r="209" spans="2:65" s="1" customFormat="1" ht="24.15" customHeight="1">
      <c r="B209" s="136"/>
      <c r="C209" s="191" t="s">
        <v>407</v>
      </c>
      <c r="D209" s="191" t="s">
        <v>187</v>
      </c>
      <c r="E209" s="192" t="s">
        <v>1529</v>
      </c>
      <c r="F209" s="193" t="s">
        <v>1530</v>
      </c>
      <c r="G209" s="194" t="s">
        <v>239</v>
      </c>
      <c r="H209" s="195">
        <v>5</v>
      </c>
      <c r="I209" s="137"/>
      <c r="J209" s="196">
        <f t="shared" si="20"/>
        <v>0</v>
      </c>
      <c r="K209" s="193" t="s">
        <v>195</v>
      </c>
      <c r="L209" s="32"/>
      <c r="M209" s="138" t="s">
        <v>1</v>
      </c>
      <c r="N209" s="139" t="s">
        <v>40</v>
      </c>
      <c r="P209" s="140">
        <f t="shared" si="21"/>
        <v>0</v>
      </c>
      <c r="Q209" s="140">
        <v>0</v>
      </c>
      <c r="R209" s="140">
        <f t="shared" si="22"/>
        <v>0</v>
      </c>
      <c r="S209" s="140">
        <v>1.107E-2</v>
      </c>
      <c r="T209" s="141">
        <f t="shared" si="23"/>
        <v>5.5349999999999996E-2</v>
      </c>
      <c r="AR209" s="142" t="s">
        <v>191</v>
      </c>
      <c r="AT209" s="142" t="s">
        <v>187</v>
      </c>
      <c r="AU209" s="142" t="s">
        <v>84</v>
      </c>
      <c r="AY209" s="17" t="s">
        <v>184</v>
      </c>
      <c r="BE209" s="143">
        <f t="shared" si="24"/>
        <v>0</v>
      </c>
      <c r="BF209" s="143">
        <f t="shared" si="25"/>
        <v>0</v>
      </c>
      <c r="BG209" s="143">
        <f t="shared" si="26"/>
        <v>0</v>
      </c>
      <c r="BH209" s="143">
        <f t="shared" si="27"/>
        <v>0</v>
      </c>
      <c r="BI209" s="143">
        <f t="shared" si="28"/>
        <v>0</v>
      </c>
      <c r="BJ209" s="17" t="s">
        <v>82</v>
      </c>
      <c r="BK209" s="143">
        <f t="shared" si="29"/>
        <v>0</v>
      </c>
      <c r="BL209" s="17" t="s">
        <v>191</v>
      </c>
      <c r="BM209" s="142" t="s">
        <v>1887</v>
      </c>
    </row>
    <row r="210" spans="2:65" s="1" customFormat="1" ht="21.75" customHeight="1">
      <c r="B210" s="136"/>
      <c r="C210" s="191" t="s">
        <v>302</v>
      </c>
      <c r="D210" s="191" t="s">
        <v>187</v>
      </c>
      <c r="E210" s="192" t="s">
        <v>1532</v>
      </c>
      <c r="F210" s="193" t="s">
        <v>1533</v>
      </c>
      <c r="G210" s="194" t="s">
        <v>239</v>
      </c>
      <c r="H210" s="195">
        <v>10</v>
      </c>
      <c r="I210" s="137"/>
      <c r="J210" s="196">
        <f t="shared" si="20"/>
        <v>0</v>
      </c>
      <c r="K210" s="193" t="s">
        <v>195</v>
      </c>
      <c r="L210" s="32"/>
      <c r="M210" s="138" t="s">
        <v>1</v>
      </c>
      <c r="N210" s="139" t="s">
        <v>40</v>
      </c>
      <c r="P210" s="140">
        <f t="shared" si="21"/>
        <v>0</v>
      </c>
      <c r="Q210" s="140">
        <v>0</v>
      </c>
      <c r="R210" s="140">
        <f t="shared" si="22"/>
        <v>0</v>
      </c>
      <c r="S210" s="140">
        <v>1.9460000000000002E-2</v>
      </c>
      <c r="T210" s="141">
        <f t="shared" si="23"/>
        <v>0.19460000000000002</v>
      </c>
      <c r="AR210" s="142" t="s">
        <v>191</v>
      </c>
      <c r="AT210" s="142" t="s">
        <v>187</v>
      </c>
      <c r="AU210" s="142" t="s">
        <v>84</v>
      </c>
      <c r="AY210" s="17" t="s">
        <v>184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7" t="s">
        <v>82</v>
      </c>
      <c r="BK210" s="143">
        <f t="shared" si="29"/>
        <v>0</v>
      </c>
      <c r="BL210" s="17" t="s">
        <v>191</v>
      </c>
      <c r="BM210" s="142" t="s">
        <v>1888</v>
      </c>
    </row>
    <row r="211" spans="2:65" s="1" customFormat="1" ht="37.9" customHeight="1">
      <c r="B211" s="136"/>
      <c r="C211" s="191" t="s">
        <v>416</v>
      </c>
      <c r="D211" s="191" t="s">
        <v>187</v>
      </c>
      <c r="E211" s="192" t="s">
        <v>1535</v>
      </c>
      <c r="F211" s="193" t="s">
        <v>1536</v>
      </c>
      <c r="G211" s="194" t="s">
        <v>239</v>
      </c>
      <c r="H211" s="195">
        <v>10</v>
      </c>
      <c r="I211" s="137"/>
      <c r="J211" s="196">
        <f t="shared" si="20"/>
        <v>0</v>
      </c>
      <c r="K211" s="193" t="s">
        <v>195</v>
      </c>
      <c r="L211" s="32"/>
      <c r="M211" s="138" t="s">
        <v>1</v>
      </c>
      <c r="N211" s="139" t="s">
        <v>40</v>
      </c>
      <c r="P211" s="140">
        <f t="shared" si="21"/>
        <v>0</v>
      </c>
      <c r="Q211" s="140">
        <v>2.0729999999999998E-2</v>
      </c>
      <c r="R211" s="140">
        <f t="shared" si="22"/>
        <v>0.20729999999999998</v>
      </c>
      <c r="S211" s="140">
        <v>0</v>
      </c>
      <c r="T211" s="141">
        <f t="shared" si="23"/>
        <v>0</v>
      </c>
      <c r="AR211" s="142" t="s">
        <v>191</v>
      </c>
      <c r="AT211" s="142" t="s">
        <v>187</v>
      </c>
      <c r="AU211" s="142" t="s">
        <v>84</v>
      </c>
      <c r="AY211" s="17" t="s">
        <v>184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7" t="s">
        <v>82</v>
      </c>
      <c r="BK211" s="143">
        <f t="shared" si="29"/>
        <v>0</v>
      </c>
      <c r="BL211" s="17" t="s">
        <v>191</v>
      </c>
      <c r="BM211" s="142" t="s">
        <v>1889</v>
      </c>
    </row>
    <row r="212" spans="2:65" s="1" customFormat="1" ht="32.950000000000003" customHeight="1">
      <c r="B212" s="136"/>
      <c r="C212" s="191" t="s">
        <v>305</v>
      </c>
      <c r="D212" s="191" t="s">
        <v>187</v>
      </c>
      <c r="E212" s="192" t="s">
        <v>1538</v>
      </c>
      <c r="F212" s="193" t="s">
        <v>1539</v>
      </c>
      <c r="G212" s="194" t="s">
        <v>239</v>
      </c>
      <c r="H212" s="195">
        <v>2</v>
      </c>
      <c r="I212" s="137"/>
      <c r="J212" s="196">
        <f t="shared" si="20"/>
        <v>0</v>
      </c>
      <c r="K212" s="193" t="s">
        <v>195</v>
      </c>
      <c r="L212" s="32"/>
      <c r="M212" s="138" t="s">
        <v>1</v>
      </c>
      <c r="N212" s="139" t="s">
        <v>40</v>
      </c>
      <c r="P212" s="140">
        <f t="shared" si="21"/>
        <v>0</v>
      </c>
      <c r="Q212" s="140">
        <v>0</v>
      </c>
      <c r="R212" s="140">
        <f t="shared" si="22"/>
        <v>0</v>
      </c>
      <c r="S212" s="140">
        <v>1.8800000000000001E-2</v>
      </c>
      <c r="T212" s="141">
        <f t="shared" si="23"/>
        <v>3.7600000000000001E-2</v>
      </c>
      <c r="AR212" s="142" t="s">
        <v>191</v>
      </c>
      <c r="AT212" s="142" t="s">
        <v>187</v>
      </c>
      <c r="AU212" s="142" t="s">
        <v>84</v>
      </c>
      <c r="AY212" s="17" t="s">
        <v>184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7" t="s">
        <v>82</v>
      </c>
      <c r="BK212" s="143">
        <f t="shared" si="29"/>
        <v>0</v>
      </c>
      <c r="BL212" s="17" t="s">
        <v>191</v>
      </c>
      <c r="BM212" s="142" t="s">
        <v>1890</v>
      </c>
    </row>
    <row r="213" spans="2:65" s="1" customFormat="1" ht="32.950000000000003" customHeight="1">
      <c r="B213" s="136"/>
      <c r="C213" s="191" t="s">
        <v>423</v>
      </c>
      <c r="D213" s="191" t="s">
        <v>187</v>
      </c>
      <c r="E213" s="192" t="s">
        <v>1541</v>
      </c>
      <c r="F213" s="193" t="s">
        <v>1542</v>
      </c>
      <c r="G213" s="194" t="s">
        <v>239</v>
      </c>
      <c r="H213" s="195">
        <v>3</v>
      </c>
      <c r="I213" s="137"/>
      <c r="J213" s="196">
        <f t="shared" si="20"/>
        <v>0</v>
      </c>
      <c r="K213" s="193" t="s">
        <v>195</v>
      </c>
      <c r="L213" s="32"/>
      <c r="M213" s="138" t="s">
        <v>1</v>
      </c>
      <c r="N213" s="139" t="s">
        <v>40</v>
      </c>
      <c r="P213" s="140">
        <f t="shared" si="21"/>
        <v>0</v>
      </c>
      <c r="Q213" s="140">
        <v>1.4749999999999999E-2</v>
      </c>
      <c r="R213" s="140">
        <f t="shared" si="22"/>
        <v>4.4249999999999998E-2</v>
      </c>
      <c r="S213" s="140">
        <v>0</v>
      </c>
      <c r="T213" s="141">
        <f t="shared" si="23"/>
        <v>0</v>
      </c>
      <c r="AR213" s="142" t="s">
        <v>191</v>
      </c>
      <c r="AT213" s="142" t="s">
        <v>187</v>
      </c>
      <c r="AU213" s="142" t="s">
        <v>84</v>
      </c>
      <c r="AY213" s="17" t="s">
        <v>184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7" t="s">
        <v>82</v>
      </c>
      <c r="BK213" s="143">
        <f t="shared" si="29"/>
        <v>0</v>
      </c>
      <c r="BL213" s="17" t="s">
        <v>191</v>
      </c>
      <c r="BM213" s="142" t="s">
        <v>1891</v>
      </c>
    </row>
    <row r="214" spans="2:65" s="1" customFormat="1" ht="44.35" customHeight="1">
      <c r="B214" s="136"/>
      <c r="C214" s="191" t="s">
        <v>309</v>
      </c>
      <c r="D214" s="191" t="s">
        <v>187</v>
      </c>
      <c r="E214" s="192" t="s">
        <v>1544</v>
      </c>
      <c r="F214" s="193" t="s">
        <v>1545</v>
      </c>
      <c r="G214" s="194" t="s">
        <v>351</v>
      </c>
      <c r="H214" s="195">
        <v>0.7</v>
      </c>
      <c r="I214" s="137"/>
      <c r="J214" s="196">
        <f t="shared" si="20"/>
        <v>0</v>
      </c>
      <c r="K214" s="193" t="s">
        <v>1081</v>
      </c>
      <c r="L214" s="32"/>
      <c r="M214" s="138" t="s">
        <v>1</v>
      </c>
      <c r="N214" s="139" t="s">
        <v>40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0</v>
      </c>
      <c r="T214" s="141">
        <f t="shared" si="23"/>
        <v>0</v>
      </c>
      <c r="AR214" s="142" t="s">
        <v>191</v>
      </c>
      <c r="AT214" s="142" t="s">
        <v>187</v>
      </c>
      <c r="AU214" s="142" t="s">
        <v>84</v>
      </c>
      <c r="AY214" s="17" t="s">
        <v>184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7" t="s">
        <v>82</v>
      </c>
      <c r="BK214" s="143">
        <f t="shared" si="29"/>
        <v>0</v>
      </c>
      <c r="BL214" s="17" t="s">
        <v>191</v>
      </c>
      <c r="BM214" s="142" t="s">
        <v>1892</v>
      </c>
    </row>
    <row r="215" spans="2:65" s="1" customFormat="1" ht="24.15" customHeight="1">
      <c r="B215" s="136"/>
      <c r="C215" s="191" t="s">
        <v>430</v>
      </c>
      <c r="D215" s="191" t="s">
        <v>187</v>
      </c>
      <c r="E215" s="192" t="s">
        <v>1547</v>
      </c>
      <c r="F215" s="193" t="s">
        <v>1548</v>
      </c>
      <c r="G215" s="194" t="s">
        <v>239</v>
      </c>
      <c r="H215" s="195">
        <v>35</v>
      </c>
      <c r="I215" s="137"/>
      <c r="J215" s="196">
        <f t="shared" si="20"/>
        <v>0</v>
      </c>
      <c r="K215" s="193" t="s">
        <v>195</v>
      </c>
      <c r="L215" s="32"/>
      <c r="M215" s="138" t="s">
        <v>1</v>
      </c>
      <c r="N215" s="139" t="s">
        <v>40</v>
      </c>
      <c r="P215" s="140">
        <f t="shared" si="21"/>
        <v>0</v>
      </c>
      <c r="Q215" s="140">
        <v>2.4000000000000001E-4</v>
      </c>
      <c r="R215" s="140">
        <f t="shared" si="22"/>
        <v>8.3999999999999995E-3</v>
      </c>
      <c r="S215" s="140">
        <v>0</v>
      </c>
      <c r="T215" s="141">
        <f t="shared" si="23"/>
        <v>0</v>
      </c>
      <c r="AR215" s="142" t="s">
        <v>191</v>
      </c>
      <c r="AT215" s="142" t="s">
        <v>187</v>
      </c>
      <c r="AU215" s="142" t="s">
        <v>84</v>
      </c>
      <c r="AY215" s="17" t="s">
        <v>184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7" t="s">
        <v>82</v>
      </c>
      <c r="BK215" s="143">
        <f t="shared" si="29"/>
        <v>0</v>
      </c>
      <c r="BL215" s="17" t="s">
        <v>191</v>
      </c>
      <c r="BM215" s="142" t="s">
        <v>1893</v>
      </c>
    </row>
    <row r="216" spans="2:65" s="1" customFormat="1" ht="16.5" customHeight="1">
      <c r="B216" s="136"/>
      <c r="C216" s="191" t="s">
        <v>312</v>
      </c>
      <c r="D216" s="191" t="s">
        <v>187</v>
      </c>
      <c r="E216" s="192" t="s">
        <v>1550</v>
      </c>
      <c r="F216" s="193" t="s">
        <v>1551</v>
      </c>
      <c r="G216" s="194" t="s">
        <v>239</v>
      </c>
      <c r="H216" s="195">
        <v>10</v>
      </c>
      <c r="I216" s="137"/>
      <c r="J216" s="196">
        <f t="shared" si="20"/>
        <v>0</v>
      </c>
      <c r="K216" s="193" t="s">
        <v>195</v>
      </c>
      <c r="L216" s="32"/>
      <c r="M216" s="138" t="s">
        <v>1</v>
      </c>
      <c r="N216" s="139" t="s">
        <v>40</v>
      </c>
      <c r="P216" s="140">
        <f t="shared" si="21"/>
        <v>0</v>
      </c>
      <c r="Q216" s="140">
        <v>0</v>
      </c>
      <c r="R216" s="140">
        <f t="shared" si="22"/>
        <v>0</v>
      </c>
      <c r="S216" s="140">
        <v>8.5999999999999998E-4</v>
      </c>
      <c r="T216" s="141">
        <f t="shared" si="23"/>
        <v>8.6E-3</v>
      </c>
      <c r="AR216" s="142" t="s">
        <v>191</v>
      </c>
      <c r="AT216" s="142" t="s">
        <v>187</v>
      </c>
      <c r="AU216" s="142" t="s">
        <v>84</v>
      </c>
      <c r="AY216" s="17" t="s">
        <v>184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7" t="s">
        <v>82</v>
      </c>
      <c r="BK216" s="143">
        <f t="shared" si="29"/>
        <v>0</v>
      </c>
      <c r="BL216" s="17" t="s">
        <v>191</v>
      </c>
      <c r="BM216" s="142" t="s">
        <v>1894</v>
      </c>
    </row>
    <row r="217" spans="2:65" s="1" customFormat="1" ht="24.15" customHeight="1">
      <c r="B217" s="136"/>
      <c r="C217" s="191" t="s">
        <v>437</v>
      </c>
      <c r="D217" s="191" t="s">
        <v>187</v>
      </c>
      <c r="E217" s="192" t="s">
        <v>1553</v>
      </c>
      <c r="F217" s="193" t="s">
        <v>1554</v>
      </c>
      <c r="G217" s="194" t="s">
        <v>239</v>
      </c>
      <c r="H217" s="195">
        <v>3</v>
      </c>
      <c r="I217" s="137"/>
      <c r="J217" s="196">
        <f t="shared" si="20"/>
        <v>0</v>
      </c>
      <c r="K217" s="193" t="s">
        <v>195</v>
      </c>
      <c r="L217" s="32"/>
      <c r="M217" s="138" t="s">
        <v>1</v>
      </c>
      <c r="N217" s="139" t="s">
        <v>40</v>
      </c>
      <c r="P217" s="140">
        <f t="shared" si="21"/>
        <v>0</v>
      </c>
      <c r="Q217" s="140">
        <v>1.72E-3</v>
      </c>
      <c r="R217" s="140">
        <f t="shared" si="22"/>
        <v>5.1599999999999997E-3</v>
      </c>
      <c r="S217" s="140">
        <v>0</v>
      </c>
      <c r="T217" s="141">
        <f t="shared" si="23"/>
        <v>0</v>
      </c>
      <c r="AR217" s="142" t="s">
        <v>191</v>
      </c>
      <c r="AT217" s="142" t="s">
        <v>187</v>
      </c>
      <c r="AU217" s="142" t="s">
        <v>84</v>
      </c>
      <c r="AY217" s="17" t="s">
        <v>184</v>
      </c>
      <c r="BE217" s="143">
        <f t="shared" si="24"/>
        <v>0</v>
      </c>
      <c r="BF217" s="143">
        <f t="shared" si="25"/>
        <v>0</v>
      </c>
      <c r="BG217" s="143">
        <f t="shared" si="26"/>
        <v>0</v>
      </c>
      <c r="BH217" s="143">
        <f t="shared" si="27"/>
        <v>0</v>
      </c>
      <c r="BI217" s="143">
        <f t="shared" si="28"/>
        <v>0</v>
      </c>
      <c r="BJ217" s="17" t="s">
        <v>82</v>
      </c>
      <c r="BK217" s="143">
        <f t="shared" si="29"/>
        <v>0</v>
      </c>
      <c r="BL217" s="17" t="s">
        <v>191</v>
      </c>
      <c r="BM217" s="142" t="s">
        <v>1895</v>
      </c>
    </row>
    <row r="218" spans="2:65" s="1" customFormat="1" ht="16.5" customHeight="1">
      <c r="B218" s="136"/>
      <c r="C218" s="191" t="s">
        <v>316</v>
      </c>
      <c r="D218" s="191" t="s">
        <v>187</v>
      </c>
      <c r="E218" s="192" t="s">
        <v>1556</v>
      </c>
      <c r="F218" s="193" t="s">
        <v>1557</v>
      </c>
      <c r="G218" s="194" t="s">
        <v>239</v>
      </c>
      <c r="H218" s="195">
        <v>10</v>
      </c>
      <c r="I218" s="137"/>
      <c r="J218" s="196">
        <f t="shared" si="20"/>
        <v>0</v>
      </c>
      <c r="K218" s="193" t="s">
        <v>195</v>
      </c>
      <c r="L218" s="32"/>
      <c r="M218" s="138" t="s">
        <v>1</v>
      </c>
      <c r="N218" s="139" t="s">
        <v>40</v>
      </c>
      <c r="P218" s="140">
        <f t="shared" si="21"/>
        <v>0</v>
      </c>
      <c r="Q218" s="140">
        <v>1.8400000000000001E-3</v>
      </c>
      <c r="R218" s="140">
        <f t="shared" si="22"/>
        <v>1.84E-2</v>
      </c>
      <c r="S218" s="140">
        <v>0</v>
      </c>
      <c r="T218" s="141">
        <f t="shared" si="23"/>
        <v>0</v>
      </c>
      <c r="AR218" s="142" t="s">
        <v>191</v>
      </c>
      <c r="AT218" s="142" t="s">
        <v>187</v>
      </c>
      <c r="AU218" s="142" t="s">
        <v>84</v>
      </c>
      <c r="AY218" s="17" t="s">
        <v>184</v>
      </c>
      <c r="BE218" s="143">
        <f t="shared" si="24"/>
        <v>0</v>
      </c>
      <c r="BF218" s="143">
        <f t="shared" si="25"/>
        <v>0</v>
      </c>
      <c r="BG218" s="143">
        <f t="shared" si="26"/>
        <v>0</v>
      </c>
      <c r="BH218" s="143">
        <f t="shared" si="27"/>
        <v>0</v>
      </c>
      <c r="BI218" s="143">
        <f t="shared" si="28"/>
        <v>0</v>
      </c>
      <c r="BJ218" s="17" t="s">
        <v>82</v>
      </c>
      <c r="BK218" s="143">
        <f t="shared" si="29"/>
        <v>0</v>
      </c>
      <c r="BL218" s="17" t="s">
        <v>191</v>
      </c>
      <c r="BM218" s="142" t="s">
        <v>1896</v>
      </c>
    </row>
    <row r="219" spans="2:65" s="1" customFormat="1" ht="24.15" customHeight="1">
      <c r="B219" s="136"/>
      <c r="C219" s="191" t="s">
        <v>444</v>
      </c>
      <c r="D219" s="191" t="s">
        <v>187</v>
      </c>
      <c r="E219" s="192" t="s">
        <v>1562</v>
      </c>
      <c r="F219" s="193" t="s">
        <v>1563</v>
      </c>
      <c r="G219" s="194" t="s">
        <v>248</v>
      </c>
      <c r="H219" s="195">
        <v>15</v>
      </c>
      <c r="I219" s="137"/>
      <c r="J219" s="196">
        <f t="shared" si="20"/>
        <v>0</v>
      </c>
      <c r="K219" s="193" t="s">
        <v>195</v>
      </c>
      <c r="L219" s="32"/>
      <c r="M219" s="138" t="s">
        <v>1</v>
      </c>
      <c r="N219" s="139" t="s">
        <v>40</v>
      </c>
      <c r="P219" s="140">
        <f t="shared" si="21"/>
        <v>0</v>
      </c>
      <c r="Q219" s="140">
        <v>0</v>
      </c>
      <c r="R219" s="140">
        <f t="shared" si="22"/>
        <v>0</v>
      </c>
      <c r="S219" s="140">
        <v>8.4999999999999995E-4</v>
      </c>
      <c r="T219" s="141">
        <f t="shared" si="23"/>
        <v>1.2749999999999999E-2</v>
      </c>
      <c r="AR219" s="142" t="s">
        <v>191</v>
      </c>
      <c r="AT219" s="142" t="s">
        <v>187</v>
      </c>
      <c r="AU219" s="142" t="s">
        <v>84</v>
      </c>
      <c r="AY219" s="17" t="s">
        <v>184</v>
      </c>
      <c r="BE219" s="143">
        <f t="shared" si="24"/>
        <v>0</v>
      </c>
      <c r="BF219" s="143">
        <f t="shared" si="25"/>
        <v>0</v>
      </c>
      <c r="BG219" s="143">
        <f t="shared" si="26"/>
        <v>0</v>
      </c>
      <c r="BH219" s="143">
        <f t="shared" si="27"/>
        <v>0</v>
      </c>
      <c r="BI219" s="143">
        <f t="shared" si="28"/>
        <v>0</v>
      </c>
      <c r="BJ219" s="17" t="s">
        <v>82</v>
      </c>
      <c r="BK219" s="143">
        <f t="shared" si="29"/>
        <v>0</v>
      </c>
      <c r="BL219" s="17" t="s">
        <v>191</v>
      </c>
      <c r="BM219" s="142" t="s">
        <v>1897</v>
      </c>
    </row>
    <row r="220" spans="2:65" s="1" customFormat="1" ht="24.15" customHeight="1">
      <c r="B220" s="136"/>
      <c r="C220" s="191" t="s">
        <v>319</v>
      </c>
      <c r="D220" s="191" t="s">
        <v>187</v>
      </c>
      <c r="E220" s="192" t="s">
        <v>1565</v>
      </c>
      <c r="F220" s="193" t="s">
        <v>1566</v>
      </c>
      <c r="G220" s="194" t="s">
        <v>248</v>
      </c>
      <c r="H220" s="195">
        <v>10</v>
      </c>
      <c r="I220" s="137"/>
      <c r="J220" s="196">
        <f t="shared" si="20"/>
        <v>0</v>
      </c>
      <c r="K220" s="193" t="s">
        <v>195</v>
      </c>
      <c r="L220" s="32"/>
      <c r="M220" s="138" t="s">
        <v>1</v>
      </c>
      <c r="N220" s="139" t="s">
        <v>40</v>
      </c>
      <c r="P220" s="140">
        <f t="shared" si="21"/>
        <v>0</v>
      </c>
      <c r="Q220" s="140">
        <v>2.4000000000000001E-4</v>
      </c>
      <c r="R220" s="140">
        <f t="shared" si="22"/>
        <v>2.4000000000000002E-3</v>
      </c>
      <c r="S220" s="140">
        <v>0</v>
      </c>
      <c r="T220" s="141">
        <f t="shared" si="23"/>
        <v>0</v>
      </c>
      <c r="AR220" s="142" t="s">
        <v>191</v>
      </c>
      <c r="AT220" s="142" t="s">
        <v>187</v>
      </c>
      <c r="AU220" s="142" t="s">
        <v>84</v>
      </c>
      <c r="AY220" s="17" t="s">
        <v>184</v>
      </c>
      <c r="BE220" s="143">
        <f t="shared" si="24"/>
        <v>0</v>
      </c>
      <c r="BF220" s="143">
        <f t="shared" si="25"/>
        <v>0</v>
      </c>
      <c r="BG220" s="143">
        <f t="shared" si="26"/>
        <v>0</v>
      </c>
      <c r="BH220" s="143">
        <f t="shared" si="27"/>
        <v>0</v>
      </c>
      <c r="BI220" s="143">
        <f t="shared" si="28"/>
        <v>0</v>
      </c>
      <c r="BJ220" s="17" t="s">
        <v>82</v>
      </c>
      <c r="BK220" s="143">
        <f t="shared" si="29"/>
        <v>0</v>
      </c>
      <c r="BL220" s="17" t="s">
        <v>191</v>
      </c>
      <c r="BM220" s="142" t="s">
        <v>1898</v>
      </c>
    </row>
    <row r="221" spans="2:65" s="1" customFormat="1" ht="24.15" customHeight="1">
      <c r="B221" s="136"/>
      <c r="C221" s="191" t="s">
        <v>451</v>
      </c>
      <c r="D221" s="191" t="s">
        <v>187</v>
      </c>
      <c r="E221" s="192" t="s">
        <v>1568</v>
      </c>
      <c r="F221" s="193" t="s">
        <v>1569</v>
      </c>
      <c r="G221" s="194" t="s">
        <v>248</v>
      </c>
      <c r="H221" s="195">
        <v>5</v>
      </c>
      <c r="I221" s="137"/>
      <c r="J221" s="196">
        <f t="shared" si="20"/>
        <v>0</v>
      </c>
      <c r="K221" s="193" t="s">
        <v>195</v>
      </c>
      <c r="L221" s="32"/>
      <c r="M221" s="138" t="s">
        <v>1</v>
      </c>
      <c r="N221" s="139" t="s">
        <v>40</v>
      </c>
      <c r="P221" s="140">
        <f t="shared" si="21"/>
        <v>0</v>
      </c>
      <c r="Q221" s="140">
        <v>2.7999999999999998E-4</v>
      </c>
      <c r="R221" s="140">
        <f t="shared" si="22"/>
        <v>1.3999999999999998E-3</v>
      </c>
      <c r="S221" s="140">
        <v>0</v>
      </c>
      <c r="T221" s="141">
        <f t="shared" si="23"/>
        <v>0</v>
      </c>
      <c r="AR221" s="142" t="s">
        <v>191</v>
      </c>
      <c r="AT221" s="142" t="s">
        <v>187</v>
      </c>
      <c r="AU221" s="142" t="s">
        <v>84</v>
      </c>
      <c r="AY221" s="17" t="s">
        <v>184</v>
      </c>
      <c r="BE221" s="143">
        <f t="shared" si="24"/>
        <v>0</v>
      </c>
      <c r="BF221" s="143">
        <f t="shared" si="25"/>
        <v>0</v>
      </c>
      <c r="BG221" s="143">
        <f t="shared" si="26"/>
        <v>0</v>
      </c>
      <c r="BH221" s="143">
        <f t="shared" si="27"/>
        <v>0</v>
      </c>
      <c r="BI221" s="143">
        <f t="shared" si="28"/>
        <v>0</v>
      </c>
      <c r="BJ221" s="17" t="s">
        <v>82</v>
      </c>
      <c r="BK221" s="143">
        <f t="shared" si="29"/>
        <v>0</v>
      </c>
      <c r="BL221" s="17" t="s">
        <v>191</v>
      </c>
      <c r="BM221" s="142" t="s">
        <v>1899</v>
      </c>
    </row>
    <row r="222" spans="2:65" s="1" customFormat="1" ht="55.55" customHeight="1">
      <c r="B222" s="136"/>
      <c r="C222" s="191" t="s">
        <v>323</v>
      </c>
      <c r="D222" s="191" t="s">
        <v>187</v>
      </c>
      <c r="E222" s="192" t="s">
        <v>1571</v>
      </c>
      <c r="F222" s="193" t="s">
        <v>1572</v>
      </c>
      <c r="G222" s="194" t="s">
        <v>351</v>
      </c>
      <c r="H222" s="195">
        <v>0.58599999999999997</v>
      </c>
      <c r="I222" s="137"/>
      <c r="J222" s="196">
        <f t="shared" si="20"/>
        <v>0</v>
      </c>
      <c r="K222" s="193" t="s">
        <v>195</v>
      </c>
      <c r="L222" s="32"/>
      <c r="M222" s="138" t="s">
        <v>1</v>
      </c>
      <c r="N222" s="139" t="s">
        <v>40</v>
      </c>
      <c r="P222" s="140">
        <f t="shared" si="21"/>
        <v>0</v>
      </c>
      <c r="Q222" s="140">
        <v>0</v>
      </c>
      <c r="R222" s="140">
        <f t="shared" si="22"/>
        <v>0</v>
      </c>
      <c r="S222" s="140">
        <v>0</v>
      </c>
      <c r="T222" s="141">
        <f t="shared" si="23"/>
        <v>0</v>
      </c>
      <c r="AR222" s="142" t="s">
        <v>191</v>
      </c>
      <c r="AT222" s="142" t="s">
        <v>187</v>
      </c>
      <c r="AU222" s="142" t="s">
        <v>84</v>
      </c>
      <c r="AY222" s="17" t="s">
        <v>184</v>
      </c>
      <c r="BE222" s="143">
        <f t="shared" si="24"/>
        <v>0</v>
      </c>
      <c r="BF222" s="143">
        <f t="shared" si="25"/>
        <v>0</v>
      </c>
      <c r="BG222" s="143">
        <f t="shared" si="26"/>
        <v>0</v>
      </c>
      <c r="BH222" s="143">
        <f t="shared" si="27"/>
        <v>0</v>
      </c>
      <c r="BI222" s="143">
        <f t="shared" si="28"/>
        <v>0</v>
      </c>
      <c r="BJ222" s="17" t="s">
        <v>82</v>
      </c>
      <c r="BK222" s="143">
        <f t="shared" si="29"/>
        <v>0</v>
      </c>
      <c r="BL222" s="17" t="s">
        <v>191</v>
      </c>
      <c r="BM222" s="142" t="s">
        <v>1900</v>
      </c>
    </row>
    <row r="223" spans="2:65" s="11" customFormat="1" ht="22.95" customHeight="1">
      <c r="B223" s="124"/>
      <c r="D223" s="125" t="s">
        <v>74</v>
      </c>
      <c r="E223" s="134" t="s">
        <v>1574</v>
      </c>
      <c r="F223" s="134" t="s">
        <v>1575</v>
      </c>
      <c r="J223" s="135">
        <f>BK223</f>
        <v>0</v>
      </c>
      <c r="L223" s="124"/>
      <c r="M223" s="129"/>
      <c r="P223" s="130">
        <f>SUM(P224:P226)</f>
        <v>0</v>
      </c>
      <c r="R223" s="130">
        <f>SUM(R224:R226)</f>
        <v>0.27780000000000005</v>
      </c>
      <c r="T223" s="131">
        <f>SUM(T224:T226)</f>
        <v>0</v>
      </c>
      <c r="AR223" s="125" t="s">
        <v>84</v>
      </c>
      <c r="AT223" s="132" t="s">
        <v>74</v>
      </c>
      <c r="AU223" s="132" t="s">
        <v>82</v>
      </c>
      <c r="AY223" s="125" t="s">
        <v>184</v>
      </c>
      <c r="BK223" s="133">
        <f>SUM(BK224:BK226)</f>
        <v>0</v>
      </c>
    </row>
    <row r="224" spans="2:65" s="1" customFormat="1" ht="37.9" customHeight="1">
      <c r="B224" s="136"/>
      <c r="C224" s="191" t="s">
        <v>458</v>
      </c>
      <c r="D224" s="191" t="s">
        <v>187</v>
      </c>
      <c r="E224" s="192" t="s">
        <v>1576</v>
      </c>
      <c r="F224" s="193" t="s">
        <v>1577</v>
      </c>
      <c r="G224" s="194" t="s">
        <v>239</v>
      </c>
      <c r="H224" s="195">
        <v>5</v>
      </c>
      <c r="I224" s="137"/>
      <c r="J224" s="196">
        <f>ROUND(I224*H224,2)</f>
        <v>0</v>
      </c>
      <c r="K224" s="193" t="s">
        <v>195</v>
      </c>
      <c r="L224" s="32"/>
      <c r="M224" s="138" t="s">
        <v>1</v>
      </c>
      <c r="N224" s="139" t="s">
        <v>40</v>
      </c>
      <c r="P224" s="140">
        <f>O224*H224</f>
        <v>0</v>
      </c>
      <c r="Q224" s="140">
        <v>1.5599999999999999E-2</v>
      </c>
      <c r="R224" s="140">
        <f>Q224*H224</f>
        <v>7.8E-2</v>
      </c>
      <c r="S224" s="140">
        <v>0</v>
      </c>
      <c r="T224" s="141">
        <f>S224*H224</f>
        <v>0</v>
      </c>
      <c r="AR224" s="142" t="s">
        <v>191</v>
      </c>
      <c r="AT224" s="142" t="s">
        <v>187</v>
      </c>
      <c r="AU224" s="142" t="s">
        <v>84</v>
      </c>
      <c r="AY224" s="17" t="s">
        <v>184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82</v>
      </c>
      <c r="BK224" s="143">
        <f>ROUND(I224*H224,2)</f>
        <v>0</v>
      </c>
      <c r="BL224" s="17" t="s">
        <v>191</v>
      </c>
      <c r="BM224" s="142" t="s">
        <v>1901</v>
      </c>
    </row>
    <row r="225" spans="2:65" s="1" customFormat="1" ht="37.9" customHeight="1">
      <c r="B225" s="136"/>
      <c r="C225" s="191" t="s">
        <v>326</v>
      </c>
      <c r="D225" s="191" t="s">
        <v>187</v>
      </c>
      <c r="E225" s="192" t="s">
        <v>1579</v>
      </c>
      <c r="F225" s="193" t="s">
        <v>1580</v>
      </c>
      <c r="G225" s="194" t="s">
        <v>239</v>
      </c>
      <c r="H225" s="195">
        <v>12</v>
      </c>
      <c r="I225" s="137"/>
      <c r="J225" s="196">
        <f>ROUND(I225*H225,2)</f>
        <v>0</v>
      </c>
      <c r="K225" s="193" t="s">
        <v>195</v>
      </c>
      <c r="L225" s="32"/>
      <c r="M225" s="138" t="s">
        <v>1</v>
      </c>
      <c r="N225" s="139" t="s">
        <v>40</v>
      </c>
      <c r="P225" s="140">
        <f>O225*H225</f>
        <v>0</v>
      </c>
      <c r="Q225" s="140">
        <v>1.6650000000000002E-2</v>
      </c>
      <c r="R225" s="140">
        <f>Q225*H225</f>
        <v>0.19980000000000003</v>
      </c>
      <c r="S225" s="140">
        <v>0</v>
      </c>
      <c r="T225" s="141">
        <f>S225*H225</f>
        <v>0</v>
      </c>
      <c r="AR225" s="142" t="s">
        <v>191</v>
      </c>
      <c r="AT225" s="142" t="s">
        <v>187</v>
      </c>
      <c r="AU225" s="142" t="s">
        <v>84</v>
      </c>
      <c r="AY225" s="17" t="s">
        <v>184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82</v>
      </c>
      <c r="BK225" s="143">
        <f>ROUND(I225*H225,2)</f>
        <v>0</v>
      </c>
      <c r="BL225" s="17" t="s">
        <v>191</v>
      </c>
      <c r="BM225" s="142" t="s">
        <v>1902</v>
      </c>
    </row>
    <row r="226" spans="2:65" s="1" customFormat="1" ht="55.55" customHeight="1">
      <c r="B226" s="136"/>
      <c r="C226" s="191" t="s">
        <v>467</v>
      </c>
      <c r="D226" s="191" t="s">
        <v>187</v>
      </c>
      <c r="E226" s="192" t="s">
        <v>1582</v>
      </c>
      <c r="F226" s="193" t="s">
        <v>1583</v>
      </c>
      <c r="G226" s="194" t="s">
        <v>351</v>
      </c>
      <c r="H226" s="195">
        <v>0.27800000000000002</v>
      </c>
      <c r="I226" s="137"/>
      <c r="J226" s="196">
        <f>ROUND(I226*H226,2)</f>
        <v>0</v>
      </c>
      <c r="K226" s="193" t="s">
        <v>195</v>
      </c>
      <c r="L226" s="32"/>
      <c r="M226" s="149" t="s">
        <v>1</v>
      </c>
      <c r="N226" s="150" t="s">
        <v>40</v>
      </c>
      <c r="O226" s="151"/>
      <c r="P226" s="152">
        <f>O226*H226</f>
        <v>0</v>
      </c>
      <c r="Q226" s="152">
        <v>0</v>
      </c>
      <c r="R226" s="152">
        <f>Q226*H226</f>
        <v>0</v>
      </c>
      <c r="S226" s="152">
        <v>0</v>
      </c>
      <c r="T226" s="153">
        <f>S226*H226</f>
        <v>0</v>
      </c>
      <c r="AR226" s="142" t="s">
        <v>191</v>
      </c>
      <c r="AT226" s="142" t="s">
        <v>187</v>
      </c>
      <c r="AU226" s="142" t="s">
        <v>84</v>
      </c>
      <c r="AY226" s="17" t="s">
        <v>184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82</v>
      </c>
      <c r="BK226" s="143">
        <f>ROUND(I226*H226,2)</f>
        <v>0</v>
      </c>
      <c r="BL226" s="17" t="s">
        <v>191</v>
      </c>
      <c r="BM226" s="142" t="s">
        <v>1903</v>
      </c>
    </row>
    <row r="227" spans="2:65" s="1" customFormat="1" ht="7" customHeight="1">
      <c r="B227" s="44"/>
      <c r="C227" s="45"/>
      <c r="D227" s="45"/>
      <c r="E227" s="45"/>
      <c r="F227" s="45"/>
      <c r="G227" s="45"/>
      <c r="H227" s="45"/>
      <c r="I227" s="207"/>
      <c r="J227" s="45"/>
      <c r="K227" s="45"/>
      <c r="L227" s="32"/>
    </row>
  </sheetData>
  <sheetProtection algorithmName="SHA-512" hashValue="f/C/bbueX5sQ8toZRRvnRVRhf89yZbqIY9P2SWUoveum36lTDAPORr/so2hbuafAfOmey1EHdk3gEGUV4hD6uw==" saltValue="+BQr1VUHPW6K020oFS6bGw==" spinCount="100000" sheet="1" objects="1" scenarios="1"/>
  <autoFilter ref="C134:K226" xr:uid="{00000000-0009-0000-0000-000007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B2:BM159"/>
  <sheetViews>
    <sheetView showGridLines="0" topLeftCell="A110" workbookViewId="0">
      <selection activeCell="F150" sqref="F150"/>
    </sheetView>
  </sheetViews>
  <sheetFormatPr defaultRowHeight="10.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85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143</v>
      </c>
      <c r="L4" s="20"/>
      <c r="M4" s="93" t="s">
        <v>10</v>
      </c>
      <c r="AT4" s="17" t="s">
        <v>3</v>
      </c>
    </row>
    <row r="5" spans="2:46" ht="7" customHeight="1">
      <c r="B5" s="20"/>
      <c r="L5" s="20"/>
    </row>
    <row r="6" spans="2:46" ht="12.1" customHeight="1">
      <c r="B6" s="20"/>
      <c r="D6" s="27" t="s">
        <v>16</v>
      </c>
      <c r="L6" s="20"/>
    </row>
    <row r="7" spans="2:46" ht="16.5" customHeight="1">
      <c r="B7" s="20"/>
      <c r="E7" s="254" t="str">
        <f>'Rekapitulace stavby'!K6</f>
        <v>ČZU akce - sloučení</v>
      </c>
      <c r="F7" s="255"/>
      <c r="G7" s="255"/>
      <c r="H7" s="255"/>
      <c r="L7" s="20"/>
    </row>
    <row r="8" spans="2:46" ht="12.9">
      <c r="B8" s="20"/>
      <c r="D8" s="27" t="s">
        <v>144</v>
      </c>
      <c r="L8" s="20"/>
    </row>
    <row r="9" spans="2:46" ht="16.5" customHeight="1">
      <c r="B9" s="20"/>
      <c r="E9" s="254" t="s">
        <v>862</v>
      </c>
      <c r="F9" s="222"/>
      <c r="G9" s="222"/>
      <c r="H9" s="222"/>
      <c r="L9" s="20"/>
    </row>
    <row r="10" spans="2:46" ht="12.1" customHeight="1">
      <c r="B10" s="20"/>
      <c r="D10" s="27" t="s">
        <v>146</v>
      </c>
      <c r="L10" s="20"/>
    </row>
    <row r="11" spans="2:46" s="1" customFormat="1" ht="16.5" customHeight="1">
      <c r="B11" s="32"/>
      <c r="E11" s="249" t="s">
        <v>1654</v>
      </c>
      <c r="F11" s="253"/>
      <c r="G11" s="253"/>
      <c r="H11" s="253"/>
      <c r="L11" s="32"/>
    </row>
    <row r="12" spans="2:46" s="1" customFormat="1" ht="12.1" customHeight="1">
      <c r="B12" s="32"/>
      <c r="D12" s="27" t="s">
        <v>1334</v>
      </c>
      <c r="L12" s="32"/>
    </row>
    <row r="13" spans="2:46" s="1" customFormat="1" ht="16.5" customHeight="1">
      <c r="B13" s="32"/>
      <c r="E13" s="243" t="s">
        <v>1904</v>
      </c>
      <c r="F13" s="253"/>
      <c r="G13" s="253"/>
      <c r="H13" s="253"/>
      <c r="L13" s="32"/>
    </row>
    <row r="14" spans="2:46" s="1" customFormat="1">
      <c r="B14" s="32"/>
      <c r="L14" s="32"/>
    </row>
    <row r="15" spans="2:46" s="1" customFormat="1" ht="12.1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.1" customHeight="1">
      <c r="B16" s="32"/>
      <c r="D16" s="27" t="s">
        <v>20</v>
      </c>
      <c r="F16" s="25" t="s">
        <v>21</v>
      </c>
      <c r="I16" s="27" t="s">
        <v>22</v>
      </c>
      <c r="J16" s="52">
        <f>'Rekapitulace stavby'!AN8</f>
        <v>0</v>
      </c>
      <c r="L16" s="32"/>
    </row>
    <row r="17" spans="2:12" s="1" customFormat="1" ht="10.9" customHeight="1">
      <c r="B17" s="32"/>
      <c r="L17" s="32"/>
    </row>
    <row r="18" spans="2:12" s="1" customFormat="1" ht="12.1" customHeight="1">
      <c r="B18" s="32"/>
      <c r="D18" s="27" t="s">
        <v>23</v>
      </c>
      <c r="I18" s="27" t="s">
        <v>24</v>
      </c>
      <c r="J18" s="25" t="s">
        <v>25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7" customHeight="1">
      <c r="B20" s="32"/>
      <c r="L20" s="32"/>
    </row>
    <row r="21" spans="2:12" s="1" customFormat="1" ht="12.1" customHeight="1">
      <c r="B21" s="32"/>
      <c r="D21" s="27" t="s">
        <v>28</v>
      </c>
      <c r="I21" s="27" t="s">
        <v>24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56" t="str">
        <f>'Rekapitulace stavby'!E14</f>
        <v>Vyplň údaj</v>
      </c>
      <c r="F22" s="257"/>
      <c r="G22" s="257"/>
      <c r="H22" s="257"/>
      <c r="I22" s="27" t="s">
        <v>27</v>
      </c>
      <c r="J22" s="28" t="str">
        <f>'Rekapitulace stavby'!AN14</f>
        <v>Vyplň údaj</v>
      </c>
      <c r="L22" s="32"/>
    </row>
    <row r="23" spans="2:12" s="1" customFormat="1" ht="7" customHeight="1">
      <c r="B23" s="32"/>
      <c r="L23" s="32"/>
    </row>
    <row r="24" spans="2:12" s="1" customFormat="1" ht="12.1" customHeight="1">
      <c r="B24" s="32"/>
      <c r="D24" s="27" t="s">
        <v>30</v>
      </c>
      <c r="I24" s="27" t="s">
        <v>24</v>
      </c>
      <c r="J24" s="25" t="str">
        <f>IF('Rekapitulace stavby'!AN16="","",'Rekapitulace stavby'!AN16)</f>
        <v/>
      </c>
      <c r="L24" s="32"/>
    </row>
    <row r="25" spans="2:12" s="1" customFormat="1" ht="18" customHeight="1">
      <c r="B25" s="32"/>
      <c r="E25" s="25" t="str">
        <f>IF('Rekapitulace stavby'!E17="","",'Rekapitulace stavby'!E17)</f>
        <v xml:space="preserve"> </v>
      </c>
      <c r="I25" s="27" t="s">
        <v>27</v>
      </c>
      <c r="J25" s="25" t="str">
        <f>IF('Rekapitulace stavby'!AN17="","",'Rekapitulace stavby'!AN17)</f>
        <v/>
      </c>
      <c r="L25" s="32"/>
    </row>
    <row r="26" spans="2:12" s="1" customFormat="1" ht="7" customHeight="1">
      <c r="B26" s="32"/>
      <c r="L26" s="32"/>
    </row>
    <row r="27" spans="2:12" s="1" customFormat="1" ht="12.1" customHeight="1">
      <c r="B27" s="32"/>
      <c r="D27" s="27" t="s">
        <v>33</v>
      </c>
      <c r="I27" s="27" t="s">
        <v>24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7" customHeight="1">
      <c r="B29" s="32"/>
      <c r="L29" s="32"/>
    </row>
    <row r="30" spans="2:12" s="1" customFormat="1" ht="12.1" customHeight="1">
      <c r="B30" s="32"/>
      <c r="D30" s="27" t="s">
        <v>34</v>
      </c>
      <c r="L30" s="32"/>
    </row>
    <row r="31" spans="2:12" s="7" customFormat="1" ht="16.5" customHeight="1">
      <c r="B31" s="94"/>
      <c r="E31" s="230" t="s">
        <v>1</v>
      </c>
      <c r="F31" s="230"/>
      <c r="G31" s="230"/>
      <c r="H31" s="230"/>
      <c r="L31" s="94"/>
    </row>
    <row r="32" spans="2:12" s="1" customFormat="1" ht="7" customHeight="1">
      <c r="B32" s="32"/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" customHeight="1">
      <c r="B34" s="32"/>
      <c r="D34" s="95" t="s">
        <v>35</v>
      </c>
      <c r="J34" s="66">
        <f>ROUND(J130, 2)</f>
        <v>0</v>
      </c>
      <c r="L34" s="32"/>
    </row>
    <row r="35" spans="2:12" s="1" customFormat="1" ht="7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5" t="s">
        <v>39</v>
      </c>
      <c r="E37" s="27" t="s">
        <v>40</v>
      </c>
      <c r="F37" s="86">
        <f>ROUND((SUM(BE130:BE158)),  2)</f>
        <v>0</v>
      </c>
      <c r="I37" s="96">
        <v>0.21</v>
      </c>
      <c r="J37" s="86">
        <f>ROUND(((SUM(BE130:BE158))*I37),  2)</f>
        <v>0</v>
      </c>
      <c r="L37" s="32"/>
    </row>
    <row r="38" spans="2:12" s="1" customFormat="1" ht="14.45" customHeight="1">
      <c r="B38" s="32"/>
      <c r="E38" s="27" t="s">
        <v>41</v>
      </c>
      <c r="F38" s="86">
        <f>ROUND((SUM(BF130:BF158)),  2)</f>
        <v>0</v>
      </c>
      <c r="I38" s="96">
        <v>0.12</v>
      </c>
      <c r="J38" s="86">
        <f>ROUND(((SUM(BF130:BF158))*I38),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ROUND((SUM(BG130:BG158)),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6">
        <f>ROUND((SUM(BH130:BH158)),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>
      <c r="B41" s="32"/>
      <c r="E41" s="27" t="s">
        <v>44</v>
      </c>
      <c r="F41" s="86">
        <f>ROUND((SUM(BI130:BI158)),  2)</f>
        <v>0</v>
      </c>
      <c r="I41" s="96">
        <v>0</v>
      </c>
      <c r="J41" s="86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3" customHeight="1">
      <c r="B43" s="32"/>
      <c r="C43" s="97"/>
      <c r="D43" s="98" t="s">
        <v>45</v>
      </c>
      <c r="E43" s="57"/>
      <c r="F43" s="57"/>
      <c r="G43" s="99" t="s">
        <v>46</v>
      </c>
      <c r="H43" s="100" t="s">
        <v>47</v>
      </c>
      <c r="I43" s="57"/>
      <c r="J43" s="101">
        <f>SUM(J34:J41)</f>
        <v>0</v>
      </c>
      <c r="K43" s="102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9">
      <c r="B61" s="32"/>
      <c r="D61" s="43" t="s">
        <v>50</v>
      </c>
      <c r="E61" s="34"/>
      <c r="F61" s="103" t="s">
        <v>51</v>
      </c>
      <c r="G61" s="43" t="s">
        <v>50</v>
      </c>
      <c r="H61" s="34"/>
      <c r="I61" s="34"/>
      <c r="J61" s="10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6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9">
      <c r="B76" s="32"/>
      <c r="D76" s="43" t="s">
        <v>50</v>
      </c>
      <c r="E76" s="34"/>
      <c r="F76" s="103" t="s">
        <v>51</v>
      </c>
      <c r="G76" s="43" t="s">
        <v>50</v>
      </c>
      <c r="H76" s="34"/>
      <c r="I76" s="34"/>
      <c r="J76" s="104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148</v>
      </c>
      <c r="L82" s="32"/>
    </row>
    <row r="83" spans="2:12" s="1" customFormat="1" ht="7" customHeight="1">
      <c r="B83" s="32"/>
      <c r="L83" s="32"/>
    </row>
    <row r="84" spans="2:12" s="1" customFormat="1" ht="12.1" customHeight="1">
      <c r="B84" s="32"/>
      <c r="C84" s="27" t="s">
        <v>16</v>
      </c>
      <c r="L84" s="32"/>
    </row>
    <row r="85" spans="2:12" s="1" customFormat="1" ht="16.5" customHeight="1">
      <c r="B85" s="32"/>
      <c r="E85" s="254" t="str">
        <f>E7</f>
        <v>ČZU akce - sloučení</v>
      </c>
      <c r="F85" s="255"/>
      <c r="G85" s="255"/>
      <c r="H85" s="255"/>
      <c r="L85" s="32"/>
    </row>
    <row r="86" spans="2:12" ht="12.1" customHeight="1">
      <c r="B86" s="20"/>
      <c r="C86" s="27" t="s">
        <v>144</v>
      </c>
      <c r="L86" s="20"/>
    </row>
    <row r="87" spans="2:12" ht="16.5" customHeight="1">
      <c r="B87" s="20"/>
      <c r="E87" s="254" t="s">
        <v>862</v>
      </c>
      <c r="F87" s="222"/>
      <c r="G87" s="222"/>
      <c r="H87" s="222"/>
      <c r="L87" s="20"/>
    </row>
    <row r="88" spans="2:12" ht="12.1" customHeight="1">
      <c r="B88" s="20"/>
      <c r="C88" s="27" t="s">
        <v>146</v>
      </c>
      <c r="L88" s="20"/>
    </row>
    <row r="89" spans="2:12" s="1" customFormat="1" ht="16.5" customHeight="1">
      <c r="B89" s="32"/>
      <c r="E89" s="249" t="s">
        <v>1654</v>
      </c>
      <c r="F89" s="253"/>
      <c r="G89" s="253"/>
      <c r="H89" s="253"/>
      <c r="L89" s="32"/>
    </row>
    <row r="90" spans="2:12" s="1" customFormat="1" ht="12.1" customHeight="1">
      <c r="B90" s="32"/>
      <c r="C90" s="27" t="s">
        <v>1334</v>
      </c>
      <c r="L90" s="32"/>
    </row>
    <row r="91" spans="2:12" s="1" customFormat="1" ht="16.5" customHeight="1">
      <c r="B91" s="32"/>
      <c r="E91" s="243" t="str">
        <f>E13</f>
        <v>SO-02 ELE - Elektromontáže - budova II</v>
      </c>
      <c r="F91" s="253"/>
      <c r="G91" s="253"/>
      <c r="H91" s="253"/>
      <c r="L91" s="32"/>
    </row>
    <row r="92" spans="2:12" s="1" customFormat="1" ht="7" customHeight="1">
      <c r="B92" s="32"/>
      <c r="L92" s="32"/>
    </row>
    <row r="93" spans="2:12" s="1" customFormat="1" ht="12.1" customHeight="1">
      <c r="B93" s="32"/>
      <c r="C93" s="27" t="s">
        <v>20</v>
      </c>
      <c r="F93" s="25" t="str">
        <f>F16</f>
        <v>areál ČZU v Praze</v>
      </c>
      <c r="I93" s="27" t="s">
        <v>22</v>
      </c>
      <c r="J93" s="52">
        <f>IF(J16="","",J16)</f>
        <v>0</v>
      </c>
      <c r="L93" s="32"/>
    </row>
    <row r="94" spans="2:12" s="1" customFormat="1" ht="7" customHeight="1">
      <c r="B94" s="32"/>
      <c r="L94" s="32"/>
    </row>
    <row r="95" spans="2:12" s="1" customFormat="1" ht="15.15" customHeight="1">
      <c r="B95" s="32"/>
      <c r="C95" s="27" t="s">
        <v>23</v>
      </c>
      <c r="F95" s="25" t="str">
        <f>E19</f>
        <v>ČZU v Praze, Kamýcká 129, 165 00 Praha 6 - Suchdol</v>
      </c>
      <c r="I95" s="27" t="s">
        <v>30</v>
      </c>
      <c r="J95" s="30" t="str">
        <f>E25</f>
        <v xml:space="preserve"> 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4" customHeight="1">
      <c r="B97" s="32"/>
      <c r="L97" s="32"/>
    </row>
    <row r="98" spans="2:47" s="1" customFormat="1" ht="29.25" customHeight="1">
      <c r="B98" s="32"/>
      <c r="C98" s="105" t="s">
        <v>149</v>
      </c>
      <c r="D98" s="97"/>
      <c r="E98" s="97"/>
      <c r="F98" s="97"/>
      <c r="G98" s="97"/>
      <c r="H98" s="97"/>
      <c r="I98" s="97"/>
      <c r="J98" s="106" t="s">
        <v>150</v>
      </c>
      <c r="K98" s="97"/>
      <c r="L98" s="32"/>
    </row>
    <row r="99" spans="2:47" s="1" customFormat="1" ht="10.4" customHeight="1">
      <c r="B99" s="32"/>
      <c r="L99" s="32"/>
    </row>
    <row r="100" spans="2:47" s="1" customFormat="1" ht="22.95" customHeight="1">
      <c r="B100" s="32"/>
      <c r="C100" s="107" t="s">
        <v>151</v>
      </c>
      <c r="J100" s="66">
        <f>J130</f>
        <v>0</v>
      </c>
      <c r="L100" s="32"/>
      <c r="AU100" s="17" t="s">
        <v>152</v>
      </c>
    </row>
    <row r="101" spans="2:47" s="8" customFormat="1" ht="25" customHeight="1">
      <c r="B101" s="108"/>
      <c r="D101" s="109" t="s">
        <v>1586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899999999999999" customHeight="1">
      <c r="B102" s="112"/>
      <c r="D102" s="113" t="s">
        <v>1587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4.8" customHeight="1">
      <c r="B103" s="112"/>
      <c r="D103" s="113" t="s">
        <v>1588</v>
      </c>
      <c r="E103" s="114"/>
      <c r="F103" s="114"/>
      <c r="G103" s="114"/>
      <c r="H103" s="114"/>
      <c r="I103" s="114"/>
      <c r="J103" s="115">
        <f>J133</f>
        <v>0</v>
      </c>
      <c r="L103" s="112"/>
    </row>
    <row r="104" spans="2:47" s="9" customFormat="1" ht="14.8" customHeight="1">
      <c r="B104" s="112"/>
      <c r="D104" s="113" t="s">
        <v>1589</v>
      </c>
      <c r="E104" s="114"/>
      <c r="F104" s="114"/>
      <c r="G104" s="114"/>
      <c r="H104" s="114"/>
      <c r="I104" s="114"/>
      <c r="J104" s="115">
        <f>J151</f>
        <v>0</v>
      </c>
      <c r="L104" s="112"/>
    </row>
    <row r="105" spans="2:47" s="9" customFormat="1" ht="14.8" customHeight="1">
      <c r="B105" s="112"/>
      <c r="D105" s="113" t="s">
        <v>1590</v>
      </c>
      <c r="E105" s="114"/>
      <c r="F105" s="114"/>
      <c r="G105" s="114"/>
      <c r="H105" s="114"/>
      <c r="I105" s="114"/>
      <c r="J105" s="115">
        <f>J155</f>
        <v>0</v>
      </c>
      <c r="L105" s="112"/>
    </row>
    <row r="106" spans="2:47" s="9" customFormat="1" ht="14.8" customHeight="1">
      <c r="B106" s="112"/>
      <c r="D106" s="113" t="s">
        <v>1591</v>
      </c>
      <c r="E106" s="114"/>
      <c r="F106" s="114"/>
      <c r="G106" s="114"/>
      <c r="H106" s="114"/>
      <c r="I106" s="114"/>
      <c r="J106" s="115">
        <f>J157</f>
        <v>0</v>
      </c>
      <c r="L106" s="112"/>
    </row>
    <row r="107" spans="2:47" s="1" customFormat="1" ht="21.75" customHeight="1">
      <c r="B107" s="32"/>
      <c r="L107" s="32"/>
    </row>
    <row r="108" spans="2:47" s="1" customFormat="1" ht="7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5" customHeight="1">
      <c r="B113" s="32"/>
      <c r="C113" s="21" t="s">
        <v>169</v>
      </c>
      <c r="L113" s="32"/>
    </row>
    <row r="114" spans="2:12" s="1" customFormat="1" ht="7" customHeight="1">
      <c r="B114" s="32"/>
      <c r="L114" s="32"/>
    </row>
    <row r="115" spans="2:12" s="1" customFormat="1" ht="12.1" customHeight="1">
      <c r="B115" s="32"/>
      <c r="C115" s="27" t="s">
        <v>16</v>
      </c>
      <c r="L115" s="32"/>
    </row>
    <row r="116" spans="2:12" s="1" customFormat="1" ht="16.5" customHeight="1">
      <c r="B116" s="32"/>
      <c r="E116" s="254" t="str">
        <f>E7</f>
        <v>ČZU akce - sloučení</v>
      </c>
      <c r="F116" s="255"/>
      <c r="G116" s="255"/>
      <c r="H116" s="255"/>
      <c r="L116" s="32"/>
    </row>
    <row r="117" spans="2:12" ht="12.1" customHeight="1">
      <c r="B117" s="20"/>
      <c r="C117" s="27" t="s">
        <v>144</v>
      </c>
      <c r="L117" s="20"/>
    </row>
    <row r="118" spans="2:12" ht="16.5" customHeight="1">
      <c r="B118" s="20"/>
      <c r="E118" s="254" t="s">
        <v>862</v>
      </c>
      <c r="F118" s="222"/>
      <c r="G118" s="222"/>
      <c r="H118" s="222"/>
      <c r="L118" s="20"/>
    </row>
    <row r="119" spans="2:12" ht="12.1" customHeight="1">
      <c r="B119" s="20"/>
      <c r="C119" s="27" t="s">
        <v>146</v>
      </c>
      <c r="L119" s="20"/>
    </row>
    <row r="120" spans="2:12" s="1" customFormat="1" ht="16.5" customHeight="1">
      <c r="B120" s="32"/>
      <c r="E120" s="249" t="s">
        <v>1654</v>
      </c>
      <c r="F120" s="253"/>
      <c r="G120" s="253"/>
      <c r="H120" s="253"/>
      <c r="L120" s="32"/>
    </row>
    <row r="121" spans="2:12" s="1" customFormat="1" ht="12.1" customHeight="1">
      <c r="B121" s="32"/>
      <c r="C121" s="27" t="s">
        <v>1334</v>
      </c>
      <c r="L121" s="32"/>
    </row>
    <row r="122" spans="2:12" s="1" customFormat="1" ht="16.5" customHeight="1">
      <c r="B122" s="32"/>
      <c r="E122" s="243" t="str">
        <f>E13</f>
        <v>SO-02 ELE - Elektromontáže - budova II</v>
      </c>
      <c r="F122" s="253"/>
      <c r="G122" s="253"/>
      <c r="H122" s="253"/>
      <c r="L122" s="32"/>
    </row>
    <row r="123" spans="2:12" s="1" customFormat="1" ht="7" customHeight="1">
      <c r="B123" s="32"/>
      <c r="L123" s="32"/>
    </row>
    <row r="124" spans="2:12" s="1" customFormat="1" ht="12.1" customHeight="1">
      <c r="B124" s="32"/>
      <c r="C124" s="27" t="s">
        <v>20</v>
      </c>
      <c r="F124" s="25" t="str">
        <f>F16</f>
        <v>areál ČZU v Praze</v>
      </c>
      <c r="I124" s="27" t="s">
        <v>22</v>
      </c>
      <c r="J124" s="52">
        <f>IF(J16="","",J16)</f>
        <v>0</v>
      </c>
      <c r="L124" s="32"/>
    </row>
    <row r="125" spans="2:12" s="1" customFormat="1" ht="7" customHeight="1">
      <c r="B125" s="32"/>
      <c r="L125" s="32"/>
    </row>
    <row r="126" spans="2:12" s="1" customFormat="1" ht="15.15" customHeight="1">
      <c r="B126" s="32"/>
      <c r="C126" s="27" t="s">
        <v>23</v>
      </c>
      <c r="F126" s="25" t="str">
        <f>E19</f>
        <v>ČZU v Praze, Kamýcká 129, 165 00 Praha 6 - Suchdol</v>
      </c>
      <c r="I126" s="27" t="s">
        <v>30</v>
      </c>
      <c r="J126" s="30" t="str">
        <f>E25</f>
        <v xml:space="preserve"> </v>
      </c>
      <c r="L126" s="32"/>
    </row>
    <row r="127" spans="2:12" s="1" customFormat="1" ht="15.15" customHeight="1">
      <c r="B127" s="32"/>
      <c r="C127" s="27" t="s">
        <v>28</v>
      </c>
      <c r="F127" s="25" t="str">
        <f>IF(E22="","",E22)</f>
        <v>Vyplň údaj</v>
      </c>
      <c r="I127" s="27" t="s">
        <v>33</v>
      </c>
      <c r="J127" s="30" t="str">
        <f>E28</f>
        <v xml:space="preserve"> </v>
      </c>
      <c r="L127" s="32"/>
    </row>
    <row r="128" spans="2:12" s="1" customFormat="1" ht="10.4" customHeight="1">
      <c r="B128" s="32"/>
      <c r="L128" s="32"/>
    </row>
    <row r="129" spans="2:65" s="10" customFormat="1" ht="29.25" customHeight="1">
      <c r="B129" s="116"/>
      <c r="C129" s="117" t="s">
        <v>170</v>
      </c>
      <c r="D129" s="118" t="s">
        <v>60</v>
      </c>
      <c r="E129" s="118" t="s">
        <v>56</v>
      </c>
      <c r="F129" s="118" t="s">
        <v>57</v>
      </c>
      <c r="G129" s="118" t="s">
        <v>171</v>
      </c>
      <c r="H129" s="118" t="s">
        <v>172</v>
      </c>
      <c r="I129" s="118" t="s">
        <v>173</v>
      </c>
      <c r="J129" s="118" t="s">
        <v>150</v>
      </c>
      <c r="K129" s="119" t="s">
        <v>174</v>
      </c>
      <c r="L129" s="116"/>
      <c r="M129" s="59" t="s">
        <v>1</v>
      </c>
      <c r="N129" s="60" t="s">
        <v>39</v>
      </c>
      <c r="O129" s="60" t="s">
        <v>175</v>
      </c>
      <c r="P129" s="60" t="s">
        <v>176</v>
      </c>
      <c r="Q129" s="60" t="s">
        <v>177</v>
      </c>
      <c r="R129" s="60" t="s">
        <v>178</v>
      </c>
      <c r="S129" s="60" t="s">
        <v>179</v>
      </c>
      <c r="T129" s="61" t="s">
        <v>180</v>
      </c>
    </row>
    <row r="130" spans="2:65" s="1" customFormat="1" ht="22.95" customHeight="1">
      <c r="B130" s="32"/>
      <c r="C130" s="64" t="s">
        <v>181</v>
      </c>
      <c r="J130" s="120">
        <f>BK130</f>
        <v>0</v>
      </c>
      <c r="L130" s="32"/>
      <c r="M130" s="62"/>
      <c r="N130" s="53"/>
      <c r="O130" s="53"/>
      <c r="P130" s="121">
        <f>P131</f>
        <v>0</v>
      </c>
      <c r="Q130" s="53"/>
      <c r="R130" s="121">
        <f>R131</f>
        <v>0</v>
      </c>
      <c r="S130" s="53"/>
      <c r="T130" s="122">
        <f>T131</f>
        <v>0</v>
      </c>
      <c r="AT130" s="17" t="s">
        <v>74</v>
      </c>
      <c r="AU130" s="17" t="s">
        <v>152</v>
      </c>
      <c r="BK130" s="123">
        <f>BK131</f>
        <v>0</v>
      </c>
    </row>
    <row r="131" spans="2:65" s="11" customFormat="1" ht="26" customHeight="1">
      <c r="B131" s="124"/>
      <c r="D131" s="125" t="s">
        <v>74</v>
      </c>
      <c r="E131" s="126" t="s">
        <v>192</v>
      </c>
      <c r="F131" s="126" t="s">
        <v>1592</v>
      </c>
      <c r="I131" s="127"/>
      <c r="J131" s="128">
        <f>BK131</f>
        <v>0</v>
      </c>
      <c r="L131" s="124"/>
      <c r="M131" s="129"/>
      <c r="P131" s="130">
        <f>P132</f>
        <v>0</v>
      </c>
      <c r="R131" s="130">
        <f>R132</f>
        <v>0</v>
      </c>
      <c r="T131" s="131">
        <f>T132</f>
        <v>0</v>
      </c>
      <c r="AR131" s="125" t="s">
        <v>99</v>
      </c>
      <c r="AT131" s="132" t="s">
        <v>74</v>
      </c>
      <c r="AU131" s="132" t="s">
        <v>75</v>
      </c>
      <c r="AY131" s="125" t="s">
        <v>184</v>
      </c>
      <c r="BK131" s="133">
        <f>BK132</f>
        <v>0</v>
      </c>
    </row>
    <row r="132" spans="2:65" s="11" customFormat="1" ht="22.95" customHeight="1">
      <c r="B132" s="124"/>
      <c r="D132" s="125" t="s">
        <v>74</v>
      </c>
      <c r="E132" s="134" t="s">
        <v>1593</v>
      </c>
      <c r="F132" s="134" t="s">
        <v>1594</v>
      </c>
      <c r="I132" s="127"/>
      <c r="J132" s="135">
        <f>BK132</f>
        <v>0</v>
      </c>
      <c r="L132" s="124"/>
      <c r="M132" s="129"/>
      <c r="P132" s="130">
        <f>P133+P151+P155+P157</f>
        <v>0</v>
      </c>
      <c r="R132" s="130">
        <f>R133+R151+R155+R157</f>
        <v>0</v>
      </c>
      <c r="T132" s="131">
        <f>T133+T151+T155+T157</f>
        <v>0</v>
      </c>
      <c r="AR132" s="125" t="s">
        <v>99</v>
      </c>
      <c r="AT132" s="132" t="s">
        <v>74</v>
      </c>
      <c r="AU132" s="132" t="s">
        <v>82</v>
      </c>
      <c r="AY132" s="125" t="s">
        <v>184</v>
      </c>
      <c r="BK132" s="133">
        <f>BK133+BK151+BK155+BK157</f>
        <v>0</v>
      </c>
    </row>
    <row r="133" spans="2:65" s="11" customFormat="1" ht="20.9" customHeight="1">
      <c r="B133" s="124"/>
      <c r="D133" s="125" t="s">
        <v>74</v>
      </c>
      <c r="E133" s="134" t="s">
        <v>564</v>
      </c>
      <c r="F133" s="134" t="s">
        <v>1595</v>
      </c>
      <c r="I133" s="127"/>
      <c r="J133" s="135">
        <f>BK133</f>
        <v>0</v>
      </c>
      <c r="L133" s="124"/>
      <c r="M133" s="129"/>
      <c r="P133" s="130">
        <f>SUM(P134:P150)</f>
        <v>0</v>
      </c>
      <c r="R133" s="130">
        <f>SUM(R134:R150)</f>
        <v>0</v>
      </c>
      <c r="T133" s="131">
        <f>SUM(T134:T150)</f>
        <v>0</v>
      </c>
      <c r="AR133" s="125" t="s">
        <v>82</v>
      </c>
      <c r="AT133" s="132" t="s">
        <v>74</v>
      </c>
      <c r="AU133" s="132" t="s">
        <v>84</v>
      </c>
      <c r="AY133" s="125" t="s">
        <v>184</v>
      </c>
      <c r="BK133" s="133">
        <f>SUM(BK134:BK150)</f>
        <v>0</v>
      </c>
    </row>
    <row r="134" spans="2:65" s="1" customFormat="1" ht="16.5" customHeight="1">
      <c r="B134" s="136"/>
      <c r="C134" s="191" t="s">
        <v>82</v>
      </c>
      <c r="D134" s="191" t="s">
        <v>187</v>
      </c>
      <c r="E134" s="192" t="s">
        <v>1596</v>
      </c>
      <c r="F134" s="193" t="s">
        <v>1597</v>
      </c>
      <c r="G134" s="194" t="s">
        <v>568</v>
      </c>
      <c r="H134" s="195">
        <v>6</v>
      </c>
      <c r="I134" s="137"/>
      <c r="J134" s="196">
        <f t="shared" ref="J134:J150" si="0">ROUND(I134*H134,2)</f>
        <v>0</v>
      </c>
      <c r="K134" s="193" t="s">
        <v>1</v>
      </c>
      <c r="L134" s="32"/>
      <c r="M134" s="138" t="s">
        <v>1</v>
      </c>
      <c r="N134" s="139" t="s">
        <v>40</v>
      </c>
      <c r="P134" s="140">
        <f t="shared" ref="P134:P150" si="1">O134*H134</f>
        <v>0</v>
      </c>
      <c r="Q134" s="140">
        <v>0</v>
      </c>
      <c r="R134" s="140">
        <f t="shared" ref="R134:R150" si="2">Q134*H134</f>
        <v>0</v>
      </c>
      <c r="S134" s="140">
        <v>0</v>
      </c>
      <c r="T134" s="141">
        <f t="shared" ref="T134:T150" si="3">S134*H134</f>
        <v>0</v>
      </c>
      <c r="AR134" s="142" t="s">
        <v>305</v>
      </c>
      <c r="AT134" s="142" t="s">
        <v>187</v>
      </c>
      <c r="AU134" s="142" t="s">
        <v>99</v>
      </c>
      <c r="AY134" s="17" t="s">
        <v>184</v>
      </c>
      <c r="BE134" s="143">
        <f t="shared" ref="BE134:BE150" si="4">IF(N134="základní",J134,0)</f>
        <v>0</v>
      </c>
      <c r="BF134" s="143">
        <f t="shared" ref="BF134:BF150" si="5">IF(N134="snížená",J134,0)</f>
        <v>0</v>
      </c>
      <c r="BG134" s="143">
        <f t="shared" ref="BG134:BG150" si="6">IF(N134="zákl. přenesená",J134,0)</f>
        <v>0</v>
      </c>
      <c r="BH134" s="143">
        <f t="shared" ref="BH134:BH150" si="7">IF(N134="sníž. přenesená",J134,0)</f>
        <v>0</v>
      </c>
      <c r="BI134" s="143">
        <f t="shared" ref="BI134:BI150" si="8">IF(N134="nulová",J134,0)</f>
        <v>0</v>
      </c>
      <c r="BJ134" s="17" t="s">
        <v>82</v>
      </c>
      <c r="BK134" s="143">
        <f t="shared" ref="BK134:BK150" si="9">ROUND(I134*H134,2)</f>
        <v>0</v>
      </c>
      <c r="BL134" s="17" t="s">
        <v>305</v>
      </c>
      <c r="BM134" s="142" t="s">
        <v>84</v>
      </c>
    </row>
    <row r="135" spans="2:65" s="1" customFormat="1" ht="16.5" customHeight="1">
      <c r="B135" s="136"/>
      <c r="C135" s="191" t="s">
        <v>84</v>
      </c>
      <c r="D135" s="191" t="s">
        <v>187</v>
      </c>
      <c r="E135" s="192" t="s">
        <v>1598</v>
      </c>
      <c r="F135" s="193" t="s">
        <v>1599</v>
      </c>
      <c r="G135" s="194" t="s">
        <v>239</v>
      </c>
      <c r="H135" s="195">
        <v>0</v>
      </c>
      <c r="I135" s="137"/>
      <c r="J135" s="196">
        <f t="shared" si="0"/>
        <v>0</v>
      </c>
      <c r="K135" s="193" t="s">
        <v>1</v>
      </c>
      <c r="L135" s="32"/>
      <c r="M135" s="138" t="s">
        <v>1</v>
      </c>
      <c r="N135" s="139" t="s">
        <v>40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305</v>
      </c>
      <c r="AT135" s="142" t="s">
        <v>187</v>
      </c>
      <c r="AU135" s="142" t="s">
        <v>99</v>
      </c>
      <c r="AY135" s="17" t="s">
        <v>184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82</v>
      </c>
      <c r="BK135" s="143">
        <f t="shared" si="9"/>
        <v>0</v>
      </c>
      <c r="BL135" s="17" t="s">
        <v>305</v>
      </c>
      <c r="BM135" s="142" t="s">
        <v>197</v>
      </c>
    </row>
    <row r="136" spans="2:65" s="1" customFormat="1" ht="16.5" customHeight="1">
      <c r="B136" s="136"/>
      <c r="C136" s="191" t="s">
        <v>99</v>
      </c>
      <c r="D136" s="191" t="s">
        <v>187</v>
      </c>
      <c r="E136" s="192" t="s">
        <v>1600</v>
      </c>
      <c r="F136" s="193" t="s">
        <v>1601</v>
      </c>
      <c r="G136" s="194" t="s">
        <v>1602</v>
      </c>
      <c r="H136" s="195">
        <v>1</v>
      </c>
      <c r="I136" s="137"/>
      <c r="J136" s="196">
        <f t="shared" si="0"/>
        <v>0</v>
      </c>
      <c r="K136" s="193" t="s">
        <v>1</v>
      </c>
      <c r="L136" s="32"/>
      <c r="M136" s="138" t="s">
        <v>1</v>
      </c>
      <c r="N136" s="139" t="s">
        <v>40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305</v>
      </c>
      <c r="AT136" s="142" t="s">
        <v>187</v>
      </c>
      <c r="AU136" s="142" t="s">
        <v>99</v>
      </c>
      <c r="AY136" s="17" t="s">
        <v>184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82</v>
      </c>
      <c r="BK136" s="143">
        <f t="shared" si="9"/>
        <v>0</v>
      </c>
      <c r="BL136" s="17" t="s">
        <v>305</v>
      </c>
      <c r="BM136" s="142" t="s">
        <v>200</v>
      </c>
    </row>
    <row r="137" spans="2:65" s="1" customFormat="1" ht="24.15" customHeight="1">
      <c r="B137" s="136"/>
      <c r="C137" s="191" t="s">
        <v>197</v>
      </c>
      <c r="D137" s="191" t="s">
        <v>187</v>
      </c>
      <c r="E137" s="192" t="s">
        <v>1603</v>
      </c>
      <c r="F137" s="193" t="s">
        <v>1604</v>
      </c>
      <c r="G137" s="194" t="s">
        <v>568</v>
      </c>
      <c r="H137" s="195">
        <v>2</v>
      </c>
      <c r="I137" s="137"/>
      <c r="J137" s="196">
        <f t="shared" si="0"/>
        <v>0</v>
      </c>
      <c r="K137" s="193" t="s">
        <v>1</v>
      </c>
      <c r="L137" s="32"/>
      <c r="M137" s="138" t="s">
        <v>1</v>
      </c>
      <c r="N137" s="139" t="s">
        <v>40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305</v>
      </c>
      <c r="AT137" s="142" t="s">
        <v>187</v>
      </c>
      <c r="AU137" s="142" t="s">
        <v>99</v>
      </c>
      <c r="AY137" s="17" t="s">
        <v>184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82</v>
      </c>
      <c r="BK137" s="143">
        <f t="shared" si="9"/>
        <v>0</v>
      </c>
      <c r="BL137" s="17" t="s">
        <v>305</v>
      </c>
      <c r="BM137" s="142" t="s">
        <v>203</v>
      </c>
    </row>
    <row r="138" spans="2:65" s="1" customFormat="1" ht="16.5" customHeight="1">
      <c r="B138" s="136"/>
      <c r="C138" s="191" t="s">
        <v>204</v>
      </c>
      <c r="D138" s="191" t="s">
        <v>187</v>
      </c>
      <c r="E138" s="192" t="s">
        <v>1605</v>
      </c>
      <c r="F138" s="193" t="s">
        <v>1606</v>
      </c>
      <c r="G138" s="194" t="s">
        <v>568</v>
      </c>
      <c r="H138" s="195">
        <v>8</v>
      </c>
      <c r="I138" s="137"/>
      <c r="J138" s="196">
        <f t="shared" si="0"/>
        <v>0</v>
      </c>
      <c r="K138" s="193" t="s">
        <v>1</v>
      </c>
      <c r="L138" s="32"/>
      <c r="M138" s="138" t="s">
        <v>1</v>
      </c>
      <c r="N138" s="139" t="s">
        <v>40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305</v>
      </c>
      <c r="AT138" s="142" t="s">
        <v>187</v>
      </c>
      <c r="AU138" s="142" t="s">
        <v>99</v>
      </c>
      <c r="AY138" s="17" t="s">
        <v>184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82</v>
      </c>
      <c r="BK138" s="143">
        <f t="shared" si="9"/>
        <v>0</v>
      </c>
      <c r="BL138" s="17" t="s">
        <v>305</v>
      </c>
      <c r="BM138" s="142" t="s">
        <v>207</v>
      </c>
    </row>
    <row r="139" spans="2:65" s="1" customFormat="1" ht="16.5" customHeight="1">
      <c r="B139" s="136"/>
      <c r="C139" s="191" t="s">
        <v>200</v>
      </c>
      <c r="D139" s="191" t="s">
        <v>187</v>
      </c>
      <c r="E139" s="192" t="s">
        <v>1607</v>
      </c>
      <c r="F139" s="193" t="s">
        <v>1608</v>
      </c>
      <c r="G139" s="194" t="s">
        <v>568</v>
      </c>
      <c r="H139" s="195">
        <v>6</v>
      </c>
      <c r="I139" s="137"/>
      <c r="J139" s="196">
        <f t="shared" si="0"/>
        <v>0</v>
      </c>
      <c r="K139" s="193" t="s">
        <v>1</v>
      </c>
      <c r="L139" s="32"/>
      <c r="M139" s="138" t="s">
        <v>1</v>
      </c>
      <c r="N139" s="139" t="s">
        <v>40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305</v>
      </c>
      <c r="AT139" s="142" t="s">
        <v>187</v>
      </c>
      <c r="AU139" s="142" t="s">
        <v>99</v>
      </c>
      <c r="AY139" s="17" t="s">
        <v>184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82</v>
      </c>
      <c r="BK139" s="143">
        <f t="shared" si="9"/>
        <v>0</v>
      </c>
      <c r="BL139" s="17" t="s">
        <v>305</v>
      </c>
      <c r="BM139" s="142" t="s">
        <v>8</v>
      </c>
    </row>
    <row r="140" spans="2:65" s="1" customFormat="1" ht="24.15" customHeight="1">
      <c r="B140" s="136"/>
      <c r="C140" s="191" t="s">
        <v>210</v>
      </c>
      <c r="D140" s="191" t="s">
        <v>187</v>
      </c>
      <c r="E140" s="192" t="s">
        <v>1609</v>
      </c>
      <c r="F140" s="193" t="s">
        <v>1616</v>
      </c>
      <c r="G140" s="194" t="s">
        <v>239</v>
      </c>
      <c r="H140" s="195">
        <v>1</v>
      </c>
      <c r="I140" s="137"/>
      <c r="J140" s="196">
        <f t="shared" si="0"/>
        <v>0</v>
      </c>
      <c r="K140" s="193" t="s">
        <v>1</v>
      </c>
      <c r="L140" s="32"/>
      <c r="M140" s="138" t="s">
        <v>1</v>
      </c>
      <c r="N140" s="139" t="s">
        <v>40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305</v>
      </c>
      <c r="AT140" s="142" t="s">
        <v>187</v>
      </c>
      <c r="AU140" s="142" t="s">
        <v>99</v>
      </c>
      <c r="AY140" s="17" t="s">
        <v>184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82</v>
      </c>
      <c r="BK140" s="143">
        <f t="shared" si="9"/>
        <v>0</v>
      </c>
      <c r="BL140" s="17" t="s">
        <v>305</v>
      </c>
      <c r="BM140" s="142" t="s">
        <v>213</v>
      </c>
    </row>
    <row r="141" spans="2:65" s="1" customFormat="1" ht="24.15" customHeight="1">
      <c r="B141" s="136"/>
      <c r="C141" s="191" t="s">
        <v>203</v>
      </c>
      <c r="D141" s="191" t="s">
        <v>187</v>
      </c>
      <c r="E141" s="192" t="s">
        <v>1611</v>
      </c>
      <c r="F141" s="193" t="s">
        <v>1618</v>
      </c>
      <c r="G141" s="194" t="s">
        <v>239</v>
      </c>
      <c r="H141" s="195">
        <v>1</v>
      </c>
      <c r="I141" s="137"/>
      <c r="J141" s="196">
        <f t="shared" si="0"/>
        <v>0</v>
      </c>
      <c r="K141" s="193" t="s">
        <v>1</v>
      </c>
      <c r="L141" s="32"/>
      <c r="M141" s="138" t="s">
        <v>1</v>
      </c>
      <c r="N141" s="139" t="s">
        <v>40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305</v>
      </c>
      <c r="AT141" s="142" t="s">
        <v>187</v>
      </c>
      <c r="AU141" s="142" t="s">
        <v>99</v>
      </c>
      <c r="AY141" s="17" t="s">
        <v>184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82</v>
      </c>
      <c r="BK141" s="143">
        <f t="shared" si="9"/>
        <v>0</v>
      </c>
      <c r="BL141" s="17" t="s">
        <v>305</v>
      </c>
      <c r="BM141" s="142" t="s">
        <v>191</v>
      </c>
    </row>
    <row r="142" spans="2:65" s="1" customFormat="1" ht="24.15" customHeight="1">
      <c r="B142" s="136"/>
      <c r="C142" s="191" t="s">
        <v>216</v>
      </c>
      <c r="D142" s="191" t="s">
        <v>187</v>
      </c>
      <c r="E142" s="192" t="s">
        <v>1613</v>
      </c>
      <c r="F142" s="193" t="s">
        <v>1620</v>
      </c>
      <c r="G142" s="194" t="s">
        <v>568</v>
      </c>
      <c r="H142" s="195">
        <v>11</v>
      </c>
      <c r="I142" s="137"/>
      <c r="J142" s="196">
        <f t="shared" si="0"/>
        <v>0</v>
      </c>
      <c r="K142" s="193" t="s">
        <v>1</v>
      </c>
      <c r="L142" s="32"/>
      <c r="M142" s="138" t="s">
        <v>1</v>
      </c>
      <c r="N142" s="139" t="s">
        <v>40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305</v>
      </c>
      <c r="AT142" s="142" t="s">
        <v>187</v>
      </c>
      <c r="AU142" s="142" t="s">
        <v>99</v>
      </c>
      <c r="AY142" s="17" t="s">
        <v>184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82</v>
      </c>
      <c r="BK142" s="143">
        <f t="shared" si="9"/>
        <v>0</v>
      </c>
      <c r="BL142" s="17" t="s">
        <v>305</v>
      </c>
      <c r="BM142" s="142" t="s">
        <v>219</v>
      </c>
    </row>
    <row r="143" spans="2:65" s="1" customFormat="1" ht="24.15" customHeight="1">
      <c r="B143" s="136"/>
      <c r="C143" s="191" t="s">
        <v>207</v>
      </c>
      <c r="D143" s="191" t="s">
        <v>187</v>
      </c>
      <c r="E143" s="192" t="s">
        <v>1615</v>
      </c>
      <c r="F143" s="193" t="s">
        <v>1622</v>
      </c>
      <c r="G143" s="194" t="s">
        <v>239</v>
      </c>
      <c r="H143" s="195">
        <v>1</v>
      </c>
      <c r="I143" s="137"/>
      <c r="J143" s="196">
        <f t="shared" si="0"/>
        <v>0</v>
      </c>
      <c r="K143" s="193" t="s">
        <v>1</v>
      </c>
      <c r="L143" s="32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305</v>
      </c>
      <c r="AT143" s="142" t="s">
        <v>187</v>
      </c>
      <c r="AU143" s="142" t="s">
        <v>99</v>
      </c>
      <c r="AY143" s="17" t="s">
        <v>184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82</v>
      </c>
      <c r="BK143" s="143">
        <f t="shared" si="9"/>
        <v>0</v>
      </c>
      <c r="BL143" s="17" t="s">
        <v>305</v>
      </c>
      <c r="BM143" s="142" t="s">
        <v>222</v>
      </c>
    </row>
    <row r="144" spans="2:65" s="1" customFormat="1" ht="24.15" customHeight="1">
      <c r="B144" s="136"/>
      <c r="C144" s="191" t="s">
        <v>223</v>
      </c>
      <c r="D144" s="191" t="s">
        <v>187</v>
      </c>
      <c r="E144" s="192" t="s">
        <v>1617</v>
      </c>
      <c r="F144" s="193" t="s">
        <v>1628</v>
      </c>
      <c r="G144" s="194" t="s">
        <v>239</v>
      </c>
      <c r="H144" s="195">
        <v>1</v>
      </c>
      <c r="I144" s="137"/>
      <c r="J144" s="196">
        <f t="shared" si="0"/>
        <v>0</v>
      </c>
      <c r="K144" s="193" t="s">
        <v>1</v>
      </c>
      <c r="L144" s="32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305</v>
      </c>
      <c r="AT144" s="142" t="s">
        <v>187</v>
      </c>
      <c r="AU144" s="142" t="s">
        <v>99</v>
      </c>
      <c r="AY144" s="17" t="s">
        <v>184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7" t="s">
        <v>82</v>
      </c>
      <c r="BK144" s="143">
        <f t="shared" si="9"/>
        <v>0</v>
      </c>
      <c r="BL144" s="17" t="s">
        <v>305</v>
      </c>
      <c r="BM144" s="142" t="s">
        <v>226</v>
      </c>
    </row>
    <row r="145" spans="2:65" s="1" customFormat="1" ht="32.950000000000003" customHeight="1">
      <c r="B145" s="136"/>
      <c r="C145" s="191" t="s">
        <v>8</v>
      </c>
      <c r="D145" s="191" t="s">
        <v>187</v>
      </c>
      <c r="E145" s="192" t="s">
        <v>1619</v>
      </c>
      <c r="F145" s="193" t="s">
        <v>1630</v>
      </c>
      <c r="G145" s="194" t="s">
        <v>681</v>
      </c>
      <c r="H145" s="195">
        <v>4</v>
      </c>
      <c r="I145" s="137"/>
      <c r="J145" s="196">
        <f t="shared" si="0"/>
        <v>0</v>
      </c>
      <c r="K145" s="193" t="s">
        <v>1</v>
      </c>
      <c r="L145" s="32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305</v>
      </c>
      <c r="AT145" s="142" t="s">
        <v>187</v>
      </c>
      <c r="AU145" s="142" t="s">
        <v>99</v>
      </c>
      <c r="AY145" s="17" t="s">
        <v>184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7" t="s">
        <v>82</v>
      </c>
      <c r="BK145" s="143">
        <f t="shared" si="9"/>
        <v>0</v>
      </c>
      <c r="BL145" s="17" t="s">
        <v>305</v>
      </c>
      <c r="BM145" s="142" t="s">
        <v>229</v>
      </c>
    </row>
    <row r="146" spans="2:65" s="1" customFormat="1" ht="16.5" customHeight="1">
      <c r="B146" s="136"/>
      <c r="C146" s="191" t="s">
        <v>230</v>
      </c>
      <c r="D146" s="191" t="s">
        <v>187</v>
      </c>
      <c r="E146" s="192" t="s">
        <v>1621</v>
      </c>
      <c r="F146" s="193" t="s">
        <v>1632</v>
      </c>
      <c r="G146" s="194" t="s">
        <v>1602</v>
      </c>
      <c r="H146" s="195">
        <v>1</v>
      </c>
      <c r="I146" s="137"/>
      <c r="J146" s="196">
        <f t="shared" si="0"/>
        <v>0</v>
      </c>
      <c r="K146" s="193" t="s">
        <v>1</v>
      </c>
      <c r="L146" s="32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305</v>
      </c>
      <c r="AT146" s="142" t="s">
        <v>187</v>
      </c>
      <c r="AU146" s="142" t="s">
        <v>99</v>
      </c>
      <c r="AY146" s="17" t="s">
        <v>184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7" t="s">
        <v>82</v>
      </c>
      <c r="BK146" s="143">
        <f t="shared" si="9"/>
        <v>0</v>
      </c>
      <c r="BL146" s="17" t="s">
        <v>305</v>
      </c>
      <c r="BM146" s="142" t="s">
        <v>234</v>
      </c>
    </row>
    <row r="147" spans="2:65" s="1" customFormat="1" ht="16.5" customHeight="1">
      <c r="B147" s="136"/>
      <c r="C147" s="191" t="s">
        <v>213</v>
      </c>
      <c r="D147" s="191" t="s">
        <v>187</v>
      </c>
      <c r="E147" s="192" t="s">
        <v>1623</v>
      </c>
      <c r="F147" s="193" t="s">
        <v>1634</v>
      </c>
      <c r="G147" s="194" t="s">
        <v>351</v>
      </c>
      <c r="H147" s="195">
        <v>0.05</v>
      </c>
      <c r="I147" s="137"/>
      <c r="J147" s="196">
        <f t="shared" si="0"/>
        <v>0</v>
      </c>
      <c r="K147" s="193" t="s">
        <v>1</v>
      </c>
      <c r="L147" s="32"/>
      <c r="M147" s="138" t="s">
        <v>1</v>
      </c>
      <c r="N147" s="139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305</v>
      </c>
      <c r="AT147" s="142" t="s">
        <v>187</v>
      </c>
      <c r="AU147" s="142" t="s">
        <v>99</v>
      </c>
      <c r="AY147" s="17" t="s">
        <v>184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7" t="s">
        <v>82</v>
      </c>
      <c r="BK147" s="143">
        <f t="shared" si="9"/>
        <v>0</v>
      </c>
      <c r="BL147" s="17" t="s">
        <v>305</v>
      </c>
      <c r="BM147" s="142" t="s">
        <v>240</v>
      </c>
    </row>
    <row r="148" spans="2:65" s="1" customFormat="1" ht="16.5" customHeight="1">
      <c r="B148" s="136"/>
      <c r="C148" s="191" t="s">
        <v>241</v>
      </c>
      <c r="D148" s="191" t="s">
        <v>187</v>
      </c>
      <c r="E148" s="192" t="s">
        <v>1625</v>
      </c>
      <c r="F148" s="193" t="s">
        <v>1636</v>
      </c>
      <c r="G148" s="194" t="s">
        <v>351</v>
      </c>
      <c r="H148" s="195">
        <v>0.05</v>
      </c>
      <c r="I148" s="137"/>
      <c r="J148" s="196">
        <f t="shared" si="0"/>
        <v>0</v>
      </c>
      <c r="K148" s="193" t="s">
        <v>1</v>
      </c>
      <c r="L148" s="32"/>
      <c r="M148" s="138" t="s">
        <v>1</v>
      </c>
      <c r="N148" s="139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305</v>
      </c>
      <c r="AT148" s="142" t="s">
        <v>187</v>
      </c>
      <c r="AU148" s="142" t="s">
        <v>99</v>
      </c>
      <c r="AY148" s="17" t="s">
        <v>184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7" t="s">
        <v>82</v>
      </c>
      <c r="BK148" s="143">
        <f t="shared" si="9"/>
        <v>0</v>
      </c>
      <c r="BL148" s="17" t="s">
        <v>305</v>
      </c>
      <c r="BM148" s="142" t="s">
        <v>245</v>
      </c>
    </row>
    <row r="149" spans="2:65" s="1" customFormat="1" ht="16.5" customHeight="1">
      <c r="B149" s="136"/>
      <c r="C149" s="191" t="s">
        <v>191</v>
      </c>
      <c r="D149" s="191" t="s">
        <v>187</v>
      </c>
      <c r="E149" s="192" t="s">
        <v>1627</v>
      </c>
      <c r="F149" s="193" t="s">
        <v>1638</v>
      </c>
      <c r="G149" s="194" t="s">
        <v>239</v>
      </c>
      <c r="H149" s="195">
        <v>1</v>
      </c>
      <c r="I149" s="137"/>
      <c r="J149" s="196">
        <f t="shared" si="0"/>
        <v>0</v>
      </c>
      <c r="K149" s="193" t="s">
        <v>1</v>
      </c>
      <c r="L149" s="32"/>
      <c r="M149" s="138" t="s">
        <v>1</v>
      </c>
      <c r="N149" s="139" t="s">
        <v>40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305</v>
      </c>
      <c r="AT149" s="142" t="s">
        <v>187</v>
      </c>
      <c r="AU149" s="142" t="s">
        <v>99</v>
      </c>
      <c r="AY149" s="17" t="s">
        <v>184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7" t="s">
        <v>82</v>
      </c>
      <c r="BK149" s="143">
        <f t="shared" si="9"/>
        <v>0</v>
      </c>
      <c r="BL149" s="17" t="s">
        <v>305</v>
      </c>
      <c r="BM149" s="142" t="s">
        <v>196</v>
      </c>
    </row>
    <row r="150" spans="2:65" s="1" customFormat="1" ht="16.5" customHeight="1">
      <c r="B150" s="136"/>
      <c r="C150" s="191" t="s">
        <v>249</v>
      </c>
      <c r="D150" s="191" t="s">
        <v>187</v>
      </c>
      <c r="E150" s="192" t="s">
        <v>1629</v>
      </c>
      <c r="F150" s="193" t="s">
        <v>1640</v>
      </c>
      <c r="G150" s="194" t="s">
        <v>1602</v>
      </c>
      <c r="H150" s="195">
        <v>1</v>
      </c>
      <c r="I150" s="137"/>
      <c r="J150" s="196">
        <f t="shared" si="0"/>
        <v>0</v>
      </c>
      <c r="K150" s="193" t="s">
        <v>1</v>
      </c>
      <c r="L150" s="32"/>
      <c r="M150" s="138" t="s">
        <v>1</v>
      </c>
      <c r="N150" s="139" t="s">
        <v>40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305</v>
      </c>
      <c r="AT150" s="142" t="s">
        <v>187</v>
      </c>
      <c r="AU150" s="142" t="s">
        <v>99</v>
      </c>
      <c r="AY150" s="17" t="s">
        <v>184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7" t="s">
        <v>82</v>
      </c>
      <c r="BK150" s="143">
        <f t="shared" si="9"/>
        <v>0</v>
      </c>
      <c r="BL150" s="17" t="s">
        <v>305</v>
      </c>
      <c r="BM150" s="142" t="s">
        <v>252</v>
      </c>
    </row>
    <row r="151" spans="2:65" s="11" customFormat="1" ht="20.9" customHeight="1">
      <c r="B151" s="124"/>
      <c r="D151" s="125" t="s">
        <v>74</v>
      </c>
      <c r="E151" s="134" t="s">
        <v>573</v>
      </c>
      <c r="F151" s="134" t="s">
        <v>1641</v>
      </c>
      <c r="J151" s="135">
        <f>BK151</f>
        <v>0</v>
      </c>
      <c r="L151" s="124"/>
      <c r="M151" s="129"/>
      <c r="P151" s="130">
        <f>SUM(P152:P154)</f>
        <v>0</v>
      </c>
      <c r="R151" s="130">
        <f>SUM(R152:R154)</f>
        <v>0</v>
      </c>
      <c r="T151" s="131">
        <f>SUM(T152:T154)</f>
        <v>0</v>
      </c>
      <c r="AR151" s="125" t="s">
        <v>82</v>
      </c>
      <c r="AT151" s="132" t="s">
        <v>74</v>
      </c>
      <c r="AU151" s="132" t="s">
        <v>84</v>
      </c>
      <c r="AY151" s="125" t="s">
        <v>184</v>
      </c>
      <c r="BK151" s="133">
        <f>SUM(BK152:BK154)</f>
        <v>0</v>
      </c>
    </row>
    <row r="152" spans="2:65" s="1" customFormat="1" ht="16.5" customHeight="1">
      <c r="B152" s="136"/>
      <c r="C152" s="191" t="s">
        <v>219</v>
      </c>
      <c r="D152" s="191" t="s">
        <v>187</v>
      </c>
      <c r="E152" s="192" t="s">
        <v>1642</v>
      </c>
      <c r="F152" s="193" t="s">
        <v>1643</v>
      </c>
      <c r="G152" s="194" t="s">
        <v>190</v>
      </c>
      <c r="H152" s="195">
        <v>20</v>
      </c>
      <c r="I152" s="137"/>
      <c r="J152" s="196">
        <f>ROUND(I152*H152,2)</f>
        <v>0</v>
      </c>
      <c r="K152" s="193" t="s">
        <v>1</v>
      </c>
      <c r="L152" s="32"/>
      <c r="M152" s="138" t="s">
        <v>1</v>
      </c>
      <c r="N152" s="139" t="s">
        <v>40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305</v>
      </c>
      <c r="AT152" s="142" t="s">
        <v>187</v>
      </c>
      <c r="AU152" s="142" t="s">
        <v>99</v>
      </c>
      <c r="AY152" s="17" t="s">
        <v>184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305</v>
      </c>
      <c r="BM152" s="142" t="s">
        <v>255</v>
      </c>
    </row>
    <row r="153" spans="2:65" s="1" customFormat="1" ht="16.5" customHeight="1">
      <c r="B153" s="136"/>
      <c r="C153" s="191" t="s">
        <v>256</v>
      </c>
      <c r="D153" s="191" t="s">
        <v>187</v>
      </c>
      <c r="E153" s="192" t="s">
        <v>1644</v>
      </c>
      <c r="F153" s="193" t="s">
        <v>1645</v>
      </c>
      <c r="G153" s="194" t="s">
        <v>190</v>
      </c>
      <c r="H153" s="195">
        <v>10</v>
      </c>
      <c r="I153" s="137"/>
      <c r="J153" s="196">
        <f>ROUND(I153*H153,2)</f>
        <v>0</v>
      </c>
      <c r="K153" s="193" t="s">
        <v>1</v>
      </c>
      <c r="L153" s="32"/>
      <c r="M153" s="138" t="s">
        <v>1</v>
      </c>
      <c r="N153" s="139" t="s">
        <v>40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305</v>
      </c>
      <c r="AT153" s="142" t="s">
        <v>187</v>
      </c>
      <c r="AU153" s="142" t="s">
        <v>99</v>
      </c>
      <c r="AY153" s="17" t="s">
        <v>184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82</v>
      </c>
      <c r="BK153" s="143">
        <f>ROUND(I153*H153,2)</f>
        <v>0</v>
      </c>
      <c r="BL153" s="17" t="s">
        <v>305</v>
      </c>
      <c r="BM153" s="142" t="s">
        <v>259</v>
      </c>
    </row>
    <row r="154" spans="2:65" s="1" customFormat="1" ht="16.5" customHeight="1">
      <c r="B154" s="136"/>
      <c r="C154" s="191" t="s">
        <v>222</v>
      </c>
      <c r="D154" s="191" t="s">
        <v>187</v>
      </c>
      <c r="E154" s="192" t="s">
        <v>1646</v>
      </c>
      <c r="F154" s="193" t="s">
        <v>1647</v>
      </c>
      <c r="G154" s="194" t="s">
        <v>239</v>
      </c>
      <c r="H154" s="195">
        <v>1</v>
      </c>
      <c r="I154" s="137"/>
      <c r="J154" s="196">
        <f>ROUND(I154*H154,2)</f>
        <v>0</v>
      </c>
      <c r="K154" s="193" t="s">
        <v>1</v>
      </c>
      <c r="L154" s="32"/>
      <c r="M154" s="138" t="s">
        <v>1</v>
      </c>
      <c r="N154" s="139" t="s">
        <v>40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305</v>
      </c>
      <c r="AT154" s="142" t="s">
        <v>187</v>
      </c>
      <c r="AU154" s="142" t="s">
        <v>99</v>
      </c>
      <c r="AY154" s="17" t="s">
        <v>184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82</v>
      </c>
      <c r="BK154" s="143">
        <f>ROUND(I154*H154,2)</f>
        <v>0</v>
      </c>
      <c r="BL154" s="17" t="s">
        <v>305</v>
      </c>
      <c r="BM154" s="142" t="s">
        <v>262</v>
      </c>
    </row>
    <row r="155" spans="2:65" s="11" customFormat="1" ht="20.9" customHeight="1">
      <c r="B155" s="124"/>
      <c r="D155" s="125" t="s">
        <v>74</v>
      </c>
      <c r="E155" s="134" t="s">
        <v>623</v>
      </c>
      <c r="F155" s="134" t="s">
        <v>1648</v>
      </c>
      <c r="J155" s="135">
        <f>BK155</f>
        <v>0</v>
      </c>
      <c r="L155" s="124"/>
      <c r="M155" s="129"/>
      <c r="P155" s="130">
        <f>P156</f>
        <v>0</v>
      </c>
      <c r="R155" s="130">
        <f>R156</f>
        <v>0</v>
      </c>
      <c r="T155" s="131">
        <f>T156</f>
        <v>0</v>
      </c>
      <c r="AR155" s="125" t="s">
        <v>99</v>
      </c>
      <c r="AT155" s="132" t="s">
        <v>74</v>
      </c>
      <c r="AU155" s="132" t="s">
        <v>84</v>
      </c>
      <c r="AY155" s="125" t="s">
        <v>184</v>
      </c>
      <c r="BK155" s="133">
        <f>BK156</f>
        <v>0</v>
      </c>
    </row>
    <row r="156" spans="2:65" s="1" customFormat="1" ht="16.5" customHeight="1">
      <c r="B156" s="136"/>
      <c r="C156" s="191" t="s">
        <v>7</v>
      </c>
      <c r="D156" s="191" t="s">
        <v>187</v>
      </c>
      <c r="E156" s="192" t="s">
        <v>1649</v>
      </c>
      <c r="F156" s="193" t="s">
        <v>1650</v>
      </c>
      <c r="G156" s="194" t="s">
        <v>239</v>
      </c>
      <c r="H156" s="195">
        <v>1</v>
      </c>
      <c r="I156" s="137"/>
      <c r="J156" s="196">
        <f>ROUND(I156*H156,2)</f>
        <v>0</v>
      </c>
      <c r="K156" s="193" t="s">
        <v>1</v>
      </c>
      <c r="L156" s="32"/>
      <c r="M156" s="138" t="s">
        <v>1</v>
      </c>
      <c r="N156" s="139" t="s">
        <v>40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305</v>
      </c>
      <c r="AT156" s="142" t="s">
        <v>187</v>
      </c>
      <c r="AU156" s="142" t="s">
        <v>99</v>
      </c>
      <c r="AY156" s="17" t="s">
        <v>184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82</v>
      </c>
      <c r="BK156" s="143">
        <f>ROUND(I156*H156,2)</f>
        <v>0</v>
      </c>
      <c r="BL156" s="17" t="s">
        <v>305</v>
      </c>
      <c r="BM156" s="142" t="s">
        <v>1905</v>
      </c>
    </row>
    <row r="157" spans="2:65" s="11" customFormat="1" ht="20.9" customHeight="1">
      <c r="B157" s="124"/>
      <c r="D157" s="125" t="s">
        <v>74</v>
      </c>
      <c r="E157" s="134" t="s">
        <v>632</v>
      </c>
      <c r="F157" s="134" t="s">
        <v>140</v>
      </c>
      <c r="J157" s="135">
        <f>BK157</f>
        <v>0</v>
      </c>
      <c r="L157" s="124"/>
      <c r="M157" s="129"/>
      <c r="P157" s="130">
        <f>P158</f>
        <v>0</v>
      </c>
      <c r="R157" s="130">
        <f>R158</f>
        <v>0</v>
      </c>
      <c r="T157" s="131">
        <f>T158</f>
        <v>0</v>
      </c>
      <c r="AR157" s="125" t="s">
        <v>99</v>
      </c>
      <c r="AT157" s="132" t="s">
        <v>74</v>
      </c>
      <c r="AU157" s="132" t="s">
        <v>84</v>
      </c>
      <c r="AY157" s="125" t="s">
        <v>184</v>
      </c>
      <c r="BK157" s="133">
        <f>BK158</f>
        <v>0</v>
      </c>
    </row>
    <row r="158" spans="2:65" s="1" customFormat="1" ht="16.5" customHeight="1">
      <c r="B158" s="136"/>
      <c r="C158" s="191" t="s">
        <v>226</v>
      </c>
      <c r="D158" s="191" t="s">
        <v>187</v>
      </c>
      <c r="E158" s="192" t="s">
        <v>1652</v>
      </c>
      <c r="F158" s="193" t="s">
        <v>141</v>
      </c>
      <c r="G158" s="194" t="s">
        <v>233</v>
      </c>
      <c r="H158" s="148"/>
      <c r="I158" s="137"/>
      <c r="J158" s="196">
        <f>ROUND(I158*H158,2)</f>
        <v>0</v>
      </c>
      <c r="K158" s="193" t="s">
        <v>1</v>
      </c>
      <c r="L158" s="32"/>
      <c r="M158" s="149" t="s">
        <v>1</v>
      </c>
      <c r="N158" s="150" t="s">
        <v>40</v>
      </c>
      <c r="O158" s="151"/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AR158" s="142" t="s">
        <v>305</v>
      </c>
      <c r="AT158" s="142" t="s">
        <v>187</v>
      </c>
      <c r="AU158" s="142" t="s">
        <v>99</v>
      </c>
      <c r="AY158" s="17" t="s">
        <v>184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82</v>
      </c>
      <c r="BK158" s="143">
        <f>ROUND(I158*H158,2)</f>
        <v>0</v>
      </c>
      <c r="BL158" s="17" t="s">
        <v>305</v>
      </c>
      <c r="BM158" s="142" t="s">
        <v>1906</v>
      </c>
    </row>
    <row r="159" spans="2:65" s="1" customFormat="1" ht="7" customHeight="1">
      <c r="B159" s="44"/>
      <c r="C159" s="45"/>
      <c r="D159" s="45"/>
      <c r="E159" s="45"/>
      <c r="F159" s="45"/>
      <c r="G159" s="45"/>
      <c r="H159" s="45"/>
      <c r="I159" s="45"/>
      <c r="J159" s="45"/>
      <c r="K159" s="45"/>
      <c r="L159" s="32"/>
    </row>
  </sheetData>
  <sheetProtection algorithmName="SHA-512" hashValue="JBJ45sJA3PwBE4yrtW/KA+3w4qNfveG8c34yAEWSl9QwGIgvJNQiSUxH5EwxWPIW/5g1ZiLooAnVYnc/bOKe5A==" saltValue="DOqnIUJKDSCULGuaYhmwaw==" spinCount="100000" sheet="1" objects="1" scenarios="1"/>
  <autoFilter ref="C129:K158" xr:uid="{00000000-0009-0000-0000-000008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4E83ADA8-CEC9-4EAF-97A4-1CBA6BBDB7B2}"/>
</file>

<file path=customXml/itemProps2.xml><?xml version="1.0" encoding="utf-8"?>
<ds:datastoreItem xmlns:ds="http://schemas.openxmlformats.org/officeDocument/2006/customXml" ds:itemID="{F6E32382-B289-4E6B-B385-15A0A8ABE055}"/>
</file>

<file path=customXml/itemProps3.xml><?xml version="1.0" encoding="utf-8"?>
<ds:datastoreItem xmlns:ds="http://schemas.openxmlformats.org/officeDocument/2006/customXml" ds:itemID="{599D5101-2707-445D-A06E-53D0B6AB2A0B}"/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36</vt:i4>
      </vt:variant>
    </vt:vector>
  </HeadingPairs>
  <TitlesOfParts>
    <vt:vector size="54" baseType="lpstr">
      <vt:lpstr>Rekapitulace stavby</vt:lpstr>
      <vt:lpstr>D.1.2. - Ústřední vytápěn...</vt:lpstr>
      <vt:lpstr>02 (1) - ES-MaR_samostatn...</vt:lpstr>
      <vt:lpstr>SO-01 - Stavební práce - ...</vt:lpstr>
      <vt:lpstr>SO-01 ZTI - Zdravotechnik...</vt:lpstr>
      <vt:lpstr>SO-01 ELE - Elektromontáž...</vt:lpstr>
      <vt:lpstr>SO-02 - Stavební práce - ...</vt:lpstr>
      <vt:lpstr>SO-02 ZTI - Zdravotechnik...</vt:lpstr>
      <vt:lpstr>SO-02 ELE - Elektromontáž...</vt:lpstr>
      <vt:lpstr>SO-03 - Stavební práce - ...</vt:lpstr>
      <vt:lpstr>SO-03 ZTI - Zdravotechnik...</vt:lpstr>
      <vt:lpstr>SO-03 ELE - Elektromontáž...</vt:lpstr>
      <vt:lpstr>0301 - Dešťová kanalizace...</vt:lpstr>
      <vt:lpstr>0302 - Vnitřní kanalizace</vt:lpstr>
      <vt:lpstr>0303 - Stavební přípomoce</vt:lpstr>
      <vt:lpstr>ON - Ostatní náklady</vt:lpstr>
      <vt:lpstr>VRN - Vedlejší rozpočtové...</vt:lpstr>
      <vt:lpstr>Seznam figur</vt:lpstr>
      <vt:lpstr>'02 (1) - ES-MaR_samostatn...'!Názvy_tisku</vt:lpstr>
      <vt:lpstr>'0301 - Dešťová kanalizace...'!Názvy_tisku</vt:lpstr>
      <vt:lpstr>'0302 - Vnitřní kanalizace'!Názvy_tisku</vt:lpstr>
      <vt:lpstr>'0303 - Stavební přípomoce'!Názvy_tisku</vt:lpstr>
      <vt:lpstr>'D.1.2. - Ústřední vytápěn...'!Názvy_tisku</vt:lpstr>
      <vt:lpstr>'ON - Ostatní náklady'!Názvy_tisku</vt:lpstr>
      <vt:lpstr>'Rekapitulace stavby'!Názvy_tisku</vt:lpstr>
      <vt:lpstr>'Seznam figur'!Názvy_tisku</vt:lpstr>
      <vt:lpstr>'SO-01 - Stavební práce - ...'!Názvy_tisku</vt:lpstr>
      <vt:lpstr>'SO-01 ELE - Elektromontáž...'!Názvy_tisku</vt:lpstr>
      <vt:lpstr>'SO-01 ZTI - Zdravotechnik...'!Názvy_tisku</vt:lpstr>
      <vt:lpstr>'SO-02 - Stavební práce - ...'!Názvy_tisku</vt:lpstr>
      <vt:lpstr>'SO-02 ELE - Elektromontáž...'!Názvy_tisku</vt:lpstr>
      <vt:lpstr>'SO-02 ZTI - Zdravotechnik...'!Názvy_tisku</vt:lpstr>
      <vt:lpstr>'SO-03 - Stavební práce - ...'!Názvy_tisku</vt:lpstr>
      <vt:lpstr>'SO-03 ELE - Elektromontáž...'!Názvy_tisku</vt:lpstr>
      <vt:lpstr>'SO-03 ZTI - Zdravotechnik...'!Názvy_tisku</vt:lpstr>
      <vt:lpstr>'VRN - Vedlejší rozpočtové...'!Názvy_tisku</vt:lpstr>
      <vt:lpstr>'02 (1) - ES-MaR_samostatn...'!Oblast_tisku</vt:lpstr>
      <vt:lpstr>'0301 - Dešťová kanalizace...'!Oblast_tisku</vt:lpstr>
      <vt:lpstr>'0302 - Vnitřní kanalizace'!Oblast_tisku</vt:lpstr>
      <vt:lpstr>'0303 - Stavební přípomoce'!Oblast_tisku</vt:lpstr>
      <vt:lpstr>'D.1.2. - Ústřední vytápěn...'!Oblast_tisku</vt:lpstr>
      <vt:lpstr>'ON - Ostatní náklady'!Oblast_tisku</vt:lpstr>
      <vt:lpstr>'Rekapitulace stavby'!Oblast_tisku</vt:lpstr>
      <vt:lpstr>'Seznam figur'!Oblast_tisku</vt:lpstr>
      <vt:lpstr>'SO-01 - Stavební práce - ...'!Oblast_tisku</vt:lpstr>
      <vt:lpstr>'SO-01 ELE - Elektromontáž...'!Oblast_tisku</vt:lpstr>
      <vt:lpstr>'SO-01 ZTI - Zdravotechnik...'!Oblast_tisku</vt:lpstr>
      <vt:lpstr>'SO-02 - Stavební práce - ...'!Oblast_tisku</vt:lpstr>
      <vt:lpstr>'SO-02 ELE - Elektromontáž...'!Oblast_tisku</vt:lpstr>
      <vt:lpstr>'SO-02 ZTI - Zdravotechnik...'!Oblast_tisku</vt:lpstr>
      <vt:lpstr>'SO-03 - Stavební práce - ...'!Oblast_tisku</vt:lpstr>
      <vt:lpstr>'SO-03 ELE - Elektromontáž...'!Oblast_tisku</vt:lpstr>
      <vt:lpstr>'SO-03 ZTI - Zdravotechnik...'!Oblast_tisku</vt:lpstr>
      <vt:lpstr>'VRN - Vedlejší rozpočtové...'!Oblast_tisku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TOMASNTB\HP</dc:creator>
  <cp:keywords/>
  <dc:description/>
  <cp:lastModifiedBy>Aleš Zdeněk</cp:lastModifiedBy>
  <cp:revision/>
  <dcterms:created xsi:type="dcterms:W3CDTF">2024-07-15T10:52:05Z</dcterms:created>
  <dcterms:modified xsi:type="dcterms:W3CDTF">2025-11-25T10:59:51Z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