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1001_Testovací centrum/ZD/Final/"/>
    </mc:Choice>
  </mc:AlternateContent>
  <xr:revisionPtr revIDLastSave="0" documentId="11_0BF7421CD6FD79EA42E0F299577FF29DB6B96651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kapitulace stavby" sheetId="1" r:id="rId1"/>
    <sheet name="00 - Vedlejší rozpočtové ..." sheetId="2" r:id="rId2"/>
    <sheet name="01 - Bourací práce" sheetId="3" r:id="rId3"/>
    <sheet name="02 - Architektonicko stav..." sheetId="4" r:id="rId4"/>
    <sheet name="03 - EPS" sheetId="5" r:id="rId5"/>
    <sheet name="04 - ZTI změna uživání" sheetId="6" r:id="rId6"/>
    <sheet name="05 - CHUC - A" sheetId="7" r:id="rId7"/>
    <sheet name="06 - PZTS" sheetId="8" r:id="rId8"/>
    <sheet name="07 - zař.1+2-vzt" sheetId="9" r:id="rId9"/>
    <sheet name="08 - SKV" sheetId="10" r:id="rId10"/>
    <sheet name="09 - SCS" sheetId="11" r:id="rId11"/>
    <sheet name="10 - Interkom" sheetId="12" r:id="rId12"/>
    <sheet name="11 - Silnoproud" sheetId="13" r:id="rId13"/>
    <sheet name="12 - Interiér" sheetId="14" r:id="rId14"/>
    <sheet name="13 - Klima zař.č.2" sheetId="15" r:id="rId15"/>
    <sheet name="14 - MaR" sheetId="16" r:id="rId16"/>
    <sheet name="15 - ZTI výměna" sheetId="17" r:id="rId17"/>
    <sheet name="16 - VZT zař1" sheetId="18" r:id="rId18"/>
    <sheet name="17 - SILNOPROUD_01" sheetId="19" r:id="rId19"/>
  </sheets>
  <definedNames>
    <definedName name="_xlnm._FilterDatabase" localSheetId="1" hidden="1">'00 - Vedlejší rozpočtové ...'!$C$124:$K$144</definedName>
    <definedName name="_xlnm._FilterDatabase" localSheetId="2" hidden="1">'01 - Bourací práce'!$C$128:$K$263</definedName>
    <definedName name="_xlnm._FilterDatabase" localSheetId="3" hidden="1">'02 - Architektonicko stav...'!$C$135:$K$614</definedName>
    <definedName name="_xlnm._FilterDatabase" localSheetId="4" hidden="1">'03 - EPS'!$C$130:$K$198</definedName>
    <definedName name="_xlnm._FilterDatabase" localSheetId="5" hidden="1">'04 - ZTI změna uživání'!$C$121:$K$173</definedName>
    <definedName name="_xlnm._FilterDatabase" localSheetId="6" hidden="1">'05 - CHUC - A'!$C$119:$K$129</definedName>
    <definedName name="_xlnm._FilterDatabase" localSheetId="7" hidden="1">'06 - PZTS'!$C$127:$K$185</definedName>
    <definedName name="_xlnm._FilterDatabase" localSheetId="8" hidden="1">'07 - zař.1+2-vzt'!$C$121:$K$167</definedName>
    <definedName name="_xlnm._FilterDatabase" localSheetId="9" hidden="1">'08 - SKV'!$C$126:$K$174</definedName>
    <definedName name="_xlnm._FilterDatabase" localSheetId="10" hidden="1">'09 - SCS'!$C$130:$K$193</definedName>
    <definedName name="_xlnm._FilterDatabase" localSheetId="11" hidden="1">'10 - Interkom'!$C$124:$K$139</definedName>
    <definedName name="_xlnm._FilterDatabase" localSheetId="12" hidden="1">'11 - Silnoproud'!$C$125:$K$231</definedName>
    <definedName name="_xlnm._FilterDatabase" localSheetId="13" hidden="1">'12 - Interiér'!$C$121:$K$150</definedName>
    <definedName name="_xlnm._FilterDatabase" localSheetId="14" hidden="1">'13 - Klima zař.č.2'!$C$120:$K$147</definedName>
    <definedName name="_xlnm._FilterDatabase" localSheetId="15" hidden="1">'14 - MaR'!$C$126:$K$202</definedName>
    <definedName name="_xlnm._FilterDatabase" localSheetId="16" hidden="1">'15 - ZTI výměna'!$C$121:$K$136</definedName>
    <definedName name="_xlnm._FilterDatabase" localSheetId="17" hidden="1">'16 - VZT zař1'!$C$120:$K$145</definedName>
    <definedName name="_xlnm._FilterDatabase" localSheetId="18" hidden="1">'17 - SILNOPROUD_01'!$C$123:$K$179</definedName>
    <definedName name="_xlnm.Print_Titles" localSheetId="1">'00 - Vedlejší rozpočtové ...'!$124:$124</definedName>
    <definedName name="_xlnm.Print_Titles" localSheetId="2">'01 - Bourací práce'!$128:$128</definedName>
    <definedName name="_xlnm.Print_Titles" localSheetId="3">'02 - Architektonicko stav...'!$135:$135</definedName>
    <definedName name="_xlnm.Print_Titles" localSheetId="4">'03 - EPS'!$130:$130</definedName>
    <definedName name="_xlnm.Print_Titles" localSheetId="5">'04 - ZTI změna uživání'!$121:$121</definedName>
    <definedName name="_xlnm.Print_Titles" localSheetId="6">'05 - CHUC - A'!$119:$119</definedName>
    <definedName name="_xlnm.Print_Titles" localSheetId="7">'06 - PZTS'!$127:$127</definedName>
    <definedName name="_xlnm.Print_Titles" localSheetId="8">'07 - zař.1+2-vzt'!$121:$121</definedName>
    <definedName name="_xlnm.Print_Titles" localSheetId="9">'08 - SKV'!$126:$126</definedName>
    <definedName name="_xlnm.Print_Titles" localSheetId="10">'09 - SCS'!$130:$130</definedName>
    <definedName name="_xlnm.Print_Titles" localSheetId="11">'10 - Interkom'!$124:$124</definedName>
    <definedName name="_xlnm.Print_Titles" localSheetId="12">'11 - Silnoproud'!$125:$125</definedName>
    <definedName name="_xlnm.Print_Titles" localSheetId="13">'12 - Interiér'!$121:$121</definedName>
    <definedName name="_xlnm.Print_Titles" localSheetId="14">'13 - Klima zař.č.2'!$120:$120</definedName>
    <definedName name="_xlnm.Print_Titles" localSheetId="15">'14 - MaR'!$126:$126</definedName>
    <definedName name="_xlnm.Print_Titles" localSheetId="16">'15 - ZTI výměna'!$121:$121</definedName>
    <definedName name="_xlnm.Print_Titles" localSheetId="17">'16 - VZT zař1'!$120:$120</definedName>
    <definedName name="_xlnm.Print_Titles" localSheetId="18">'17 - SILNOPROUD_01'!$123:$123</definedName>
    <definedName name="_xlnm.Print_Titles" localSheetId="0">'Rekapitulace stavby'!$92:$92</definedName>
    <definedName name="_xlnm.Print_Area" localSheetId="1">'00 - Vedlejší rozpočtové ...'!$C$4:$J$76,'00 - Vedlejší rozpočtové ...'!$C$82:$J$106,'00 - Vedlejší rozpočtové ...'!$C$112:$K$144</definedName>
    <definedName name="_xlnm.Print_Area" localSheetId="2">'01 - Bourací práce'!$C$4:$J$76,'01 - Bourací práce'!$C$82:$J$108,'01 - Bourací práce'!$C$114:$K$263</definedName>
    <definedName name="_xlnm.Print_Area" localSheetId="3">'02 - Architektonicko stav...'!$C$4:$J$76,'02 - Architektonicko stav...'!$C$82:$J$115,'02 - Architektonicko stav...'!$C$121:$K$614</definedName>
    <definedName name="_xlnm.Print_Area" localSheetId="4">'03 - EPS'!$C$4:$J$76,'03 - EPS'!$C$82:$J$110,'03 - EPS'!$C$116:$K$198</definedName>
    <definedName name="_xlnm.Print_Area" localSheetId="5">'04 - ZTI změna uživání'!$C$4:$J$76,'04 - ZTI změna uživání'!$C$82:$J$101,'04 - ZTI změna uživání'!$C$107:$K$173</definedName>
    <definedName name="_xlnm.Print_Area" localSheetId="6">'05 - CHUC - A'!$C$4:$J$76,'05 - CHUC - A'!$C$82:$J$99,'05 - CHUC - A'!$C$105:$K$129</definedName>
    <definedName name="_xlnm.Print_Area" localSheetId="7">'06 - PZTS'!$C$4:$J$76,'06 - PZTS'!$C$82:$J$107,'06 - PZTS'!$C$113:$K$185</definedName>
    <definedName name="_xlnm.Print_Area" localSheetId="8">'07 - zař.1+2-vzt'!$C$4:$J$76,'07 - zař.1+2-vzt'!$C$82:$J$101,'07 - zař.1+2-vzt'!$C$107:$K$167</definedName>
    <definedName name="_xlnm.Print_Area" localSheetId="9">'08 - SKV'!$C$4:$J$76,'08 - SKV'!$C$82:$J$106,'08 - SKV'!$C$112:$K$174</definedName>
    <definedName name="_xlnm.Print_Area" localSheetId="10">'09 - SCS'!$C$4:$J$76,'09 - SCS'!$C$82:$J$110,'09 - SCS'!$C$116:$K$193</definedName>
    <definedName name="_xlnm.Print_Area" localSheetId="11">'10 - Interkom'!$C$4:$J$76,'10 - Interkom'!$C$82:$J$104,'10 - Interkom'!$C$110:$K$139</definedName>
    <definedName name="_xlnm.Print_Area" localSheetId="12">'11 - Silnoproud'!$C$4:$J$76,'11 - Silnoproud'!$C$82:$J$105,'11 - Silnoproud'!$C$111:$K$231</definedName>
    <definedName name="_xlnm.Print_Area" localSheetId="13">'12 - Interiér'!$C$4:$J$76,'12 - Interiér'!$C$82:$J$101,'12 - Interiér'!$C$107:$K$150</definedName>
    <definedName name="_xlnm.Print_Area" localSheetId="14">'13 - Klima zař.č.2'!$C$4:$J$76,'13 - Klima zař.č.2'!$C$82:$J$100,'13 - Klima zař.č.2'!$C$106:$K$147</definedName>
    <definedName name="_xlnm.Print_Area" localSheetId="15">'14 - MaR'!$C$4:$J$76,'14 - MaR'!$C$82:$J$106,'14 - MaR'!$C$112:$K$202</definedName>
    <definedName name="_xlnm.Print_Area" localSheetId="16">'15 - ZTI výměna'!$C$4:$J$76,'15 - ZTI výměna'!$C$82:$J$101,'15 - ZTI výměna'!$C$107:$K$136</definedName>
    <definedName name="_xlnm.Print_Area" localSheetId="17">'16 - VZT zař1'!$C$4:$J$76,'16 - VZT zař1'!$C$82:$J$100,'16 - VZT zař1'!$C$106:$K$145</definedName>
    <definedName name="_xlnm.Print_Area" localSheetId="18">'17 - SILNOPROUD_01'!$C$4:$J$76,'17 - SILNOPROUD_01'!$C$82:$J$103,'17 - SILNOPROUD_01'!$C$109:$K$179</definedName>
    <definedName name="_xlnm.Print_Area" localSheetId="0">'Rekapitulace stavby'!$D$4:$AO$76,'Rekapitulace stavby'!$C$82:$AQ$115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9" l="1"/>
  <c r="J38" i="19"/>
  <c r="AY114" i="1"/>
  <c r="J37" i="19"/>
  <c r="AX114" i="1"/>
  <c r="BI179" i="19"/>
  <c r="BH179" i="19"/>
  <c r="BG179" i="19"/>
  <c r="BF179" i="19"/>
  <c r="T179" i="19"/>
  <c r="R179" i="19"/>
  <c r="P179" i="19"/>
  <c r="BI178" i="19"/>
  <c r="BH178" i="19"/>
  <c r="BG178" i="19"/>
  <c r="BF178" i="19"/>
  <c r="T178" i="19"/>
  <c r="R178" i="19"/>
  <c r="P178" i="19"/>
  <c r="BI177" i="19"/>
  <c r="BH177" i="19"/>
  <c r="BG177" i="19"/>
  <c r="BF177" i="19"/>
  <c r="T177" i="19"/>
  <c r="R177" i="19"/>
  <c r="P177" i="19"/>
  <c r="BI176" i="19"/>
  <c r="BH176" i="19"/>
  <c r="BG176" i="19"/>
  <c r="BF176" i="19"/>
  <c r="T176" i="19"/>
  <c r="R176" i="19"/>
  <c r="P176" i="19"/>
  <c r="BI175" i="19"/>
  <c r="BH175" i="19"/>
  <c r="BG175" i="19"/>
  <c r="BF175" i="19"/>
  <c r="T175" i="19"/>
  <c r="R175" i="19"/>
  <c r="P175" i="19"/>
  <c r="BI174" i="19"/>
  <c r="BH174" i="19"/>
  <c r="BG174" i="19"/>
  <c r="BF174" i="19"/>
  <c r="T174" i="19"/>
  <c r="R174" i="19"/>
  <c r="P174" i="19"/>
  <c r="BI173" i="19"/>
  <c r="BH173" i="19"/>
  <c r="BG173" i="19"/>
  <c r="BF173" i="19"/>
  <c r="T173" i="19"/>
  <c r="R173" i="19"/>
  <c r="P173" i="19"/>
  <c r="BI172" i="19"/>
  <c r="BH172" i="19"/>
  <c r="BG172" i="19"/>
  <c r="BF172" i="19"/>
  <c r="T172" i="19"/>
  <c r="R172" i="19"/>
  <c r="P172" i="19"/>
  <c r="BI171" i="19"/>
  <c r="BH171" i="19"/>
  <c r="BG171" i="19"/>
  <c r="BF171" i="19"/>
  <c r="T171" i="19"/>
  <c r="R171" i="19"/>
  <c r="P171" i="19"/>
  <c r="BI170" i="19"/>
  <c r="BH170" i="19"/>
  <c r="BG170" i="19"/>
  <c r="BF170" i="19"/>
  <c r="T170" i="19"/>
  <c r="R170" i="19"/>
  <c r="P170" i="19"/>
  <c r="BI169" i="19"/>
  <c r="BH169" i="19"/>
  <c r="BG169" i="19"/>
  <c r="BF169" i="19"/>
  <c r="T169" i="19"/>
  <c r="R169" i="19"/>
  <c r="P169" i="19"/>
  <c r="BI168" i="19"/>
  <c r="BH168" i="19"/>
  <c r="BG168" i="19"/>
  <c r="BF168" i="19"/>
  <c r="T168" i="19"/>
  <c r="R168" i="19"/>
  <c r="P168" i="19"/>
  <c r="BI167" i="19"/>
  <c r="BH167" i="19"/>
  <c r="BG167" i="19"/>
  <c r="BF167" i="19"/>
  <c r="T167" i="19"/>
  <c r="R167" i="19"/>
  <c r="P167" i="19"/>
  <c r="BI166" i="19"/>
  <c r="BH166" i="19"/>
  <c r="BG166" i="19"/>
  <c r="BF166" i="19"/>
  <c r="T166" i="19"/>
  <c r="R166" i="19"/>
  <c r="P166" i="19"/>
  <c r="BI165" i="19"/>
  <c r="BH165" i="19"/>
  <c r="BG165" i="19"/>
  <c r="BF165" i="19"/>
  <c r="T165" i="19"/>
  <c r="R165" i="19"/>
  <c r="P165" i="19"/>
  <c r="BI164" i="19"/>
  <c r="BH164" i="19"/>
  <c r="BG164" i="19"/>
  <c r="BF164" i="19"/>
  <c r="T164" i="19"/>
  <c r="R164" i="19"/>
  <c r="P164" i="19"/>
  <c r="BI163" i="19"/>
  <c r="BH163" i="19"/>
  <c r="BG163" i="19"/>
  <c r="BF163" i="19"/>
  <c r="T163" i="19"/>
  <c r="R163" i="19"/>
  <c r="P163" i="19"/>
  <c r="BI162" i="19"/>
  <c r="BH162" i="19"/>
  <c r="BG162" i="19"/>
  <c r="BF162" i="19"/>
  <c r="T162" i="19"/>
  <c r="R162" i="19"/>
  <c r="P162" i="19"/>
  <c r="BI161" i="19"/>
  <c r="BH161" i="19"/>
  <c r="BG161" i="19"/>
  <c r="BF161" i="19"/>
  <c r="T161" i="19"/>
  <c r="R161" i="19"/>
  <c r="P161" i="19"/>
  <c r="BI160" i="19"/>
  <c r="BH160" i="19"/>
  <c r="BG160" i="19"/>
  <c r="BF160" i="19"/>
  <c r="T160" i="19"/>
  <c r="R160" i="19"/>
  <c r="P160" i="19"/>
  <c r="BI159" i="19"/>
  <c r="BH159" i="19"/>
  <c r="BG159" i="19"/>
  <c r="BF159" i="19"/>
  <c r="T159" i="19"/>
  <c r="R159" i="19"/>
  <c r="P159" i="19"/>
  <c r="BI158" i="19"/>
  <c r="BH158" i="19"/>
  <c r="BG158" i="19"/>
  <c r="BF158" i="19"/>
  <c r="T158" i="19"/>
  <c r="R158" i="19"/>
  <c r="P158" i="19"/>
  <c r="BI157" i="19"/>
  <c r="BH157" i="19"/>
  <c r="BG157" i="19"/>
  <c r="BF157" i="19"/>
  <c r="T157" i="19"/>
  <c r="R157" i="19"/>
  <c r="P157" i="19"/>
  <c r="BI156" i="19"/>
  <c r="BH156" i="19"/>
  <c r="BG156" i="19"/>
  <c r="BF156" i="19"/>
  <c r="T156" i="19"/>
  <c r="R156" i="19"/>
  <c r="P156" i="19"/>
  <c r="BI153" i="19"/>
  <c r="BH153" i="19"/>
  <c r="BG153" i="19"/>
  <c r="BF153" i="19"/>
  <c r="T153" i="19"/>
  <c r="R153" i="19"/>
  <c r="P153" i="19"/>
  <c r="BI152" i="19"/>
  <c r="BH152" i="19"/>
  <c r="BG152" i="19"/>
  <c r="BF152" i="19"/>
  <c r="T152" i="19"/>
  <c r="R152" i="19"/>
  <c r="P152" i="19"/>
  <c r="BI151" i="19"/>
  <c r="BH151" i="19"/>
  <c r="BG151" i="19"/>
  <c r="BF151" i="19"/>
  <c r="T151" i="19"/>
  <c r="R151" i="19"/>
  <c r="P151" i="19"/>
  <c r="BI150" i="19"/>
  <c r="BH150" i="19"/>
  <c r="BG150" i="19"/>
  <c r="BF150" i="19"/>
  <c r="T150" i="19"/>
  <c r="R150" i="19"/>
  <c r="P150" i="19"/>
  <c r="BI148" i="19"/>
  <c r="BH148" i="19"/>
  <c r="BG148" i="19"/>
  <c r="BF148" i="19"/>
  <c r="T148" i="19"/>
  <c r="R148" i="19"/>
  <c r="P148" i="19"/>
  <c r="BI146" i="19"/>
  <c r="BH146" i="19"/>
  <c r="BG146" i="19"/>
  <c r="BF146" i="19"/>
  <c r="T146" i="19"/>
  <c r="R146" i="19"/>
  <c r="P146" i="19"/>
  <c r="BI143" i="19"/>
  <c r="BH143" i="19"/>
  <c r="BG143" i="19"/>
  <c r="BF143" i="19"/>
  <c r="T143" i="19"/>
  <c r="R143" i="19"/>
  <c r="P143" i="19"/>
  <c r="BI141" i="19"/>
  <c r="BH141" i="19"/>
  <c r="BG141" i="19"/>
  <c r="BF141" i="19"/>
  <c r="T141" i="19"/>
  <c r="R141" i="19"/>
  <c r="P141" i="19"/>
  <c r="BI139" i="19"/>
  <c r="BH139" i="19"/>
  <c r="BG139" i="19"/>
  <c r="BF139" i="19"/>
  <c r="T139" i="19"/>
  <c r="R139" i="19"/>
  <c r="P139" i="19"/>
  <c r="BI137" i="19"/>
  <c r="BH137" i="19"/>
  <c r="BG137" i="19"/>
  <c r="BF137" i="19"/>
  <c r="T137" i="19"/>
  <c r="R137" i="19"/>
  <c r="P137" i="19"/>
  <c r="BI135" i="19"/>
  <c r="BH135" i="19"/>
  <c r="BG135" i="19"/>
  <c r="BF135" i="19"/>
  <c r="T135" i="19"/>
  <c r="R135" i="19"/>
  <c r="P135" i="19"/>
  <c r="BI133" i="19"/>
  <c r="BH133" i="19"/>
  <c r="BG133" i="19"/>
  <c r="BF133" i="19"/>
  <c r="T133" i="19"/>
  <c r="R133" i="19"/>
  <c r="P133" i="19"/>
  <c r="BI130" i="19"/>
  <c r="BH130" i="19"/>
  <c r="BG130" i="19"/>
  <c r="BF130" i="19"/>
  <c r="T130" i="19"/>
  <c r="R130" i="19"/>
  <c r="P130" i="19"/>
  <c r="BI128" i="19"/>
  <c r="BH128" i="19"/>
  <c r="BG128" i="19"/>
  <c r="BF128" i="19"/>
  <c r="T128" i="19"/>
  <c r="R128" i="19"/>
  <c r="P128" i="19"/>
  <c r="BI126" i="19"/>
  <c r="BH126" i="19"/>
  <c r="BG126" i="19"/>
  <c r="BF126" i="19"/>
  <c r="T126" i="19"/>
  <c r="R126" i="19"/>
  <c r="P126" i="19"/>
  <c r="J121" i="19"/>
  <c r="J120" i="19"/>
  <c r="F120" i="19"/>
  <c r="F118" i="19"/>
  <c r="E116" i="19"/>
  <c r="J94" i="19"/>
  <c r="J93" i="19"/>
  <c r="F93" i="19"/>
  <c r="F91" i="19"/>
  <c r="E89" i="19"/>
  <c r="J20" i="19"/>
  <c r="E20" i="19"/>
  <c r="F121" i="19"/>
  <c r="J19" i="19"/>
  <c r="J14" i="19"/>
  <c r="J118" i="19"/>
  <c r="E7" i="19"/>
  <c r="E85" i="19" s="1"/>
  <c r="J39" i="18"/>
  <c r="J38" i="18"/>
  <c r="AY113" i="1"/>
  <c r="J37" i="18"/>
  <c r="AX113" i="1"/>
  <c r="BI145" i="18"/>
  <c r="BH145" i="18"/>
  <c r="BG145" i="18"/>
  <c r="BF145" i="18"/>
  <c r="T145" i="18"/>
  <c r="R145" i="18"/>
  <c r="P145" i="18"/>
  <c r="BI144" i="18"/>
  <c r="BH144" i="18"/>
  <c r="BG144" i="18"/>
  <c r="BF144" i="18"/>
  <c r="T144" i="18"/>
  <c r="R144" i="18"/>
  <c r="P144" i="18"/>
  <c r="BI143" i="18"/>
  <c r="BH143" i="18"/>
  <c r="BG143" i="18"/>
  <c r="BF143" i="18"/>
  <c r="T143" i="18"/>
  <c r="R143" i="18"/>
  <c r="P143" i="18"/>
  <c r="BI142" i="18"/>
  <c r="BH142" i="18"/>
  <c r="BG142" i="18"/>
  <c r="BF142" i="18"/>
  <c r="T142" i="18"/>
  <c r="R142" i="18"/>
  <c r="P142" i="18"/>
  <c r="BI141" i="18"/>
  <c r="BH141" i="18"/>
  <c r="BG141" i="18"/>
  <c r="BF141" i="18"/>
  <c r="T141" i="18"/>
  <c r="R141" i="18"/>
  <c r="P141" i="18"/>
  <c r="BI140" i="18"/>
  <c r="BH140" i="18"/>
  <c r="BG140" i="18"/>
  <c r="BF140" i="18"/>
  <c r="T140" i="18"/>
  <c r="R140" i="18"/>
  <c r="P140" i="18"/>
  <c r="BI139" i="18"/>
  <c r="BH139" i="18"/>
  <c r="BG139" i="18"/>
  <c r="BF139" i="18"/>
  <c r="T139" i="18"/>
  <c r="R139" i="18"/>
  <c r="P139" i="18"/>
  <c r="BI138" i="18"/>
  <c r="BH138" i="18"/>
  <c r="BG138" i="18"/>
  <c r="BF138" i="18"/>
  <c r="T138" i="18"/>
  <c r="R138" i="18"/>
  <c r="P138" i="18"/>
  <c r="BI137" i="18"/>
  <c r="BH137" i="18"/>
  <c r="BG137" i="18"/>
  <c r="BF137" i="18"/>
  <c r="T137" i="18"/>
  <c r="R137" i="18"/>
  <c r="P137" i="18"/>
  <c r="BI136" i="18"/>
  <c r="BH136" i="18"/>
  <c r="BG136" i="18"/>
  <c r="BF136" i="18"/>
  <c r="T136" i="18"/>
  <c r="R136" i="18"/>
  <c r="P136" i="18"/>
  <c r="BI135" i="18"/>
  <c r="BH135" i="18"/>
  <c r="BG135" i="18"/>
  <c r="BF135" i="18"/>
  <c r="T135" i="18"/>
  <c r="R135" i="18"/>
  <c r="P135" i="18"/>
  <c r="BI134" i="18"/>
  <c r="BH134" i="18"/>
  <c r="BG134" i="18"/>
  <c r="BF134" i="18"/>
  <c r="T134" i="18"/>
  <c r="R134" i="18"/>
  <c r="P134" i="18"/>
  <c r="BI133" i="18"/>
  <c r="BH133" i="18"/>
  <c r="BG133" i="18"/>
  <c r="BF133" i="18"/>
  <c r="T133" i="18"/>
  <c r="R133" i="18"/>
  <c r="P133" i="18"/>
  <c r="BI132" i="18"/>
  <c r="BH132" i="18"/>
  <c r="BG132" i="18"/>
  <c r="BF132" i="18"/>
  <c r="T132" i="18"/>
  <c r="R132" i="18"/>
  <c r="P132" i="18"/>
  <c r="BI131" i="18"/>
  <c r="BH131" i="18"/>
  <c r="BG131" i="18"/>
  <c r="BF131" i="18"/>
  <c r="T131" i="18"/>
  <c r="R131" i="18"/>
  <c r="P131" i="18"/>
  <c r="BI130" i="18"/>
  <c r="BH130" i="18"/>
  <c r="BG130" i="18"/>
  <c r="BF130" i="18"/>
  <c r="T130" i="18"/>
  <c r="R130" i="18"/>
  <c r="P130" i="18"/>
  <c r="BI129" i="18"/>
  <c r="BH129" i="18"/>
  <c r="BG129" i="18"/>
  <c r="BF129" i="18"/>
  <c r="T129" i="18"/>
  <c r="R129" i="18"/>
  <c r="P129" i="18"/>
  <c r="BI128" i="18"/>
  <c r="BH128" i="18"/>
  <c r="BG128" i="18"/>
  <c r="BF128" i="18"/>
  <c r="T128" i="18"/>
  <c r="R128" i="18"/>
  <c r="P128" i="18"/>
  <c r="BI127" i="18"/>
  <c r="BH127" i="18"/>
  <c r="BG127" i="18"/>
  <c r="BF127" i="18"/>
  <c r="T127" i="18"/>
  <c r="R127" i="18"/>
  <c r="P127" i="18"/>
  <c r="BI126" i="18"/>
  <c r="BH126" i="18"/>
  <c r="BG126" i="18"/>
  <c r="BF126" i="18"/>
  <c r="T126" i="18"/>
  <c r="R126" i="18"/>
  <c r="P126" i="18"/>
  <c r="BI125" i="18"/>
  <c r="BH125" i="18"/>
  <c r="BG125" i="18"/>
  <c r="BF125" i="18"/>
  <c r="T125" i="18"/>
  <c r="R125" i="18"/>
  <c r="P125" i="18"/>
  <c r="BI124" i="18"/>
  <c r="BH124" i="18"/>
  <c r="BG124" i="18"/>
  <c r="BF124" i="18"/>
  <c r="T124" i="18"/>
  <c r="R124" i="18"/>
  <c r="P124" i="18"/>
  <c r="BI123" i="18"/>
  <c r="BH123" i="18"/>
  <c r="BG123" i="18"/>
  <c r="BF123" i="18"/>
  <c r="T123" i="18"/>
  <c r="R123" i="18"/>
  <c r="P123" i="18"/>
  <c r="J118" i="18"/>
  <c r="J117" i="18"/>
  <c r="F117" i="18"/>
  <c r="F115" i="18"/>
  <c r="E113" i="18"/>
  <c r="J94" i="18"/>
  <c r="J93" i="18"/>
  <c r="F93" i="18"/>
  <c r="F91" i="18"/>
  <c r="E89" i="18"/>
  <c r="J20" i="18"/>
  <c r="E20" i="18"/>
  <c r="F118" i="18"/>
  <c r="J19" i="18"/>
  <c r="J14" i="18"/>
  <c r="J91" i="18" s="1"/>
  <c r="E7" i="18"/>
  <c r="E109" i="18" s="1"/>
  <c r="J39" i="17"/>
  <c r="J38" i="17"/>
  <c r="AY112" i="1"/>
  <c r="J37" i="17"/>
  <c r="AX112" i="1" s="1"/>
  <c r="BI136" i="17"/>
  <c r="BH136" i="17"/>
  <c r="BG136" i="17"/>
  <c r="BF136" i="17"/>
  <c r="T136" i="17"/>
  <c r="T135" i="17" s="1"/>
  <c r="R136" i="17"/>
  <c r="R135" i="17"/>
  <c r="P136" i="17"/>
  <c r="P135" i="17" s="1"/>
  <c r="BI134" i="17"/>
  <c r="BH134" i="17"/>
  <c r="BG134" i="17"/>
  <c r="BF134" i="17"/>
  <c r="T134" i="17"/>
  <c r="R134" i="17"/>
  <c r="P134" i="17"/>
  <c r="BI132" i="17"/>
  <c r="BH132" i="17"/>
  <c r="BG132" i="17"/>
  <c r="BF132" i="17"/>
  <c r="T132" i="17"/>
  <c r="R132" i="17"/>
  <c r="P132" i="17"/>
  <c r="BI131" i="17"/>
  <c r="BH131" i="17"/>
  <c r="BG131" i="17"/>
  <c r="BF131" i="17"/>
  <c r="T131" i="17"/>
  <c r="R131" i="17"/>
  <c r="P131" i="17"/>
  <c r="BI130" i="17"/>
  <c r="BH130" i="17"/>
  <c r="BG130" i="17"/>
  <c r="BF130" i="17"/>
  <c r="T130" i="17"/>
  <c r="R130" i="17"/>
  <c r="P130" i="17"/>
  <c r="BI129" i="17"/>
  <c r="BH129" i="17"/>
  <c r="BG129" i="17"/>
  <c r="BF129" i="17"/>
  <c r="T129" i="17"/>
  <c r="R129" i="17"/>
  <c r="P129" i="17"/>
  <c r="BI128" i="17"/>
  <c r="BH128" i="17"/>
  <c r="BG128" i="17"/>
  <c r="BF128" i="17"/>
  <c r="T128" i="17"/>
  <c r="R128" i="17"/>
  <c r="P128" i="17"/>
  <c r="BI126" i="17"/>
  <c r="BH126" i="17"/>
  <c r="BG126" i="17"/>
  <c r="BF126" i="17"/>
  <c r="T126" i="17"/>
  <c r="R126" i="17"/>
  <c r="P126" i="17"/>
  <c r="BI124" i="17"/>
  <c r="BH124" i="17"/>
  <c r="BG124" i="17"/>
  <c r="BF124" i="17"/>
  <c r="T124" i="17"/>
  <c r="R124" i="17"/>
  <c r="P124" i="17"/>
  <c r="J119" i="17"/>
  <c r="J118" i="17"/>
  <c r="F118" i="17"/>
  <c r="F116" i="17"/>
  <c r="E114" i="17"/>
  <c r="J94" i="17"/>
  <c r="J93" i="17"/>
  <c r="F93" i="17"/>
  <c r="F91" i="17"/>
  <c r="E89" i="17"/>
  <c r="J20" i="17"/>
  <c r="E20" i="17"/>
  <c r="F94" i="17" s="1"/>
  <c r="J19" i="17"/>
  <c r="J14" i="17"/>
  <c r="J91" i="17"/>
  <c r="E7" i="17"/>
  <c r="E110" i="17" s="1"/>
  <c r="J39" i="16"/>
  <c r="J38" i="16"/>
  <c r="AY111" i="1"/>
  <c r="J37" i="16"/>
  <c r="AX111" i="1"/>
  <c r="BI202" i="16"/>
  <c r="BH202" i="16"/>
  <c r="BG202" i="16"/>
  <c r="BF202" i="16"/>
  <c r="T202" i="16"/>
  <c r="R202" i="16"/>
  <c r="P202" i="16"/>
  <c r="BI201" i="16"/>
  <c r="BH201" i="16"/>
  <c r="BG201" i="16"/>
  <c r="BF201" i="16"/>
  <c r="T201" i="16"/>
  <c r="R201" i="16"/>
  <c r="P201" i="16"/>
  <c r="BI200" i="16"/>
  <c r="BH200" i="16"/>
  <c r="BG200" i="16"/>
  <c r="BF200" i="16"/>
  <c r="T200" i="16"/>
  <c r="R200" i="16"/>
  <c r="P200" i="16"/>
  <c r="BI199" i="16"/>
  <c r="BH199" i="16"/>
  <c r="BG199" i="16"/>
  <c r="BF199" i="16"/>
  <c r="T199" i="16"/>
  <c r="R199" i="16"/>
  <c r="P199" i="16"/>
  <c r="BI198" i="16"/>
  <c r="BH198" i="16"/>
  <c r="BG198" i="16"/>
  <c r="BF198" i="16"/>
  <c r="T198" i="16"/>
  <c r="R198" i="16"/>
  <c r="P198" i="16"/>
  <c r="BI197" i="16"/>
  <c r="BH197" i="16"/>
  <c r="BG197" i="16"/>
  <c r="BF197" i="16"/>
  <c r="T197" i="16"/>
  <c r="R197" i="16"/>
  <c r="P197" i="16"/>
  <c r="BI196" i="16"/>
  <c r="BH196" i="16"/>
  <c r="BG196" i="16"/>
  <c r="BF196" i="16"/>
  <c r="T196" i="16"/>
  <c r="R196" i="16"/>
  <c r="P196" i="16"/>
  <c r="BI195" i="16"/>
  <c r="BH195" i="16"/>
  <c r="BG195" i="16"/>
  <c r="BF195" i="16"/>
  <c r="T195" i="16"/>
  <c r="R195" i="16"/>
  <c r="P195" i="16"/>
  <c r="BI194" i="16"/>
  <c r="BH194" i="16"/>
  <c r="BG194" i="16"/>
  <c r="BF194" i="16"/>
  <c r="T194" i="16"/>
  <c r="R194" i="16"/>
  <c r="P194" i="16"/>
  <c r="BI193" i="16"/>
  <c r="BH193" i="16"/>
  <c r="BG193" i="16"/>
  <c r="BF193" i="16"/>
  <c r="T193" i="16"/>
  <c r="R193" i="16"/>
  <c r="P193" i="16"/>
  <c r="BI192" i="16"/>
  <c r="BH192" i="16"/>
  <c r="BG192" i="16"/>
  <c r="BF192" i="16"/>
  <c r="T192" i="16"/>
  <c r="R192" i="16"/>
  <c r="P192" i="16"/>
  <c r="BI191" i="16"/>
  <c r="BH191" i="16"/>
  <c r="BG191" i="16"/>
  <c r="BF191" i="16"/>
  <c r="T191" i="16"/>
  <c r="R191" i="16"/>
  <c r="P191" i="16"/>
  <c r="BI190" i="16"/>
  <c r="BH190" i="16"/>
  <c r="BG190" i="16"/>
  <c r="BF190" i="16"/>
  <c r="T190" i="16"/>
  <c r="R190" i="16"/>
  <c r="P190" i="16"/>
  <c r="BI189" i="16"/>
  <c r="BH189" i="16"/>
  <c r="BG189" i="16"/>
  <c r="BF189" i="16"/>
  <c r="T189" i="16"/>
  <c r="R189" i="16"/>
  <c r="P189" i="16"/>
  <c r="BI188" i="16"/>
  <c r="BH188" i="16"/>
  <c r="BG188" i="16"/>
  <c r="BF188" i="16"/>
  <c r="T188" i="16"/>
  <c r="R188" i="16"/>
  <c r="P188" i="16"/>
  <c r="BI187" i="16"/>
  <c r="BH187" i="16"/>
  <c r="BG187" i="16"/>
  <c r="BF187" i="16"/>
  <c r="T187" i="16"/>
  <c r="R187" i="16"/>
  <c r="P187" i="16"/>
  <c r="BI186" i="16"/>
  <c r="BH186" i="16"/>
  <c r="BG186" i="16"/>
  <c r="BF186" i="16"/>
  <c r="T186" i="16"/>
  <c r="R186" i="16"/>
  <c r="P186" i="16"/>
  <c r="BI184" i="16"/>
  <c r="BH184" i="16"/>
  <c r="BG184" i="16"/>
  <c r="BF184" i="16"/>
  <c r="T184" i="16"/>
  <c r="R184" i="16"/>
  <c r="P184" i="16"/>
  <c r="BI183" i="16"/>
  <c r="BH183" i="16"/>
  <c r="BG183" i="16"/>
  <c r="BF183" i="16"/>
  <c r="T183" i="16"/>
  <c r="R183" i="16"/>
  <c r="P183" i="16"/>
  <c r="BI182" i="16"/>
  <c r="BH182" i="16"/>
  <c r="BG182" i="16"/>
  <c r="BF182" i="16"/>
  <c r="T182" i="16"/>
  <c r="R182" i="16"/>
  <c r="P182" i="16"/>
  <c r="BI181" i="16"/>
  <c r="BH181" i="16"/>
  <c r="BG181" i="16"/>
  <c r="BF181" i="16"/>
  <c r="T181" i="16"/>
  <c r="R181" i="16"/>
  <c r="P181" i="16"/>
  <c r="BI180" i="16"/>
  <c r="BH180" i="16"/>
  <c r="BG180" i="16"/>
  <c r="BF180" i="16"/>
  <c r="T180" i="16"/>
  <c r="R180" i="16"/>
  <c r="P180" i="16"/>
  <c r="BI179" i="16"/>
  <c r="BH179" i="16"/>
  <c r="BG179" i="16"/>
  <c r="BF179" i="16"/>
  <c r="T179" i="16"/>
  <c r="R179" i="16"/>
  <c r="P179" i="16"/>
  <c r="BI178" i="16"/>
  <c r="BH178" i="16"/>
  <c r="BG178" i="16"/>
  <c r="BF178" i="16"/>
  <c r="T178" i="16"/>
  <c r="R178" i="16"/>
  <c r="P178" i="16"/>
  <c r="BI177" i="16"/>
  <c r="BH177" i="16"/>
  <c r="BG177" i="16"/>
  <c r="BF177" i="16"/>
  <c r="T177" i="16"/>
  <c r="R177" i="16"/>
  <c r="P177" i="16"/>
  <c r="BI176" i="16"/>
  <c r="BH176" i="16"/>
  <c r="BG176" i="16"/>
  <c r="BF176" i="16"/>
  <c r="T176" i="16"/>
  <c r="R176" i="16"/>
  <c r="P176" i="16"/>
  <c r="BI174" i="16"/>
  <c r="BH174" i="16"/>
  <c r="BG174" i="16"/>
  <c r="BF174" i="16"/>
  <c r="T174" i="16"/>
  <c r="T173" i="16" s="1"/>
  <c r="R174" i="16"/>
  <c r="R173" i="16"/>
  <c r="P174" i="16"/>
  <c r="P173" i="16"/>
  <c r="BI172" i="16"/>
  <c r="BH172" i="16"/>
  <c r="BG172" i="16"/>
  <c r="BF172" i="16"/>
  <c r="T172" i="16"/>
  <c r="R172" i="16"/>
  <c r="P172" i="16"/>
  <c r="BI171" i="16"/>
  <c r="BH171" i="16"/>
  <c r="BG171" i="16"/>
  <c r="BF171" i="16"/>
  <c r="T171" i="16"/>
  <c r="R171" i="16"/>
  <c r="P171" i="16"/>
  <c r="BI170" i="16"/>
  <c r="BH170" i="16"/>
  <c r="BG170" i="16"/>
  <c r="BF170" i="16"/>
  <c r="T170" i="16"/>
  <c r="R170" i="16"/>
  <c r="P170" i="16"/>
  <c r="BI169" i="16"/>
  <c r="BH169" i="16"/>
  <c r="BG169" i="16"/>
  <c r="BF169" i="16"/>
  <c r="T169" i="16"/>
  <c r="R169" i="16"/>
  <c r="P169" i="16"/>
  <c r="BI168" i="16"/>
  <c r="BH168" i="16"/>
  <c r="BG168" i="16"/>
  <c r="BF168" i="16"/>
  <c r="T168" i="16"/>
  <c r="R168" i="16"/>
  <c r="P168" i="16"/>
  <c r="BI167" i="16"/>
  <c r="BH167" i="16"/>
  <c r="BG167" i="16"/>
  <c r="BF167" i="16"/>
  <c r="T167" i="16"/>
  <c r="R167" i="16"/>
  <c r="P167" i="16"/>
  <c r="BI166" i="16"/>
  <c r="BH166" i="16"/>
  <c r="BG166" i="16"/>
  <c r="BF166" i="16"/>
  <c r="T166" i="16"/>
  <c r="R166" i="16"/>
  <c r="P166" i="16"/>
  <c r="BI165" i="16"/>
  <c r="BH165" i="16"/>
  <c r="BG165" i="16"/>
  <c r="BF165" i="16"/>
  <c r="T165" i="16"/>
  <c r="R165" i="16"/>
  <c r="P165" i="16"/>
  <c r="BI164" i="16"/>
  <c r="BH164" i="16"/>
  <c r="BG164" i="16"/>
  <c r="BF164" i="16"/>
  <c r="T164" i="16"/>
  <c r="R164" i="16"/>
  <c r="P164" i="16"/>
  <c r="BI163" i="16"/>
  <c r="BH163" i="16"/>
  <c r="BG163" i="16"/>
  <c r="BF163" i="16"/>
  <c r="T163" i="16"/>
  <c r="R163" i="16"/>
  <c r="P163" i="16"/>
  <c r="BI162" i="16"/>
  <c r="BH162" i="16"/>
  <c r="BG162" i="16"/>
  <c r="BF162" i="16"/>
  <c r="T162" i="16"/>
  <c r="R162" i="16"/>
  <c r="P162" i="16"/>
  <c r="BI161" i="16"/>
  <c r="BH161" i="16"/>
  <c r="BG161" i="16"/>
  <c r="BF161" i="16"/>
  <c r="T161" i="16"/>
  <c r="R161" i="16"/>
  <c r="P161" i="16"/>
  <c r="BI160" i="16"/>
  <c r="BH160" i="16"/>
  <c r="BG160" i="16"/>
  <c r="BF160" i="16"/>
  <c r="T160" i="16"/>
  <c r="R160" i="16"/>
  <c r="P160" i="16"/>
  <c r="BI159" i="16"/>
  <c r="BH159" i="16"/>
  <c r="BG159" i="16"/>
  <c r="BF159" i="16"/>
  <c r="T159" i="16"/>
  <c r="R159" i="16"/>
  <c r="P159" i="16"/>
  <c r="BI158" i="16"/>
  <c r="BH158" i="16"/>
  <c r="BG158" i="16"/>
  <c r="BF158" i="16"/>
  <c r="T158" i="16"/>
  <c r="R158" i="16"/>
  <c r="P158" i="16"/>
  <c r="BI157" i="16"/>
  <c r="BH157" i="16"/>
  <c r="BG157" i="16"/>
  <c r="BF157" i="16"/>
  <c r="T157" i="16"/>
  <c r="R157" i="16"/>
  <c r="P157" i="16"/>
  <c r="BI156" i="16"/>
  <c r="BH156" i="16"/>
  <c r="BG156" i="16"/>
  <c r="BF156" i="16"/>
  <c r="T156" i="16"/>
  <c r="R156" i="16"/>
  <c r="P156" i="16"/>
  <c r="BI155" i="16"/>
  <c r="BH155" i="16"/>
  <c r="BG155" i="16"/>
  <c r="BF155" i="16"/>
  <c r="T155" i="16"/>
  <c r="R155" i="16"/>
  <c r="P155" i="16"/>
  <c r="BI153" i="16"/>
  <c r="BH153" i="16"/>
  <c r="BG153" i="16"/>
  <c r="BF153" i="16"/>
  <c r="T153" i="16"/>
  <c r="R153" i="16"/>
  <c r="P153" i="16"/>
  <c r="BI152" i="16"/>
  <c r="BH152" i="16"/>
  <c r="BG152" i="16"/>
  <c r="BF152" i="16"/>
  <c r="T152" i="16"/>
  <c r="R152" i="16"/>
  <c r="P152" i="16"/>
  <c r="BI151" i="16"/>
  <c r="BH151" i="16"/>
  <c r="BG151" i="16"/>
  <c r="BF151" i="16"/>
  <c r="T151" i="16"/>
  <c r="R151" i="16"/>
  <c r="P151" i="16"/>
  <c r="BI150" i="16"/>
  <c r="BH150" i="16"/>
  <c r="BG150" i="16"/>
  <c r="BF150" i="16"/>
  <c r="T150" i="16"/>
  <c r="R150" i="16"/>
  <c r="P150" i="16"/>
  <c r="BI149" i="16"/>
  <c r="BH149" i="16"/>
  <c r="BG149" i="16"/>
  <c r="BF149" i="16"/>
  <c r="T149" i="16"/>
  <c r="R149" i="16"/>
  <c r="P149" i="16"/>
  <c r="BI148" i="16"/>
  <c r="BH148" i="16"/>
  <c r="BG148" i="16"/>
  <c r="BF148" i="16"/>
  <c r="T148" i="16"/>
  <c r="R148" i="16"/>
  <c r="P148" i="16"/>
  <c r="BI147" i="16"/>
  <c r="BH147" i="16"/>
  <c r="BG147" i="16"/>
  <c r="BF147" i="16"/>
  <c r="T147" i="16"/>
  <c r="R147" i="16"/>
  <c r="P147" i="16"/>
  <c r="BI146" i="16"/>
  <c r="BH146" i="16"/>
  <c r="BG146" i="16"/>
  <c r="BF146" i="16"/>
  <c r="T146" i="16"/>
  <c r="R146" i="16"/>
  <c r="P146" i="16"/>
  <c r="BI145" i="16"/>
  <c r="BH145" i="16"/>
  <c r="BG145" i="16"/>
  <c r="BF145" i="16"/>
  <c r="T145" i="16"/>
  <c r="R145" i="16"/>
  <c r="P145" i="16"/>
  <c r="BI144" i="16"/>
  <c r="BH144" i="16"/>
  <c r="BG144" i="16"/>
  <c r="BF144" i="16"/>
  <c r="T144" i="16"/>
  <c r="R144" i="16"/>
  <c r="P144" i="16"/>
  <c r="BI143" i="16"/>
  <c r="BH143" i="16"/>
  <c r="BG143" i="16"/>
  <c r="BF143" i="16"/>
  <c r="T143" i="16"/>
  <c r="R143" i="16"/>
  <c r="P143" i="16"/>
  <c r="BI142" i="16"/>
  <c r="BH142" i="16"/>
  <c r="BG142" i="16"/>
  <c r="BF142" i="16"/>
  <c r="T142" i="16"/>
  <c r="R142" i="16"/>
  <c r="P142" i="16"/>
  <c r="BI140" i="16"/>
  <c r="BH140" i="16"/>
  <c r="BG140" i="16"/>
  <c r="BF140" i="16"/>
  <c r="T140" i="16"/>
  <c r="R140" i="16"/>
  <c r="P140" i="16"/>
  <c r="BI139" i="16"/>
  <c r="BH139" i="16"/>
  <c r="BG139" i="16"/>
  <c r="BF139" i="16"/>
  <c r="T139" i="16"/>
  <c r="R139" i="16"/>
  <c r="P139" i="16"/>
  <c r="BI138" i="16"/>
  <c r="BH138" i="16"/>
  <c r="BG138" i="16"/>
  <c r="BF138" i="16"/>
  <c r="T138" i="16"/>
  <c r="R138" i="16"/>
  <c r="P138" i="16"/>
  <c r="BI137" i="16"/>
  <c r="BH137" i="16"/>
  <c r="BG137" i="16"/>
  <c r="BF137" i="16"/>
  <c r="T137" i="16"/>
  <c r="R137" i="16"/>
  <c r="P137" i="16"/>
  <c r="BI135" i="16"/>
  <c r="BH135" i="16"/>
  <c r="BG135" i="16"/>
  <c r="BF135" i="16"/>
  <c r="T135" i="16"/>
  <c r="R135" i="16"/>
  <c r="P135" i="16"/>
  <c r="BI134" i="16"/>
  <c r="BH134" i="16"/>
  <c r="BG134" i="16"/>
  <c r="BF134" i="16"/>
  <c r="T134" i="16"/>
  <c r="R134" i="16"/>
  <c r="P134" i="16"/>
  <c r="BI133" i="16"/>
  <c r="BH133" i="16"/>
  <c r="BG133" i="16"/>
  <c r="BF133" i="16"/>
  <c r="T133" i="16"/>
  <c r="R133" i="16"/>
  <c r="P133" i="16"/>
  <c r="BI132" i="16"/>
  <c r="BH132" i="16"/>
  <c r="BG132" i="16"/>
  <c r="BF132" i="16"/>
  <c r="T132" i="16"/>
  <c r="R132" i="16"/>
  <c r="P132" i="16"/>
  <c r="BI130" i="16"/>
  <c r="BH130" i="16"/>
  <c r="BG130" i="16"/>
  <c r="BF130" i="16"/>
  <c r="T130" i="16"/>
  <c r="R130" i="16"/>
  <c r="P130" i="16"/>
  <c r="J124" i="16"/>
  <c r="J123" i="16"/>
  <c r="F123" i="16"/>
  <c r="F121" i="16"/>
  <c r="E119" i="16"/>
  <c r="J94" i="16"/>
  <c r="J93" i="16"/>
  <c r="F93" i="16"/>
  <c r="F91" i="16"/>
  <c r="E89" i="16"/>
  <c r="J20" i="16"/>
  <c r="E20" i="16"/>
  <c r="F94" i="16" s="1"/>
  <c r="J19" i="16"/>
  <c r="J14" i="16"/>
  <c r="J91" i="16" s="1"/>
  <c r="E7" i="16"/>
  <c r="E85" i="16"/>
  <c r="J39" i="15"/>
  <c r="J38" i="15"/>
  <c r="AY110" i="1"/>
  <c r="J37" i="15"/>
  <c r="AX110" i="1"/>
  <c r="BI147" i="15"/>
  <c r="BH147" i="15"/>
  <c r="BG147" i="15"/>
  <c r="BF147" i="15"/>
  <c r="T147" i="15"/>
  <c r="R147" i="15"/>
  <c r="P147" i="15"/>
  <c r="BI146" i="15"/>
  <c r="BH146" i="15"/>
  <c r="BG146" i="15"/>
  <c r="BF146" i="15"/>
  <c r="T146" i="15"/>
  <c r="R146" i="15"/>
  <c r="P146" i="15"/>
  <c r="BI145" i="15"/>
  <c r="BH145" i="15"/>
  <c r="BG145" i="15"/>
  <c r="BF145" i="15"/>
  <c r="T145" i="15"/>
  <c r="R145" i="15"/>
  <c r="P145" i="15"/>
  <c r="BI144" i="15"/>
  <c r="BH144" i="15"/>
  <c r="BG144" i="15"/>
  <c r="BF144" i="15"/>
  <c r="T144" i="15"/>
  <c r="R144" i="15"/>
  <c r="P144" i="15"/>
  <c r="BI143" i="15"/>
  <c r="BH143" i="15"/>
  <c r="BG143" i="15"/>
  <c r="BF143" i="15"/>
  <c r="T143" i="15"/>
  <c r="R143" i="15"/>
  <c r="P143" i="15"/>
  <c r="BI142" i="15"/>
  <c r="BH142" i="15"/>
  <c r="BG142" i="15"/>
  <c r="BF142" i="15"/>
  <c r="T142" i="15"/>
  <c r="R142" i="15"/>
  <c r="P142" i="15"/>
  <c r="BI141" i="15"/>
  <c r="BH141" i="15"/>
  <c r="BG141" i="15"/>
  <c r="BF141" i="15"/>
  <c r="T141" i="15"/>
  <c r="R141" i="15"/>
  <c r="P141" i="15"/>
  <c r="BI140" i="15"/>
  <c r="BH140" i="15"/>
  <c r="BG140" i="15"/>
  <c r="BF140" i="15"/>
  <c r="T140" i="15"/>
  <c r="R140" i="15"/>
  <c r="P140" i="15"/>
  <c r="BI139" i="15"/>
  <c r="BH139" i="15"/>
  <c r="BG139" i="15"/>
  <c r="BF139" i="15"/>
  <c r="T139" i="15"/>
  <c r="R139" i="15"/>
  <c r="P139" i="15"/>
  <c r="BI138" i="15"/>
  <c r="BH138" i="15"/>
  <c r="BG138" i="15"/>
  <c r="BF138" i="15"/>
  <c r="T138" i="15"/>
  <c r="R138" i="15"/>
  <c r="P138" i="15"/>
  <c r="BI137" i="15"/>
  <c r="BH137" i="15"/>
  <c r="BG137" i="15"/>
  <c r="BF137" i="15"/>
  <c r="T137" i="15"/>
  <c r="R137" i="15"/>
  <c r="P137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4" i="15"/>
  <c r="BH134" i="15"/>
  <c r="BG134" i="15"/>
  <c r="BF134" i="15"/>
  <c r="T134" i="15"/>
  <c r="R134" i="15"/>
  <c r="P134" i="15"/>
  <c r="BI133" i="15"/>
  <c r="BH133" i="15"/>
  <c r="BG133" i="15"/>
  <c r="BF133" i="15"/>
  <c r="T133" i="15"/>
  <c r="R133" i="15"/>
  <c r="P133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BI129" i="15"/>
  <c r="BH129" i="15"/>
  <c r="BG129" i="15"/>
  <c r="BF129" i="15"/>
  <c r="T129" i="15"/>
  <c r="R129" i="15"/>
  <c r="P129" i="15"/>
  <c r="BI128" i="15"/>
  <c r="BH128" i="15"/>
  <c r="BG128" i="15"/>
  <c r="BF128" i="15"/>
  <c r="T128" i="15"/>
  <c r="R128" i="15"/>
  <c r="P128" i="15"/>
  <c r="BI127" i="15"/>
  <c r="BH127" i="15"/>
  <c r="BG127" i="15"/>
  <c r="BF127" i="15"/>
  <c r="T127" i="15"/>
  <c r="R127" i="15"/>
  <c r="P127" i="15"/>
  <c r="BI126" i="15"/>
  <c r="BH126" i="15"/>
  <c r="BG126" i="15"/>
  <c r="BF126" i="15"/>
  <c r="T126" i="15"/>
  <c r="R126" i="15"/>
  <c r="P126" i="15"/>
  <c r="BI125" i="15"/>
  <c r="BH125" i="15"/>
  <c r="BG125" i="15"/>
  <c r="BF125" i="15"/>
  <c r="T125" i="15"/>
  <c r="R125" i="15"/>
  <c r="P125" i="15"/>
  <c r="BI124" i="15"/>
  <c r="BH124" i="15"/>
  <c r="BG124" i="15"/>
  <c r="BF124" i="15"/>
  <c r="T124" i="15"/>
  <c r="R124" i="15"/>
  <c r="P124" i="15"/>
  <c r="BI123" i="15"/>
  <c r="BH123" i="15"/>
  <c r="BG123" i="15"/>
  <c r="BF123" i="15"/>
  <c r="T123" i="15"/>
  <c r="R123" i="15"/>
  <c r="P123" i="15"/>
  <c r="J118" i="15"/>
  <c r="J117" i="15"/>
  <c r="F117" i="15"/>
  <c r="F115" i="15"/>
  <c r="E113" i="15"/>
  <c r="J94" i="15"/>
  <c r="J93" i="15"/>
  <c r="F93" i="15"/>
  <c r="F91" i="15"/>
  <c r="E89" i="15"/>
  <c r="J20" i="15"/>
  <c r="E20" i="15"/>
  <c r="F118" i="15" s="1"/>
  <c r="J19" i="15"/>
  <c r="J14" i="15"/>
  <c r="J115" i="15"/>
  <c r="E7" i="15"/>
  <c r="E109" i="15" s="1"/>
  <c r="J39" i="14"/>
  <c r="J38" i="14"/>
  <c r="AY108" i="1"/>
  <c r="J37" i="14"/>
  <c r="AX108" i="1"/>
  <c r="BI149" i="14"/>
  <c r="BH149" i="14"/>
  <c r="BG149" i="14"/>
  <c r="BF149" i="14"/>
  <c r="T149" i="14"/>
  <c r="R149" i="14"/>
  <c r="P149" i="14"/>
  <c r="BI147" i="14"/>
  <c r="BH147" i="14"/>
  <c r="BG147" i="14"/>
  <c r="BF147" i="14"/>
  <c r="T147" i="14"/>
  <c r="R147" i="14"/>
  <c r="P147" i="14"/>
  <c r="BI145" i="14"/>
  <c r="BH145" i="14"/>
  <c r="BG145" i="14"/>
  <c r="BF145" i="14"/>
  <c r="T145" i="14"/>
  <c r="R145" i="14"/>
  <c r="P145" i="14"/>
  <c r="BI143" i="14"/>
  <c r="BH143" i="14"/>
  <c r="BG143" i="14"/>
  <c r="BF143" i="14"/>
  <c r="T143" i="14"/>
  <c r="R143" i="14"/>
  <c r="P143" i="14"/>
  <c r="BI141" i="14"/>
  <c r="BH141" i="14"/>
  <c r="BG141" i="14"/>
  <c r="BF141" i="14"/>
  <c r="T141" i="14"/>
  <c r="R141" i="14"/>
  <c r="P141" i="14"/>
  <c r="BI139" i="14"/>
  <c r="BH139" i="14"/>
  <c r="BG139" i="14"/>
  <c r="BF139" i="14"/>
  <c r="T139" i="14"/>
  <c r="R139" i="14"/>
  <c r="P139" i="14"/>
  <c r="BI137" i="14"/>
  <c r="BH137" i="14"/>
  <c r="BG137" i="14"/>
  <c r="BF137" i="14"/>
  <c r="T137" i="14"/>
  <c r="R137" i="14"/>
  <c r="P137" i="14"/>
  <c r="BI135" i="14"/>
  <c r="BH135" i="14"/>
  <c r="BG135" i="14"/>
  <c r="BF135" i="14"/>
  <c r="T135" i="14"/>
  <c r="R135" i="14"/>
  <c r="P135" i="14"/>
  <c r="BI133" i="14"/>
  <c r="BH133" i="14"/>
  <c r="BG133" i="14"/>
  <c r="BF133" i="14"/>
  <c r="T133" i="14"/>
  <c r="R133" i="14"/>
  <c r="P133" i="14"/>
  <c r="BI131" i="14"/>
  <c r="BH131" i="14"/>
  <c r="BG131" i="14"/>
  <c r="BF131" i="14"/>
  <c r="T131" i="14"/>
  <c r="R131" i="14"/>
  <c r="P131" i="14"/>
  <c r="BI129" i="14"/>
  <c r="BH129" i="14"/>
  <c r="BG129" i="14"/>
  <c r="BF129" i="14"/>
  <c r="T129" i="14"/>
  <c r="R129" i="14"/>
  <c r="P129" i="14"/>
  <c r="BI127" i="14"/>
  <c r="BH127" i="14"/>
  <c r="BG127" i="14"/>
  <c r="BF127" i="14"/>
  <c r="T127" i="14"/>
  <c r="R127" i="14"/>
  <c r="P127" i="14"/>
  <c r="BI125" i="14"/>
  <c r="BH125" i="14"/>
  <c r="BG125" i="14"/>
  <c r="BF125" i="14"/>
  <c r="T125" i="14"/>
  <c r="R125" i="14"/>
  <c r="P125" i="14"/>
  <c r="J119" i="14"/>
  <c r="J118" i="14"/>
  <c r="F118" i="14"/>
  <c r="F116" i="14"/>
  <c r="E114" i="14"/>
  <c r="J94" i="14"/>
  <c r="J93" i="14"/>
  <c r="F93" i="14"/>
  <c r="F91" i="14"/>
  <c r="E89" i="14"/>
  <c r="J20" i="14"/>
  <c r="E20" i="14"/>
  <c r="F94" i="14" s="1"/>
  <c r="J19" i="14"/>
  <c r="J14" i="14"/>
  <c r="J116" i="14" s="1"/>
  <c r="E7" i="14"/>
  <c r="E110" i="14"/>
  <c r="J39" i="13"/>
  <c r="J38" i="13"/>
  <c r="AY107" i="1"/>
  <c r="J37" i="13"/>
  <c r="AX107" i="1" s="1"/>
  <c r="BI231" i="13"/>
  <c r="BH231" i="13"/>
  <c r="BG231" i="13"/>
  <c r="BF231" i="13"/>
  <c r="T231" i="13"/>
  <c r="R231" i="13"/>
  <c r="P231" i="13"/>
  <c r="BI230" i="13"/>
  <c r="BH230" i="13"/>
  <c r="BG230" i="13"/>
  <c r="BF230" i="13"/>
  <c r="T230" i="13"/>
  <c r="R230" i="13"/>
  <c r="P230" i="13"/>
  <c r="BI229" i="13"/>
  <c r="BH229" i="13"/>
  <c r="BG229" i="13"/>
  <c r="BF229" i="13"/>
  <c r="T229" i="13"/>
  <c r="R229" i="13"/>
  <c r="P229" i="13"/>
  <c r="BI228" i="13"/>
  <c r="BH228" i="13"/>
  <c r="BG228" i="13"/>
  <c r="BF228" i="13"/>
  <c r="T228" i="13"/>
  <c r="R228" i="13"/>
  <c r="P228" i="13"/>
  <c r="BI227" i="13"/>
  <c r="BH227" i="13"/>
  <c r="BG227" i="13"/>
  <c r="BF227" i="13"/>
  <c r="T227" i="13"/>
  <c r="R227" i="13"/>
  <c r="P227" i="13"/>
  <c r="BI226" i="13"/>
  <c r="BH226" i="13"/>
  <c r="BG226" i="13"/>
  <c r="BF226" i="13"/>
  <c r="T226" i="13"/>
  <c r="R226" i="13"/>
  <c r="P226" i="13"/>
  <c r="BI225" i="13"/>
  <c r="BH225" i="13"/>
  <c r="BG225" i="13"/>
  <c r="BF225" i="13"/>
  <c r="T225" i="13"/>
  <c r="R225" i="13"/>
  <c r="P225" i="13"/>
  <c r="BI224" i="13"/>
  <c r="BH224" i="13"/>
  <c r="BG224" i="13"/>
  <c r="BF224" i="13"/>
  <c r="T224" i="13"/>
  <c r="R224" i="13"/>
  <c r="P224" i="13"/>
  <c r="BI223" i="13"/>
  <c r="BH223" i="13"/>
  <c r="BG223" i="13"/>
  <c r="BF223" i="13"/>
  <c r="T223" i="13"/>
  <c r="R223" i="13"/>
  <c r="P223" i="13"/>
  <c r="BI222" i="13"/>
  <c r="BH222" i="13"/>
  <c r="BG222" i="13"/>
  <c r="BF222" i="13"/>
  <c r="T222" i="13"/>
  <c r="R222" i="13"/>
  <c r="P222" i="13"/>
  <c r="BI221" i="13"/>
  <c r="BH221" i="13"/>
  <c r="BG221" i="13"/>
  <c r="BF221" i="13"/>
  <c r="T221" i="13"/>
  <c r="R221" i="13"/>
  <c r="P221" i="13"/>
  <c r="BI220" i="13"/>
  <c r="BH220" i="13"/>
  <c r="BG220" i="13"/>
  <c r="BF220" i="13"/>
  <c r="T220" i="13"/>
  <c r="R220" i="13"/>
  <c r="P220" i="13"/>
  <c r="BI219" i="13"/>
  <c r="BH219" i="13"/>
  <c r="BG219" i="13"/>
  <c r="BF219" i="13"/>
  <c r="T219" i="13"/>
  <c r="R219" i="13"/>
  <c r="P219" i="13"/>
  <c r="BI218" i="13"/>
  <c r="BH218" i="13"/>
  <c r="BG218" i="13"/>
  <c r="BF218" i="13"/>
  <c r="T218" i="13"/>
  <c r="R218" i="13"/>
  <c r="P218" i="13"/>
  <c r="BI217" i="13"/>
  <c r="BH217" i="13"/>
  <c r="BG217" i="13"/>
  <c r="BF217" i="13"/>
  <c r="T217" i="13"/>
  <c r="R217" i="13"/>
  <c r="P217" i="13"/>
  <c r="BI216" i="13"/>
  <c r="BH216" i="13"/>
  <c r="BG216" i="13"/>
  <c r="BF216" i="13"/>
  <c r="T216" i="13"/>
  <c r="R216" i="13"/>
  <c r="P216" i="13"/>
  <c r="BI215" i="13"/>
  <c r="BH215" i="13"/>
  <c r="BG215" i="13"/>
  <c r="BF215" i="13"/>
  <c r="T215" i="13"/>
  <c r="R215" i="13"/>
  <c r="P215" i="13"/>
  <c r="BI214" i="13"/>
  <c r="BH214" i="13"/>
  <c r="BG214" i="13"/>
  <c r="BF214" i="13"/>
  <c r="T214" i="13"/>
  <c r="R214" i="13"/>
  <c r="P214" i="13"/>
  <c r="BI213" i="13"/>
  <c r="BH213" i="13"/>
  <c r="BG213" i="13"/>
  <c r="BF213" i="13"/>
  <c r="T213" i="13"/>
  <c r="R213" i="13"/>
  <c r="P213" i="13"/>
  <c r="BI212" i="13"/>
  <c r="BH212" i="13"/>
  <c r="BG212" i="13"/>
  <c r="BF212" i="13"/>
  <c r="T212" i="13"/>
  <c r="R212" i="13"/>
  <c r="P212" i="13"/>
  <c r="BI211" i="13"/>
  <c r="BH211" i="13"/>
  <c r="BG211" i="13"/>
  <c r="BF211" i="13"/>
  <c r="T211" i="13"/>
  <c r="R211" i="13"/>
  <c r="P211" i="13"/>
  <c r="BI210" i="13"/>
  <c r="BH210" i="13"/>
  <c r="BG210" i="13"/>
  <c r="BF210" i="13"/>
  <c r="T210" i="13"/>
  <c r="R210" i="13"/>
  <c r="P210" i="13"/>
  <c r="BI209" i="13"/>
  <c r="BH209" i="13"/>
  <c r="BG209" i="13"/>
  <c r="BF209" i="13"/>
  <c r="T209" i="13"/>
  <c r="R209" i="13"/>
  <c r="P209" i="13"/>
  <c r="BI207" i="13"/>
  <c r="BH207" i="13"/>
  <c r="BG207" i="13"/>
  <c r="BF207" i="13"/>
  <c r="T207" i="13"/>
  <c r="R207" i="13"/>
  <c r="P207" i="13"/>
  <c r="BI206" i="13"/>
  <c r="BH206" i="13"/>
  <c r="BG206" i="13"/>
  <c r="BF206" i="13"/>
  <c r="T206" i="13"/>
  <c r="R206" i="13"/>
  <c r="P206" i="13"/>
  <c r="BI203" i="13"/>
  <c r="BH203" i="13"/>
  <c r="BG203" i="13"/>
  <c r="BF203" i="13"/>
  <c r="T203" i="13"/>
  <c r="R203" i="13"/>
  <c r="P203" i="13"/>
  <c r="BI202" i="13"/>
  <c r="BH202" i="13"/>
  <c r="BG202" i="13"/>
  <c r="BF202" i="13"/>
  <c r="T202" i="13"/>
  <c r="R202" i="13"/>
  <c r="P202" i="13"/>
  <c r="BI201" i="13"/>
  <c r="BH201" i="13"/>
  <c r="BG201" i="13"/>
  <c r="BF201" i="13"/>
  <c r="T201" i="13"/>
  <c r="R201" i="13"/>
  <c r="P201" i="13"/>
  <c r="BI200" i="13"/>
  <c r="BH200" i="13"/>
  <c r="BG200" i="13"/>
  <c r="BF200" i="13"/>
  <c r="T200" i="13"/>
  <c r="R200" i="13"/>
  <c r="P200" i="13"/>
  <c r="BI198" i="13"/>
  <c r="BH198" i="13"/>
  <c r="BG198" i="13"/>
  <c r="BF198" i="13"/>
  <c r="T198" i="13"/>
  <c r="R198" i="13"/>
  <c r="P198" i="13"/>
  <c r="BI196" i="13"/>
  <c r="BH196" i="13"/>
  <c r="BG196" i="13"/>
  <c r="BF196" i="13"/>
  <c r="T196" i="13"/>
  <c r="R196" i="13"/>
  <c r="P196" i="13"/>
  <c r="BI194" i="13"/>
  <c r="BH194" i="13"/>
  <c r="BG194" i="13"/>
  <c r="BF194" i="13"/>
  <c r="T194" i="13"/>
  <c r="R194" i="13"/>
  <c r="P194" i="13"/>
  <c r="BI192" i="13"/>
  <c r="BH192" i="13"/>
  <c r="BG192" i="13"/>
  <c r="BF192" i="13"/>
  <c r="T192" i="13"/>
  <c r="R192" i="13"/>
  <c r="P192" i="13"/>
  <c r="BI191" i="13"/>
  <c r="BH191" i="13"/>
  <c r="BG191" i="13"/>
  <c r="BF191" i="13"/>
  <c r="T191" i="13"/>
  <c r="R191" i="13"/>
  <c r="P191" i="13"/>
  <c r="BI188" i="13"/>
  <c r="BH188" i="13"/>
  <c r="BG188" i="13"/>
  <c r="BF188" i="13"/>
  <c r="T188" i="13"/>
  <c r="R188" i="13"/>
  <c r="P188" i="13"/>
  <c r="BI186" i="13"/>
  <c r="BH186" i="13"/>
  <c r="BG186" i="13"/>
  <c r="BF186" i="13"/>
  <c r="T186" i="13"/>
  <c r="R186" i="13"/>
  <c r="P186" i="13"/>
  <c r="BI184" i="13"/>
  <c r="BH184" i="13"/>
  <c r="BG184" i="13"/>
  <c r="BF184" i="13"/>
  <c r="T184" i="13"/>
  <c r="R184" i="13"/>
  <c r="P184" i="13"/>
  <c r="BI182" i="13"/>
  <c r="BH182" i="13"/>
  <c r="BG182" i="13"/>
  <c r="BF182" i="13"/>
  <c r="T182" i="13"/>
  <c r="R182" i="13"/>
  <c r="P182" i="13"/>
  <c r="BI180" i="13"/>
  <c r="BH180" i="13"/>
  <c r="BG180" i="13"/>
  <c r="BF180" i="13"/>
  <c r="T180" i="13"/>
  <c r="R180" i="13"/>
  <c r="P180" i="13"/>
  <c r="BI178" i="13"/>
  <c r="BH178" i="13"/>
  <c r="BG178" i="13"/>
  <c r="BF178" i="13"/>
  <c r="T178" i="13"/>
  <c r="R178" i="13"/>
  <c r="P178" i="13"/>
  <c r="BI176" i="13"/>
  <c r="BH176" i="13"/>
  <c r="BG176" i="13"/>
  <c r="BF176" i="13"/>
  <c r="T176" i="13"/>
  <c r="R176" i="13"/>
  <c r="P176" i="13"/>
  <c r="BI174" i="13"/>
  <c r="BH174" i="13"/>
  <c r="BG174" i="13"/>
  <c r="BF174" i="13"/>
  <c r="T174" i="13"/>
  <c r="R174" i="13"/>
  <c r="P174" i="13"/>
  <c r="BI172" i="13"/>
  <c r="BH172" i="13"/>
  <c r="BG172" i="13"/>
  <c r="BF172" i="13"/>
  <c r="T172" i="13"/>
  <c r="R172" i="13"/>
  <c r="P172" i="13"/>
  <c r="BI169" i="13"/>
  <c r="BH169" i="13"/>
  <c r="BG169" i="13"/>
  <c r="BF169" i="13"/>
  <c r="T169" i="13"/>
  <c r="R169" i="13"/>
  <c r="P169" i="13"/>
  <c r="BI167" i="13"/>
  <c r="BH167" i="13"/>
  <c r="BG167" i="13"/>
  <c r="BF167" i="13"/>
  <c r="T167" i="13"/>
  <c r="R167" i="13"/>
  <c r="P167" i="13"/>
  <c r="BI165" i="13"/>
  <c r="BH165" i="13"/>
  <c r="BG165" i="13"/>
  <c r="BF165" i="13"/>
  <c r="T165" i="13"/>
  <c r="R165" i="13"/>
  <c r="P165" i="13"/>
  <c r="BI163" i="13"/>
  <c r="BH163" i="13"/>
  <c r="BG163" i="13"/>
  <c r="BF163" i="13"/>
  <c r="T163" i="13"/>
  <c r="R163" i="13"/>
  <c r="P163" i="13"/>
  <c r="BI161" i="13"/>
  <c r="BH161" i="13"/>
  <c r="BG161" i="13"/>
  <c r="BF161" i="13"/>
  <c r="T161" i="13"/>
  <c r="R161" i="13"/>
  <c r="P161" i="13"/>
  <c r="BI159" i="13"/>
  <c r="BH159" i="13"/>
  <c r="BG159" i="13"/>
  <c r="BF159" i="13"/>
  <c r="T159" i="13"/>
  <c r="R159" i="13"/>
  <c r="P159" i="13"/>
  <c r="BI157" i="13"/>
  <c r="BH157" i="13"/>
  <c r="BG157" i="13"/>
  <c r="BF157" i="13"/>
  <c r="T157" i="13"/>
  <c r="R157" i="13"/>
  <c r="P157" i="13"/>
  <c r="BI155" i="13"/>
  <c r="BH155" i="13"/>
  <c r="BG155" i="13"/>
  <c r="BF155" i="13"/>
  <c r="T155" i="13"/>
  <c r="R155" i="13"/>
  <c r="P155" i="13"/>
  <c r="BI153" i="13"/>
  <c r="BH153" i="13"/>
  <c r="BG153" i="13"/>
  <c r="BF153" i="13"/>
  <c r="T153" i="13"/>
  <c r="R153" i="13"/>
  <c r="P153" i="13"/>
  <c r="BI151" i="13"/>
  <c r="BH151" i="13"/>
  <c r="BG151" i="13"/>
  <c r="BF151" i="13"/>
  <c r="T151" i="13"/>
  <c r="R151" i="13"/>
  <c r="P151" i="13"/>
  <c r="BI149" i="13"/>
  <c r="BH149" i="13"/>
  <c r="BG149" i="13"/>
  <c r="BF149" i="13"/>
  <c r="T149" i="13"/>
  <c r="R149" i="13"/>
  <c r="P149" i="13"/>
  <c r="BI147" i="13"/>
  <c r="BH147" i="13"/>
  <c r="BG147" i="13"/>
  <c r="BF147" i="13"/>
  <c r="T147" i="13"/>
  <c r="R147" i="13"/>
  <c r="P147" i="13"/>
  <c r="BI145" i="13"/>
  <c r="BH145" i="13"/>
  <c r="BG145" i="13"/>
  <c r="BF145" i="13"/>
  <c r="T145" i="13"/>
  <c r="R145" i="13"/>
  <c r="P145" i="13"/>
  <c r="BI143" i="13"/>
  <c r="BH143" i="13"/>
  <c r="BG143" i="13"/>
  <c r="BF143" i="13"/>
  <c r="T143" i="13"/>
  <c r="R143" i="13"/>
  <c r="P143" i="13"/>
  <c r="BI141" i="13"/>
  <c r="BH141" i="13"/>
  <c r="BG141" i="13"/>
  <c r="BF141" i="13"/>
  <c r="T141" i="13"/>
  <c r="R141" i="13"/>
  <c r="P141" i="13"/>
  <c r="BI138" i="13"/>
  <c r="BH138" i="13"/>
  <c r="BG138" i="13"/>
  <c r="BF138" i="13"/>
  <c r="T138" i="13"/>
  <c r="R138" i="13"/>
  <c r="P138" i="13"/>
  <c r="BI136" i="13"/>
  <c r="BH136" i="13"/>
  <c r="BG136" i="13"/>
  <c r="BF136" i="13"/>
  <c r="T136" i="13"/>
  <c r="R136" i="13"/>
  <c r="P136" i="13"/>
  <c r="BI134" i="13"/>
  <c r="BH134" i="13"/>
  <c r="BG134" i="13"/>
  <c r="BF134" i="13"/>
  <c r="T134" i="13"/>
  <c r="R134" i="13"/>
  <c r="P134" i="13"/>
  <c r="BI132" i="13"/>
  <c r="BH132" i="13"/>
  <c r="BG132" i="13"/>
  <c r="BF132" i="13"/>
  <c r="T132" i="13"/>
  <c r="R132" i="13"/>
  <c r="P132" i="13"/>
  <c r="BI130" i="13"/>
  <c r="BH130" i="13"/>
  <c r="BG130" i="13"/>
  <c r="BF130" i="13"/>
  <c r="T130" i="13"/>
  <c r="R130" i="13"/>
  <c r="P130" i="13"/>
  <c r="BI128" i="13"/>
  <c r="BH128" i="13"/>
  <c r="BG128" i="13"/>
  <c r="BF128" i="13"/>
  <c r="T128" i="13"/>
  <c r="R128" i="13"/>
  <c r="P128" i="13"/>
  <c r="J123" i="13"/>
  <c r="J122" i="13"/>
  <c r="F122" i="13"/>
  <c r="F120" i="13"/>
  <c r="E118" i="13"/>
  <c r="J94" i="13"/>
  <c r="J93" i="13"/>
  <c r="F93" i="13"/>
  <c r="F91" i="13"/>
  <c r="E89" i="13"/>
  <c r="J20" i="13"/>
  <c r="E20" i="13"/>
  <c r="F123" i="13" s="1"/>
  <c r="J19" i="13"/>
  <c r="J14" i="13"/>
  <c r="J91" i="13" s="1"/>
  <c r="E7" i="13"/>
  <c r="E85" i="13" s="1"/>
  <c r="J129" i="12"/>
  <c r="J128" i="12"/>
  <c r="J39" i="12"/>
  <c r="J38" i="12"/>
  <c r="AY106" i="1"/>
  <c r="J37" i="12"/>
  <c r="AX106" i="1"/>
  <c r="BI139" i="12"/>
  <c r="BH139" i="12"/>
  <c r="BG139" i="12"/>
  <c r="BF139" i="12"/>
  <c r="T139" i="12"/>
  <c r="R139" i="12"/>
  <c r="P139" i="12"/>
  <c r="BI138" i="12"/>
  <c r="BH138" i="12"/>
  <c r="BG138" i="12"/>
  <c r="BF138" i="12"/>
  <c r="T138" i="12"/>
  <c r="R138" i="12"/>
  <c r="P138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4" i="12"/>
  <c r="BH134" i="12"/>
  <c r="BG134" i="12"/>
  <c r="BF134" i="12"/>
  <c r="T134" i="12"/>
  <c r="R134" i="12"/>
  <c r="P134" i="12"/>
  <c r="BI132" i="12"/>
  <c r="BH132" i="12"/>
  <c r="BG132" i="12"/>
  <c r="BF132" i="12"/>
  <c r="T132" i="12"/>
  <c r="R132" i="12"/>
  <c r="P132" i="12"/>
  <c r="BI131" i="12"/>
  <c r="BH131" i="12"/>
  <c r="BG131" i="12"/>
  <c r="BF131" i="12"/>
  <c r="T131" i="12"/>
  <c r="R131" i="12"/>
  <c r="P131" i="12"/>
  <c r="J101" i="12"/>
  <c r="J100" i="12"/>
  <c r="BI127" i="12"/>
  <c r="BH127" i="12"/>
  <c r="BG127" i="12"/>
  <c r="BF127" i="12"/>
  <c r="T127" i="12"/>
  <c r="T126" i="12"/>
  <c r="R127" i="12"/>
  <c r="R126" i="12" s="1"/>
  <c r="P127" i="12"/>
  <c r="P126" i="12"/>
  <c r="J122" i="12"/>
  <c r="J121" i="12"/>
  <c r="F121" i="12"/>
  <c r="F119" i="12"/>
  <c r="E117" i="12"/>
  <c r="J94" i="12"/>
  <c r="J93" i="12"/>
  <c r="F93" i="12"/>
  <c r="F91" i="12"/>
  <c r="E89" i="12"/>
  <c r="J20" i="12"/>
  <c r="E20" i="12"/>
  <c r="F122" i="12"/>
  <c r="J19" i="12"/>
  <c r="J14" i="12"/>
  <c r="J91" i="12"/>
  <c r="E7" i="12"/>
  <c r="E85" i="12" s="1"/>
  <c r="J156" i="11"/>
  <c r="J144" i="11"/>
  <c r="J39" i="11"/>
  <c r="J38" i="11"/>
  <c r="AY105" i="1" s="1"/>
  <c r="J37" i="11"/>
  <c r="AX105" i="1"/>
  <c r="BI193" i="11"/>
  <c r="BH193" i="11"/>
  <c r="BG193" i="11"/>
  <c r="BF193" i="11"/>
  <c r="T193" i="11"/>
  <c r="R193" i="11"/>
  <c r="P193" i="11"/>
  <c r="BI192" i="11"/>
  <c r="BH192" i="11"/>
  <c r="BG192" i="11"/>
  <c r="BF192" i="11"/>
  <c r="T192" i="11"/>
  <c r="R192" i="11"/>
  <c r="P192" i="11"/>
  <c r="BI191" i="11"/>
  <c r="BH191" i="11"/>
  <c r="BG191" i="11"/>
  <c r="BF191" i="11"/>
  <c r="T191" i="11"/>
  <c r="R191" i="11"/>
  <c r="P191" i="11"/>
  <c r="BI190" i="11"/>
  <c r="BH190" i="11"/>
  <c r="BG190" i="11"/>
  <c r="BF190" i="11"/>
  <c r="T190" i="11"/>
  <c r="R190" i="11"/>
  <c r="P190" i="11"/>
  <c r="BI189" i="11"/>
  <c r="BH189" i="11"/>
  <c r="BG189" i="11"/>
  <c r="BF189" i="11"/>
  <c r="T189" i="11"/>
  <c r="R189" i="11"/>
  <c r="P189" i="11"/>
  <c r="BI188" i="11"/>
  <c r="BH188" i="11"/>
  <c r="BG188" i="11"/>
  <c r="BF188" i="11"/>
  <c r="T188" i="11"/>
  <c r="R188" i="11"/>
  <c r="P188" i="11"/>
  <c r="BI187" i="11"/>
  <c r="BH187" i="11"/>
  <c r="BG187" i="11"/>
  <c r="BF187" i="11"/>
  <c r="T187" i="11"/>
  <c r="R187" i="11"/>
  <c r="P187" i="11"/>
  <c r="BI186" i="11"/>
  <c r="BH186" i="11"/>
  <c r="BG186" i="11"/>
  <c r="BF186" i="11"/>
  <c r="T186" i="11"/>
  <c r="R186" i="11"/>
  <c r="P186" i="11"/>
  <c r="BI185" i="11"/>
  <c r="BH185" i="11"/>
  <c r="BG185" i="11"/>
  <c r="BF185" i="11"/>
  <c r="T185" i="11"/>
  <c r="R185" i="11"/>
  <c r="P185" i="11"/>
  <c r="BI184" i="11"/>
  <c r="BH184" i="11"/>
  <c r="BG184" i="11"/>
  <c r="BF184" i="11"/>
  <c r="T184" i="11"/>
  <c r="R184" i="11"/>
  <c r="P184" i="11"/>
  <c r="BI183" i="11"/>
  <c r="BH183" i="11"/>
  <c r="BG183" i="11"/>
  <c r="BF183" i="11"/>
  <c r="T183" i="11"/>
  <c r="R183" i="11"/>
  <c r="P183" i="11"/>
  <c r="BI182" i="11"/>
  <c r="BH182" i="11"/>
  <c r="BG182" i="11"/>
  <c r="BF182" i="11"/>
  <c r="T182" i="11"/>
  <c r="R182" i="11"/>
  <c r="P182" i="11"/>
  <c r="BI181" i="11"/>
  <c r="BH181" i="11"/>
  <c r="BG181" i="11"/>
  <c r="BF181" i="11"/>
  <c r="T181" i="11"/>
  <c r="R181" i="11"/>
  <c r="P181" i="11"/>
  <c r="BI180" i="11"/>
  <c r="BH180" i="11"/>
  <c r="BG180" i="11"/>
  <c r="BF180" i="11"/>
  <c r="T180" i="11"/>
  <c r="R180" i="11"/>
  <c r="P180" i="11"/>
  <c r="BI179" i="11"/>
  <c r="BH179" i="11"/>
  <c r="BG179" i="11"/>
  <c r="BF179" i="11"/>
  <c r="T179" i="11"/>
  <c r="R179" i="11"/>
  <c r="P179" i="11"/>
  <c r="BI178" i="11"/>
  <c r="BH178" i="11"/>
  <c r="BG178" i="11"/>
  <c r="BF178" i="11"/>
  <c r="T178" i="11"/>
  <c r="R178" i="11"/>
  <c r="P178" i="11"/>
  <c r="BI177" i="11"/>
  <c r="BH177" i="11"/>
  <c r="BG177" i="11"/>
  <c r="BF177" i="11"/>
  <c r="T177" i="11"/>
  <c r="R177" i="11"/>
  <c r="P177" i="11"/>
  <c r="BI176" i="11"/>
  <c r="BH176" i="11"/>
  <c r="BG176" i="11"/>
  <c r="BF176" i="11"/>
  <c r="T176" i="11"/>
  <c r="R176" i="11"/>
  <c r="P176" i="11"/>
  <c r="BI175" i="11"/>
  <c r="BH175" i="11"/>
  <c r="BG175" i="11"/>
  <c r="BF175" i="11"/>
  <c r="T175" i="11"/>
  <c r="R175" i="11"/>
  <c r="P175" i="11"/>
  <c r="BI173" i="11"/>
  <c r="BH173" i="11"/>
  <c r="BG173" i="11"/>
  <c r="BF173" i="11"/>
  <c r="T173" i="11"/>
  <c r="R173" i="11"/>
  <c r="P173" i="1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7" i="11"/>
  <c r="BH167" i="11"/>
  <c r="BG167" i="11"/>
  <c r="BF167" i="11"/>
  <c r="T167" i="11"/>
  <c r="R167" i="11"/>
  <c r="P167" i="11"/>
  <c r="BI165" i="11"/>
  <c r="BH165" i="11"/>
  <c r="BG165" i="11"/>
  <c r="BF165" i="11"/>
  <c r="T165" i="11"/>
  <c r="T164" i="11"/>
  <c r="R165" i="11"/>
  <c r="R164" i="11"/>
  <c r="P165" i="11"/>
  <c r="P164" i="11"/>
  <c r="BI163" i="11"/>
  <c r="BH163" i="11"/>
  <c r="BG163" i="11"/>
  <c r="BF163" i="11"/>
  <c r="T163" i="11"/>
  <c r="R163" i="11"/>
  <c r="P163" i="11"/>
  <c r="BI162" i="11"/>
  <c r="BH162" i="11"/>
  <c r="BG162" i="11"/>
  <c r="BF162" i="11"/>
  <c r="T162" i="11"/>
  <c r="R162" i="11"/>
  <c r="P162" i="11"/>
  <c r="BI161" i="11"/>
  <c r="BH161" i="11"/>
  <c r="BG161" i="11"/>
  <c r="BF161" i="11"/>
  <c r="T161" i="11"/>
  <c r="R161" i="11"/>
  <c r="P161" i="11"/>
  <c r="BI160" i="11"/>
  <c r="BH160" i="11"/>
  <c r="BG160" i="11"/>
  <c r="BF160" i="11"/>
  <c r="T160" i="11"/>
  <c r="R160" i="11"/>
  <c r="P160" i="11"/>
  <c r="BI159" i="11"/>
  <c r="BH159" i="11"/>
  <c r="BG159" i="11"/>
  <c r="BF159" i="11"/>
  <c r="T159" i="11"/>
  <c r="R159" i="11"/>
  <c r="P159" i="11"/>
  <c r="BI158" i="11"/>
  <c r="BH158" i="11"/>
  <c r="BG158" i="11"/>
  <c r="BF158" i="11"/>
  <c r="T158" i="11"/>
  <c r="R158" i="11"/>
  <c r="P158" i="11"/>
  <c r="J105" i="11"/>
  <c r="BI155" i="11"/>
  <c r="BH155" i="11"/>
  <c r="BG155" i="11"/>
  <c r="BF155" i="11"/>
  <c r="T155" i="11"/>
  <c r="R155" i="11"/>
  <c r="P155" i="11"/>
  <c r="BI154" i="11"/>
  <c r="BH154" i="11"/>
  <c r="BG154" i="11"/>
  <c r="BF154" i="11"/>
  <c r="T154" i="11"/>
  <c r="R154" i="11"/>
  <c r="P154" i="11"/>
  <c r="BI153" i="11"/>
  <c r="BH153" i="11"/>
  <c r="BG153" i="11"/>
  <c r="BF153" i="11"/>
  <c r="T153" i="11"/>
  <c r="R153" i="11"/>
  <c r="P153" i="11"/>
  <c r="BI152" i="11"/>
  <c r="BH152" i="11"/>
  <c r="BG152" i="11"/>
  <c r="BF152" i="11"/>
  <c r="T152" i="11"/>
  <c r="R152" i="11"/>
  <c r="P152" i="11"/>
  <c r="BI151" i="11"/>
  <c r="BH151" i="11"/>
  <c r="BG151" i="11"/>
  <c r="BF151" i="11"/>
  <c r="T151" i="11"/>
  <c r="R151" i="11"/>
  <c r="P151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6" i="11"/>
  <c r="BH146" i="11"/>
  <c r="BG146" i="11"/>
  <c r="BF146" i="11"/>
  <c r="T146" i="11"/>
  <c r="T145" i="11"/>
  <c r="R146" i="11"/>
  <c r="R145" i="11"/>
  <c r="P146" i="11"/>
  <c r="P145" i="11" s="1"/>
  <c r="J102" i="11"/>
  <c r="BI143" i="11"/>
  <c r="BH143" i="11"/>
  <c r="BG143" i="11"/>
  <c r="BF143" i="11"/>
  <c r="T143" i="11"/>
  <c r="R143" i="11"/>
  <c r="P143" i="11"/>
  <c r="BI142" i="11"/>
  <c r="BH142" i="11"/>
  <c r="BG142" i="11"/>
  <c r="BF142" i="11"/>
  <c r="T142" i="11"/>
  <c r="R142" i="11"/>
  <c r="P142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8" i="11"/>
  <c r="BH138" i="11"/>
  <c r="BG138" i="11"/>
  <c r="BF138" i="11"/>
  <c r="T138" i="11"/>
  <c r="R138" i="11"/>
  <c r="P138" i="11"/>
  <c r="BI137" i="11"/>
  <c r="BH137" i="11"/>
  <c r="BG137" i="11"/>
  <c r="BF137" i="11"/>
  <c r="T137" i="11"/>
  <c r="R137" i="11"/>
  <c r="P137" i="11"/>
  <c r="BI136" i="11"/>
  <c r="BH136" i="11"/>
  <c r="BG136" i="11"/>
  <c r="BF136" i="11"/>
  <c r="T136" i="11"/>
  <c r="R136" i="11"/>
  <c r="P136" i="11"/>
  <c r="BI134" i="11"/>
  <c r="BH134" i="11"/>
  <c r="BG134" i="11"/>
  <c r="BF134" i="11"/>
  <c r="T134" i="11"/>
  <c r="R134" i="11"/>
  <c r="P134" i="11"/>
  <c r="BI133" i="11"/>
  <c r="BH133" i="11"/>
  <c r="BG133" i="11"/>
  <c r="BF133" i="11"/>
  <c r="T133" i="11"/>
  <c r="R133" i="11"/>
  <c r="P133" i="11"/>
  <c r="J128" i="11"/>
  <c r="J127" i="11"/>
  <c r="F127" i="11"/>
  <c r="F125" i="11"/>
  <c r="E123" i="11"/>
  <c r="J94" i="11"/>
  <c r="J93" i="11"/>
  <c r="F93" i="11"/>
  <c r="F91" i="11"/>
  <c r="E89" i="11"/>
  <c r="J20" i="11"/>
  <c r="E20" i="11"/>
  <c r="F128" i="11"/>
  <c r="J19" i="11"/>
  <c r="J14" i="11"/>
  <c r="J125" i="11"/>
  <c r="E7" i="11"/>
  <c r="E85" i="11"/>
  <c r="J136" i="10"/>
  <c r="J100" i="10" s="1"/>
  <c r="J39" i="10"/>
  <c r="J38" i="10"/>
  <c r="AY104" i="1" s="1"/>
  <c r="J37" i="10"/>
  <c r="AX104" i="1" s="1"/>
  <c r="BI174" i="10"/>
  <c r="BH174" i="10"/>
  <c r="BG174" i="10"/>
  <c r="BF174" i="10"/>
  <c r="T174" i="10"/>
  <c r="R174" i="10"/>
  <c r="P174" i="10"/>
  <c r="BI173" i="10"/>
  <c r="BH173" i="10"/>
  <c r="BG173" i="10"/>
  <c r="BF173" i="10"/>
  <c r="T173" i="10"/>
  <c r="R173" i="10"/>
  <c r="P173" i="10"/>
  <c r="BI172" i="10"/>
  <c r="BH172" i="10"/>
  <c r="BG172" i="10"/>
  <c r="BF172" i="10"/>
  <c r="T172" i="10"/>
  <c r="R172" i="10"/>
  <c r="P172" i="10"/>
  <c r="BI171" i="10"/>
  <c r="BH171" i="10"/>
  <c r="BG171" i="10"/>
  <c r="BF171" i="10"/>
  <c r="T171" i="10"/>
  <c r="R171" i="10"/>
  <c r="P171" i="10"/>
  <c r="BI170" i="10"/>
  <c r="BH170" i="10"/>
  <c r="BG170" i="10"/>
  <c r="BF170" i="10"/>
  <c r="T170" i="10"/>
  <c r="R170" i="10"/>
  <c r="P170" i="10"/>
  <c r="BI169" i="10"/>
  <c r="BH169" i="10"/>
  <c r="BG169" i="10"/>
  <c r="BF169" i="10"/>
  <c r="T169" i="10"/>
  <c r="R169" i="10"/>
  <c r="P169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6" i="10"/>
  <c r="BH166" i="10"/>
  <c r="BG166" i="10"/>
  <c r="BF166" i="10"/>
  <c r="T166" i="10"/>
  <c r="R166" i="10"/>
  <c r="P166" i="10"/>
  <c r="BI165" i="10"/>
  <c r="BH165" i="10"/>
  <c r="BG165" i="10"/>
  <c r="BF165" i="10"/>
  <c r="T165" i="10"/>
  <c r="R165" i="10"/>
  <c r="P165" i="10"/>
  <c r="BI164" i="10"/>
  <c r="BH164" i="10"/>
  <c r="BG164" i="10"/>
  <c r="BF164" i="10"/>
  <c r="T164" i="10"/>
  <c r="R164" i="10"/>
  <c r="P164" i="10"/>
  <c r="BI163" i="10"/>
  <c r="BH163" i="10"/>
  <c r="BG163" i="10"/>
  <c r="BF163" i="10"/>
  <c r="T163" i="10"/>
  <c r="R163" i="10"/>
  <c r="P163" i="10"/>
  <c r="BI162" i="10"/>
  <c r="BH162" i="10"/>
  <c r="BG162" i="10"/>
  <c r="BF162" i="10"/>
  <c r="T162" i="10"/>
  <c r="R162" i="10"/>
  <c r="P162" i="10"/>
  <c r="BI161" i="10"/>
  <c r="BH161" i="10"/>
  <c r="BG161" i="10"/>
  <c r="BF161" i="10"/>
  <c r="T161" i="10"/>
  <c r="R161" i="10"/>
  <c r="P161" i="10"/>
  <c r="BI160" i="10"/>
  <c r="BH160" i="10"/>
  <c r="BG160" i="10"/>
  <c r="BF160" i="10"/>
  <c r="T160" i="10"/>
  <c r="R160" i="10"/>
  <c r="P160" i="10"/>
  <c r="BI159" i="10"/>
  <c r="BH159" i="10"/>
  <c r="BG159" i="10"/>
  <c r="BF159" i="10"/>
  <c r="T159" i="10"/>
  <c r="R159" i="10"/>
  <c r="P159" i="10"/>
  <c r="BI158" i="10"/>
  <c r="BH158" i="10"/>
  <c r="BG158" i="10"/>
  <c r="BF158" i="10"/>
  <c r="T158" i="10"/>
  <c r="R158" i="10"/>
  <c r="P158" i="10"/>
  <c r="BI157" i="10"/>
  <c r="BH157" i="10"/>
  <c r="BG157" i="10"/>
  <c r="BF157" i="10"/>
  <c r="T157" i="10"/>
  <c r="R157" i="10"/>
  <c r="P157" i="10"/>
  <c r="BI156" i="10"/>
  <c r="BH156" i="10"/>
  <c r="BG156" i="10"/>
  <c r="BF156" i="10"/>
  <c r="T156" i="10"/>
  <c r="R156" i="10"/>
  <c r="P156" i="10"/>
  <c r="BI154" i="10"/>
  <c r="BH154" i="10"/>
  <c r="BG154" i="10"/>
  <c r="BF154" i="10"/>
  <c r="T154" i="10"/>
  <c r="R154" i="10"/>
  <c r="P154" i="10"/>
  <c r="BI153" i="10"/>
  <c r="BH153" i="10"/>
  <c r="BG153" i="10"/>
  <c r="BF153" i="10"/>
  <c r="T153" i="10"/>
  <c r="R153" i="10"/>
  <c r="P153" i="10"/>
  <c r="BI152" i="10"/>
  <c r="BH152" i="10"/>
  <c r="BG152" i="10"/>
  <c r="BF152" i="10"/>
  <c r="T152" i="10"/>
  <c r="R152" i="10"/>
  <c r="P152" i="10"/>
  <c r="BI151" i="10"/>
  <c r="BH151" i="10"/>
  <c r="BG151" i="10"/>
  <c r="BF151" i="10"/>
  <c r="T151" i="10"/>
  <c r="R151" i="10"/>
  <c r="P151" i="10"/>
  <c r="BI150" i="10"/>
  <c r="BH150" i="10"/>
  <c r="BG150" i="10"/>
  <c r="BF150" i="10"/>
  <c r="T150" i="10"/>
  <c r="R150" i="10"/>
  <c r="P150" i="10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1" i="10"/>
  <c r="BH141" i="10"/>
  <c r="BG141" i="10"/>
  <c r="BF141" i="10"/>
  <c r="T141" i="10"/>
  <c r="T140" i="10"/>
  <c r="R141" i="10"/>
  <c r="R140" i="10"/>
  <c r="P141" i="10"/>
  <c r="P140" i="10" s="1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29" i="10"/>
  <c r="BH129" i="10"/>
  <c r="BG129" i="10"/>
  <c r="BF129" i="10"/>
  <c r="T129" i="10"/>
  <c r="R129" i="10"/>
  <c r="P129" i="10"/>
  <c r="J124" i="10"/>
  <c r="J123" i="10"/>
  <c r="F123" i="10"/>
  <c r="F121" i="10"/>
  <c r="E119" i="10"/>
  <c r="J94" i="10"/>
  <c r="J93" i="10"/>
  <c r="F93" i="10"/>
  <c r="F91" i="10"/>
  <c r="E89" i="10"/>
  <c r="J20" i="10"/>
  <c r="E20" i="10"/>
  <c r="F124" i="10" s="1"/>
  <c r="J19" i="10"/>
  <c r="J14" i="10"/>
  <c r="J121" i="10" s="1"/>
  <c r="E7" i="10"/>
  <c r="E115" i="10" s="1"/>
  <c r="J39" i="9"/>
  <c r="J38" i="9"/>
  <c r="AY103" i="1" s="1"/>
  <c r="J37" i="9"/>
  <c r="AX103" i="1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J119" i="9"/>
  <c r="J118" i="9"/>
  <c r="F118" i="9"/>
  <c r="F116" i="9"/>
  <c r="E114" i="9"/>
  <c r="J94" i="9"/>
  <c r="J93" i="9"/>
  <c r="F93" i="9"/>
  <c r="F91" i="9"/>
  <c r="E89" i="9"/>
  <c r="J20" i="9"/>
  <c r="E20" i="9"/>
  <c r="F119" i="9"/>
  <c r="J19" i="9"/>
  <c r="J14" i="9"/>
  <c r="J116" i="9"/>
  <c r="E7" i="9"/>
  <c r="E110" i="9" s="1"/>
  <c r="J146" i="8"/>
  <c r="J39" i="8"/>
  <c r="J38" i="8"/>
  <c r="AY102" i="1" s="1"/>
  <c r="J37" i="8"/>
  <c r="AX102" i="1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3" i="8"/>
  <c r="BH153" i="8"/>
  <c r="BG153" i="8"/>
  <c r="BF153" i="8"/>
  <c r="T153" i="8"/>
  <c r="T152" i="8" s="1"/>
  <c r="R153" i="8"/>
  <c r="R152" i="8" s="1"/>
  <c r="P153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F36" i="8" s="1"/>
  <c r="T149" i="8"/>
  <c r="R149" i="8"/>
  <c r="P149" i="8"/>
  <c r="BI148" i="8"/>
  <c r="BH148" i="8"/>
  <c r="BG148" i="8"/>
  <c r="BF148" i="8"/>
  <c r="T148" i="8"/>
  <c r="R148" i="8"/>
  <c r="P148" i="8"/>
  <c r="J101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2" i="8"/>
  <c r="BH132" i="8"/>
  <c r="BG132" i="8"/>
  <c r="BF132" i="8"/>
  <c r="T132" i="8"/>
  <c r="R132" i="8"/>
  <c r="P132" i="8"/>
  <c r="BI130" i="8"/>
  <c r="BH130" i="8"/>
  <c r="BG130" i="8"/>
  <c r="BF130" i="8"/>
  <c r="T130" i="8"/>
  <c r="R130" i="8"/>
  <c r="P130" i="8"/>
  <c r="J125" i="8"/>
  <c r="J124" i="8"/>
  <c r="F124" i="8"/>
  <c r="F122" i="8"/>
  <c r="E120" i="8"/>
  <c r="J94" i="8"/>
  <c r="J93" i="8"/>
  <c r="F93" i="8"/>
  <c r="F91" i="8"/>
  <c r="E89" i="8"/>
  <c r="J20" i="8"/>
  <c r="E20" i="8"/>
  <c r="F125" i="8" s="1"/>
  <c r="J19" i="8"/>
  <c r="J14" i="8"/>
  <c r="J122" i="8" s="1"/>
  <c r="E7" i="8"/>
  <c r="E85" i="8" s="1"/>
  <c r="J39" i="7"/>
  <c r="J38" i="7"/>
  <c r="AY101" i="1"/>
  <c r="J37" i="7"/>
  <c r="AX101" i="1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J117" i="7"/>
  <c r="J116" i="7"/>
  <c r="F116" i="7"/>
  <c r="F114" i="7"/>
  <c r="E112" i="7"/>
  <c r="J94" i="7"/>
  <c r="J93" i="7"/>
  <c r="F93" i="7"/>
  <c r="F91" i="7"/>
  <c r="E89" i="7"/>
  <c r="J20" i="7"/>
  <c r="E20" i="7"/>
  <c r="F117" i="7" s="1"/>
  <c r="J19" i="7"/>
  <c r="J14" i="7"/>
  <c r="J114" i="7" s="1"/>
  <c r="E7" i="7"/>
  <c r="E108" i="7"/>
  <c r="J39" i="6"/>
  <c r="J38" i="6"/>
  <c r="AY100" i="1"/>
  <c r="J37" i="6"/>
  <c r="AX100" i="1" s="1"/>
  <c r="BI173" i="6"/>
  <c r="BH173" i="6"/>
  <c r="BG173" i="6"/>
  <c r="BF173" i="6"/>
  <c r="T173" i="6"/>
  <c r="T172" i="6"/>
  <c r="R173" i="6"/>
  <c r="R172" i="6" s="1"/>
  <c r="P173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BI124" i="6"/>
  <c r="BH124" i="6"/>
  <c r="BG124" i="6"/>
  <c r="BF124" i="6"/>
  <c r="T124" i="6"/>
  <c r="R124" i="6"/>
  <c r="P124" i="6"/>
  <c r="J119" i="6"/>
  <c r="J118" i="6"/>
  <c r="F118" i="6"/>
  <c r="F116" i="6"/>
  <c r="E114" i="6"/>
  <c r="J94" i="6"/>
  <c r="J93" i="6"/>
  <c r="F93" i="6"/>
  <c r="F91" i="6"/>
  <c r="E89" i="6"/>
  <c r="J20" i="6"/>
  <c r="E20" i="6"/>
  <c r="F94" i="6"/>
  <c r="J19" i="6"/>
  <c r="J14" i="6"/>
  <c r="J116" i="6"/>
  <c r="E7" i="6"/>
  <c r="E85" i="6" s="1"/>
  <c r="J159" i="5"/>
  <c r="J153" i="5"/>
  <c r="J152" i="5"/>
  <c r="J39" i="5"/>
  <c r="J38" i="5"/>
  <c r="AY99" i="1"/>
  <c r="J37" i="5"/>
  <c r="AX99" i="1" s="1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T167" i="5" s="1"/>
  <c r="R168" i="5"/>
  <c r="R167" i="5"/>
  <c r="P168" i="5"/>
  <c r="P167" i="5" s="1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J105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T154" i="5"/>
  <c r="R155" i="5"/>
  <c r="R154" i="5"/>
  <c r="P155" i="5"/>
  <c r="P154" i="5" s="1"/>
  <c r="J102" i="5"/>
  <c r="J10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J128" i="5"/>
  <c r="J127" i="5"/>
  <c r="F127" i="5"/>
  <c r="F125" i="5"/>
  <c r="E123" i="5"/>
  <c r="J94" i="5"/>
  <c r="J93" i="5"/>
  <c r="F93" i="5"/>
  <c r="F91" i="5"/>
  <c r="E89" i="5"/>
  <c r="J20" i="5"/>
  <c r="E20" i="5"/>
  <c r="F128" i="5" s="1"/>
  <c r="J19" i="5"/>
  <c r="J14" i="5"/>
  <c r="J91" i="5" s="1"/>
  <c r="E7" i="5"/>
  <c r="E119" i="5" s="1"/>
  <c r="J39" i="4"/>
  <c r="J38" i="4"/>
  <c r="AY98" i="1"/>
  <c r="J37" i="4"/>
  <c r="AX98" i="1"/>
  <c r="BI614" i="4"/>
  <c r="BH614" i="4"/>
  <c r="BG614" i="4"/>
  <c r="BF614" i="4"/>
  <c r="T614" i="4"/>
  <c r="R614" i="4"/>
  <c r="P614" i="4"/>
  <c r="BI613" i="4"/>
  <c r="BH613" i="4"/>
  <c r="BG613" i="4"/>
  <c r="BF613" i="4"/>
  <c r="T613" i="4"/>
  <c r="R613" i="4"/>
  <c r="P613" i="4"/>
  <c r="BI604" i="4"/>
  <c r="BH604" i="4"/>
  <c r="BG604" i="4"/>
  <c r="BF604" i="4"/>
  <c r="T604" i="4"/>
  <c r="R604" i="4"/>
  <c r="P604" i="4"/>
  <c r="BI574" i="4"/>
  <c r="BH574" i="4"/>
  <c r="BG574" i="4"/>
  <c r="BF574" i="4"/>
  <c r="T574" i="4"/>
  <c r="R574" i="4"/>
  <c r="P574" i="4"/>
  <c r="BI545" i="4"/>
  <c r="BH545" i="4"/>
  <c r="BG545" i="4"/>
  <c r="BF545" i="4"/>
  <c r="T545" i="4"/>
  <c r="R545" i="4"/>
  <c r="P545" i="4"/>
  <c r="BI544" i="4"/>
  <c r="BH544" i="4"/>
  <c r="BG544" i="4"/>
  <c r="BF544" i="4"/>
  <c r="T544" i="4"/>
  <c r="R544" i="4"/>
  <c r="P544" i="4"/>
  <c r="BI543" i="4"/>
  <c r="BH543" i="4"/>
  <c r="BG543" i="4"/>
  <c r="BF543" i="4"/>
  <c r="T543" i="4"/>
  <c r="R543" i="4"/>
  <c r="P543" i="4"/>
  <c r="BI514" i="4"/>
  <c r="BH514" i="4"/>
  <c r="BG514" i="4"/>
  <c r="BF514" i="4"/>
  <c r="T514" i="4"/>
  <c r="R514" i="4"/>
  <c r="P514" i="4"/>
  <c r="BI512" i="4"/>
  <c r="BH512" i="4"/>
  <c r="BG512" i="4"/>
  <c r="BF512" i="4"/>
  <c r="T512" i="4"/>
  <c r="R512" i="4"/>
  <c r="P512" i="4"/>
  <c r="BI511" i="4"/>
  <c r="BH511" i="4"/>
  <c r="BG511" i="4"/>
  <c r="BF511" i="4"/>
  <c r="T511" i="4"/>
  <c r="R511" i="4"/>
  <c r="P511" i="4"/>
  <c r="BI509" i="4"/>
  <c r="BH509" i="4"/>
  <c r="BG509" i="4"/>
  <c r="BF509" i="4"/>
  <c r="T509" i="4"/>
  <c r="R509" i="4"/>
  <c r="P509" i="4"/>
  <c r="BI508" i="4"/>
  <c r="BH508" i="4"/>
  <c r="BG508" i="4"/>
  <c r="BF508" i="4"/>
  <c r="T508" i="4"/>
  <c r="R508" i="4"/>
  <c r="P508" i="4"/>
  <c r="BI500" i="4"/>
  <c r="BH500" i="4"/>
  <c r="BG500" i="4"/>
  <c r="BF500" i="4"/>
  <c r="T500" i="4"/>
  <c r="R500" i="4"/>
  <c r="P500" i="4"/>
  <c r="BI499" i="4"/>
  <c r="BH499" i="4"/>
  <c r="BG499" i="4"/>
  <c r="BF499" i="4"/>
  <c r="T499" i="4"/>
  <c r="R499" i="4"/>
  <c r="P499" i="4"/>
  <c r="BI497" i="4"/>
  <c r="BH497" i="4"/>
  <c r="BG497" i="4"/>
  <c r="BF497" i="4"/>
  <c r="T497" i="4"/>
  <c r="R497" i="4"/>
  <c r="P497" i="4"/>
  <c r="BI489" i="4"/>
  <c r="BH489" i="4"/>
  <c r="BG489" i="4"/>
  <c r="BF489" i="4"/>
  <c r="T489" i="4"/>
  <c r="R489" i="4"/>
  <c r="P489" i="4"/>
  <c r="BI481" i="4"/>
  <c r="BH481" i="4"/>
  <c r="BG481" i="4"/>
  <c r="BF481" i="4"/>
  <c r="T481" i="4"/>
  <c r="R481" i="4"/>
  <c r="P481" i="4"/>
  <c r="BI480" i="4"/>
  <c r="BH480" i="4"/>
  <c r="BG480" i="4"/>
  <c r="BF480" i="4"/>
  <c r="T480" i="4"/>
  <c r="R480" i="4"/>
  <c r="P480" i="4"/>
  <c r="BI479" i="4"/>
  <c r="BH479" i="4"/>
  <c r="BG479" i="4"/>
  <c r="BF479" i="4"/>
  <c r="T479" i="4"/>
  <c r="R479" i="4"/>
  <c r="P479" i="4"/>
  <c r="BI477" i="4"/>
  <c r="BH477" i="4"/>
  <c r="BG477" i="4"/>
  <c r="BF477" i="4"/>
  <c r="T477" i="4"/>
  <c r="R477" i="4"/>
  <c r="P477" i="4"/>
  <c r="BI476" i="4"/>
  <c r="BH476" i="4"/>
  <c r="BG476" i="4"/>
  <c r="BF476" i="4"/>
  <c r="T476" i="4"/>
  <c r="R476" i="4"/>
  <c r="P476" i="4"/>
  <c r="BI475" i="4"/>
  <c r="BH475" i="4"/>
  <c r="BG475" i="4"/>
  <c r="BF475" i="4"/>
  <c r="T475" i="4"/>
  <c r="R475" i="4"/>
  <c r="P475" i="4"/>
  <c r="BI474" i="4"/>
  <c r="BH474" i="4"/>
  <c r="BG474" i="4"/>
  <c r="BF474" i="4"/>
  <c r="T474" i="4"/>
  <c r="R474" i="4"/>
  <c r="P474" i="4"/>
  <c r="BI472" i="4"/>
  <c r="BH472" i="4"/>
  <c r="BG472" i="4"/>
  <c r="BF472" i="4"/>
  <c r="T472" i="4"/>
  <c r="R472" i="4"/>
  <c r="P472" i="4"/>
  <c r="BI470" i="4"/>
  <c r="BH470" i="4"/>
  <c r="BG470" i="4"/>
  <c r="BF470" i="4"/>
  <c r="T470" i="4"/>
  <c r="R470" i="4"/>
  <c r="P470" i="4"/>
  <c r="BI463" i="4"/>
  <c r="BH463" i="4"/>
  <c r="BG463" i="4"/>
  <c r="BF463" i="4"/>
  <c r="T463" i="4"/>
  <c r="R463" i="4"/>
  <c r="P463" i="4"/>
  <c r="BI461" i="4"/>
  <c r="BH461" i="4"/>
  <c r="BG461" i="4"/>
  <c r="BF461" i="4"/>
  <c r="T461" i="4"/>
  <c r="R461" i="4"/>
  <c r="P461" i="4"/>
  <c r="BI456" i="4"/>
  <c r="BH456" i="4"/>
  <c r="BG456" i="4"/>
  <c r="BF456" i="4"/>
  <c r="T456" i="4"/>
  <c r="R456" i="4"/>
  <c r="P456" i="4"/>
  <c r="BI454" i="4"/>
  <c r="BH454" i="4"/>
  <c r="BG454" i="4"/>
  <c r="BF454" i="4"/>
  <c r="T454" i="4"/>
  <c r="R454" i="4"/>
  <c r="P454" i="4"/>
  <c r="BI450" i="4"/>
  <c r="BH450" i="4"/>
  <c r="BG450" i="4"/>
  <c r="BF450" i="4"/>
  <c r="T450" i="4"/>
  <c r="R450" i="4"/>
  <c r="P450" i="4"/>
  <c r="BI448" i="4"/>
  <c r="BH448" i="4"/>
  <c r="BG448" i="4"/>
  <c r="BF448" i="4"/>
  <c r="T448" i="4"/>
  <c r="R448" i="4"/>
  <c r="P448" i="4"/>
  <c r="BI442" i="4"/>
  <c r="BH442" i="4"/>
  <c r="BG442" i="4"/>
  <c r="BF442" i="4"/>
  <c r="T442" i="4"/>
  <c r="R442" i="4"/>
  <c r="P442" i="4"/>
  <c r="BI434" i="4"/>
  <c r="BH434" i="4"/>
  <c r="BG434" i="4"/>
  <c r="BF434" i="4"/>
  <c r="T434" i="4"/>
  <c r="R434" i="4"/>
  <c r="P434" i="4"/>
  <c r="BI426" i="4"/>
  <c r="BH426" i="4"/>
  <c r="BG426" i="4"/>
  <c r="BF426" i="4"/>
  <c r="T426" i="4"/>
  <c r="R426" i="4"/>
  <c r="P426" i="4"/>
  <c r="BI418" i="4"/>
  <c r="BH418" i="4"/>
  <c r="BG418" i="4"/>
  <c r="BF418" i="4"/>
  <c r="T418" i="4"/>
  <c r="R418" i="4"/>
  <c r="P418" i="4"/>
  <c r="BI416" i="4"/>
  <c r="BH416" i="4"/>
  <c r="BG416" i="4"/>
  <c r="BF416" i="4"/>
  <c r="T416" i="4"/>
  <c r="R416" i="4"/>
  <c r="P416" i="4"/>
  <c r="BI415" i="4"/>
  <c r="BH415" i="4"/>
  <c r="BG415" i="4"/>
  <c r="BF415" i="4"/>
  <c r="T415" i="4"/>
  <c r="R415" i="4"/>
  <c r="P415" i="4"/>
  <c r="BI411" i="4"/>
  <c r="BH411" i="4"/>
  <c r="BG411" i="4"/>
  <c r="BF411" i="4"/>
  <c r="T411" i="4"/>
  <c r="R411" i="4"/>
  <c r="P411" i="4"/>
  <c r="BI409" i="4"/>
  <c r="BH409" i="4"/>
  <c r="BG409" i="4"/>
  <c r="BF409" i="4"/>
  <c r="T409" i="4"/>
  <c r="R409" i="4"/>
  <c r="P409" i="4"/>
  <c r="BI405" i="4"/>
  <c r="BH405" i="4"/>
  <c r="BG405" i="4"/>
  <c r="BF405" i="4"/>
  <c r="T405" i="4"/>
  <c r="R405" i="4"/>
  <c r="P405" i="4"/>
  <c r="BI401" i="4"/>
  <c r="BH401" i="4"/>
  <c r="BG401" i="4"/>
  <c r="BF401" i="4"/>
  <c r="T401" i="4"/>
  <c r="R401" i="4"/>
  <c r="P401" i="4"/>
  <c r="BI397" i="4"/>
  <c r="BH397" i="4"/>
  <c r="BG397" i="4"/>
  <c r="BF397" i="4"/>
  <c r="T397" i="4"/>
  <c r="R397" i="4"/>
  <c r="P397" i="4"/>
  <c r="BI393" i="4"/>
  <c r="BH393" i="4"/>
  <c r="BG393" i="4"/>
  <c r="BF393" i="4"/>
  <c r="T393" i="4"/>
  <c r="R393" i="4"/>
  <c r="P393" i="4"/>
  <c r="BI391" i="4"/>
  <c r="BH391" i="4"/>
  <c r="BG391" i="4"/>
  <c r="BF391" i="4"/>
  <c r="T391" i="4"/>
  <c r="R391" i="4"/>
  <c r="P391" i="4"/>
  <c r="BI390" i="4"/>
  <c r="BH390" i="4"/>
  <c r="BG390" i="4"/>
  <c r="BF390" i="4"/>
  <c r="T390" i="4"/>
  <c r="R390" i="4"/>
  <c r="P390" i="4"/>
  <c r="BI388" i="4"/>
  <c r="BH388" i="4"/>
  <c r="BG388" i="4"/>
  <c r="BF388" i="4"/>
  <c r="T388" i="4"/>
  <c r="R388" i="4"/>
  <c r="P388" i="4"/>
  <c r="BI384" i="4"/>
  <c r="BH384" i="4"/>
  <c r="BG384" i="4"/>
  <c r="BF384" i="4"/>
  <c r="T384" i="4"/>
  <c r="R384" i="4"/>
  <c r="P384" i="4"/>
  <c r="BI383" i="4"/>
  <c r="BH383" i="4"/>
  <c r="BG383" i="4"/>
  <c r="BF383" i="4"/>
  <c r="T383" i="4"/>
  <c r="R383" i="4"/>
  <c r="P383" i="4"/>
  <c r="BI379" i="4"/>
  <c r="BH379" i="4"/>
  <c r="BG379" i="4"/>
  <c r="BF379" i="4"/>
  <c r="T379" i="4"/>
  <c r="R379" i="4"/>
  <c r="P379" i="4"/>
  <c r="BI377" i="4"/>
  <c r="BH377" i="4"/>
  <c r="BG377" i="4"/>
  <c r="BF377" i="4"/>
  <c r="T377" i="4"/>
  <c r="R377" i="4"/>
  <c r="P377" i="4"/>
  <c r="BI376" i="4"/>
  <c r="BH376" i="4"/>
  <c r="BG376" i="4"/>
  <c r="BF376" i="4"/>
  <c r="T376" i="4"/>
  <c r="R376" i="4"/>
  <c r="P376" i="4"/>
  <c r="BI375" i="4"/>
  <c r="BH375" i="4"/>
  <c r="BG375" i="4"/>
  <c r="BF375" i="4"/>
  <c r="T375" i="4"/>
  <c r="R375" i="4"/>
  <c r="P375" i="4"/>
  <c r="BI374" i="4"/>
  <c r="BH374" i="4"/>
  <c r="BG374" i="4"/>
  <c r="BF374" i="4"/>
  <c r="T374" i="4"/>
  <c r="R374" i="4"/>
  <c r="P374" i="4"/>
  <c r="BI373" i="4"/>
  <c r="BH373" i="4"/>
  <c r="BG373" i="4"/>
  <c r="BF373" i="4"/>
  <c r="T373" i="4"/>
  <c r="R373" i="4"/>
  <c r="P373" i="4"/>
  <c r="BI372" i="4"/>
  <c r="BH372" i="4"/>
  <c r="BG372" i="4"/>
  <c r="BF372" i="4"/>
  <c r="T372" i="4"/>
  <c r="R372" i="4"/>
  <c r="P372" i="4"/>
  <c r="BI371" i="4"/>
  <c r="BH371" i="4"/>
  <c r="BG371" i="4"/>
  <c r="BF371" i="4"/>
  <c r="T371" i="4"/>
  <c r="R371" i="4"/>
  <c r="P371" i="4"/>
  <c r="BI370" i="4"/>
  <c r="BH370" i="4"/>
  <c r="BG370" i="4"/>
  <c r="BF370" i="4"/>
  <c r="T370" i="4"/>
  <c r="R370" i="4"/>
  <c r="P370" i="4"/>
  <c r="BI368" i="4"/>
  <c r="BH368" i="4"/>
  <c r="BG368" i="4"/>
  <c r="BF368" i="4"/>
  <c r="T368" i="4"/>
  <c r="R368" i="4"/>
  <c r="P368" i="4"/>
  <c r="BI336" i="4"/>
  <c r="BH336" i="4"/>
  <c r="BG336" i="4"/>
  <c r="BF336" i="4"/>
  <c r="T336" i="4"/>
  <c r="R336" i="4"/>
  <c r="P336" i="4"/>
  <c r="BI334" i="4"/>
  <c r="BH334" i="4"/>
  <c r="BG334" i="4"/>
  <c r="BF334" i="4"/>
  <c r="T334" i="4"/>
  <c r="R334" i="4"/>
  <c r="P334" i="4"/>
  <c r="BI326" i="4"/>
  <c r="BH326" i="4"/>
  <c r="BG326" i="4"/>
  <c r="BF326" i="4"/>
  <c r="T326" i="4"/>
  <c r="R326" i="4"/>
  <c r="P326" i="4"/>
  <c r="BI323" i="4"/>
  <c r="BH323" i="4"/>
  <c r="BG323" i="4"/>
  <c r="BF323" i="4"/>
  <c r="T323" i="4"/>
  <c r="R323" i="4"/>
  <c r="P323" i="4"/>
  <c r="BI319" i="4"/>
  <c r="BH319" i="4"/>
  <c r="BG319" i="4"/>
  <c r="BF319" i="4"/>
  <c r="T319" i="4"/>
  <c r="R319" i="4"/>
  <c r="P319" i="4"/>
  <c r="BI315" i="4"/>
  <c r="BH315" i="4"/>
  <c r="BG315" i="4"/>
  <c r="BF315" i="4"/>
  <c r="T315" i="4"/>
  <c r="R315" i="4"/>
  <c r="P315" i="4"/>
  <c r="BI311" i="4"/>
  <c r="BH311" i="4"/>
  <c r="BG311" i="4"/>
  <c r="BF311" i="4"/>
  <c r="T311" i="4"/>
  <c r="R311" i="4"/>
  <c r="P311" i="4"/>
  <c r="BI307" i="4"/>
  <c r="BH307" i="4"/>
  <c r="BG307" i="4"/>
  <c r="BF307" i="4"/>
  <c r="T307" i="4"/>
  <c r="R307" i="4"/>
  <c r="P307" i="4"/>
  <c r="BI303" i="4"/>
  <c r="BH303" i="4"/>
  <c r="BG303" i="4"/>
  <c r="BF303" i="4"/>
  <c r="T303" i="4"/>
  <c r="R303" i="4"/>
  <c r="P303" i="4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1" i="4"/>
  <c r="BH291" i="4"/>
  <c r="BG291" i="4"/>
  <c r="BF291" i="4"/>
  <c r="T291" i="4"/>
  <c r="R291" i="4"/>
  <c r="P291" i="4"/>
  <c r="BI287" i="4"/>
  <c r="BH287" i="4"/>
  <c r="BG287" i="4"/>
  <c r="BF287" i="4"/>
  <c r="T287" i="4"/>
  <c r="R287" i="4"/>
  <c r="P287" i="4"/>
  <c r="BI283" i="4"/>
  <c r="BH283" i="4"/>
  <c r="BG283" i="4"/>
  <c r="BF283" i="4"/>
  <c r="T283" i="4"/>
  <c r="R283" i="4"/>
  <c r="P283" i="4"/>
  <c r="BI277" i="4"/>
  <c r="BH277" i="4"/>
  <c r="BG277" i="4"/>
  <c r="BF277" i="4"/>
  <c r="T277" i="4"/>
  <c r="R277" i="4"/>
  <c r="P277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0" i="4"/>
  <c r="BH270" i="4"/>
  <c r="BG270" i="4"/>
  <c r="BF270" i="4"/>
  <c r="T270" i="4"/>
  <c r="R270" i="4"/>
  <c r="P270" i="4"/>
  <c r="BI266" i="4"/>
  <c r="BH266" i="4"/>
  <c r="BG266" i="4"/>
  <c r="BF266" i="4"/>
  <c r="T266" i="4"/>
  <c r="R266" i="4"/>
  <c r="P266" i="4"/>
  <c r="BI263" i="4"/>
  <c r="BH263" i="4"/>
  <c r="BG263" i="4"/>
  <c r="BF263" i="4"/>
  <c r="T263" i="4"/>
  <c r="T262" i="4"/>
  <c r="R263" i="4"/>
  <c r="R262" i="4"/>
  <c r="P263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5" i="4"/>
  <c r="BH245" i="4"/>
  <c r="BG245" i="4"/>
  <c r="BF245" i="4"/>
  <c r="T245" i="4"/>
  <c r="R245" i="4"/>
  <c r="P245" i="4"/>
  <c r="BI241" i="4"/>
  <c r="BH241" i="4"/>
  <c r="BG241" i="4"/>
  <c r="BF241" i="4"/>
  <c r="T241" i="4"/>
  <c r="R241" i="4"/>
  <c r="P241" i="4"/>
  <c r="BI237" i="4"/>
  <c r="BH237" i="4"/>
  <c r="BG237" i="4"/>
  <c r="BF237" i="4"/>
  <c r="T237" i="4"/>
  <c r="R237" i="4"/>
  <c r="P237" i="4"/>
  <c r="BI233" i="4"/>
  <c r="BH233" i="4"/>
  <c r="BG233" i="4"/>
  <c r="BF233" i="4"/>
  <c r="T233" i="4"/>
  <c r="R233" i="4"/>
  <c r="P233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00" i="4"/>
  <c r="BH200" i="4"/>
  <c r="BG200" i="4"/>
  <c r="BF200" i="4"/>
  <c r="T200" i="4"/>
  <c r="R200" i="4"/>
  <c r="P200" i="4"/>
  <c r="BI173" i="4"/>
  <c r="BH173" i="4"/>
  <c r="BG173" i="4"/>
  <c r="BF173" i="4"/>
  <c r="T173" i="4"/>
  <c r="R173" i="4"/>
  <c r="P173" i="4"/>
  <c r="BI146" i="4"/>
  <c r="BH146" i="4"/>
  <c r="BG146" i="4"/>
  <c r="BF146" i="4"/>
  <c r="T146" i="4"/>
  <c r="R146" i="4"/>
  <c r="P146" i="4"/>
  <c r="BI139" i="4"/>
  <c r="BH139" i="4"/>
  <c r="BG139" i="4"/>
  <c r="BF139" i="4"/>
  <c r="T139" i="4"/>
  <c r="T138" i="4" s="1"/>
  <c r="R139" i="4"/>
  <c r="R138" i="4" s="1"/>
  <c r="P139" i="4"/>
  <c r="P138" i="4" s="1"/>
  <c r="J133" i="4"/>
  <c r="J132" i="4"/>
  <c r="F132" i="4"/>
  <c r="F130" i="4"/>
  <c r="E128" i="4"/>
  <c r="J94" i="4"/>
  <c r="J93" i="4"/>
  <c r="F93" i="4"/>
  <c r="F91" i="4"/>
  <c r="E89" i="4"/>
  <c r="J20" i="4"/>
  <c r="E20" i="4"/>
  <c r="F133" i="4" s="1"/>
  <c r="J19" i="4"/>
  <c r="J14" i="4"/>
  <c r="J91" i="4"/>
  <c r="E7" i="4"/>
  <c r="E124" i="4" s="1"/>
  <c r="J39" i="3"/>
  <c r="J38" i="3"/>
  <c r="AY97" i="1"/>
  <c r="J37" i="3"/>
  <c r="AX97" i="1"/>
  <c r="BI259" i="3"/>
  <c r="BH259" i="3"/>
  <c r="BG259" i="3"/>
  <c r="BF259" i="3"/>
  <c r="T259" i="3"/>
  <c r="R259" i="3"/>
  <c r="P259" i="3"/>
  <c r="BI255" i="3"/>
  <c r="BH255" i="3"/>
  <c r="BG255" i="3"/>
  <c r="BF255" i="3"/>
  <c r="T255" i="3"/>
  <c r="R255" i="3"/>
  <c r="P255" i="3"/>
  <c r="BI239" i="3"/>
  <c r="BH239" i="3"/>
  <c r="BG239" i="3"/>
  <c r="BF239" i="3"/>
  <c r="T239" i="3"/>
  <c r="R239" i="3"/>
  <c r="P239" i="3"/>
  <c r="BI215" i="3"/>
  <c r="BH215" i="3"/>
  <c r="BG215" i="3"/>
  <c r="BF215" i="3"/>
  <c r="T215" i="3"/>
  <c r="T214" i="3"/>
  <c r="R215" i="3"/>
  <c r="R214" i="3" s="1"/>
  <c r="P215" i="3"/>
  <c r="P214" i="3" s="1"/>
  <c r="BI207" i="3"/>
  <c r="BH207" i="3"/>
  <c r="BG207" i="3"/>
  <c r="BF207" i="3"/>
  <c r="T207" i="3"/>
  <c r="R207" i="3"/>
  <c r="P207" i="3"/>
  <c r="BI202" i="3"/>
  <c r="BH202" i="3"/>
  <c r="BG202" i="3"/>
  <c r="BF202" i="3"/>
  <c r="T202" i="3"/>
  <c r="R202" i="3"/>
  <c r="P202" i="3"/>
  <c r="BI197" i="3"/>
  <c r="BH197" i="3"/>
  <c r="BG197" i="3"/>
  <c r="BF197" i="3"/>
  <c r="T197" i="3"/>
  <c r="R197" i="3"/>
  <c r="P197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56" i="3"/>
  <c r="BH156" i="3"/>
  <c r="BG156" i="3"/>
  <c r="BF156" i="3"/>
  <c r="T156" i="3"/>
  <c r="R156" i="3"/>
  <c r="P156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J126" i="3"/>
  <c r="J125" i="3"/>
  <c r="F125" i="3"/>
  <c r="F123" i="3"/>
  <c r="E121" i="3"/>
  <c r="J94" i="3"/>
  <c r="J93" i="3"/>
  <c r="F93" i="3"/>
  <c r="F91" i="3"/>
  <c r="E89" i="3"/>
  <c r="J20" i="3"/>
  <c r="E20" i="3"/>
  <c r="F126" i="3" s="1"/>
  <c r="J19" i="3"/>
  <c r="J14" i="3"/>
  <c r="J91" i="3"/>
  <c r="E7" i="3"/>
  <c r="E85" i="3"/>
  <c r="J37" i="2"/>
  <c r="J36" i="2"/>
  <c r="AY95" i="1"/>
  <c r="J35" i="2"/>
  <c r="AX95" i="1" s="1"/>
  <c r="BI144" i="2"/>
  <c r="BH144" i="2"/>
  <c r="BG144" i="2"/>
  <c r="BF144" i="2"/>
  <c r="T144" i="2"/>
  <c r="T143" i="2"/>
  <c r="R144" i="2"/>
  <c r="R143" i="2"/>
  <c r="P144" i="2"/>
  <c r="P143" i="2" s="1"/>
  <c r="BI142" i="2"/>
  <c r="BH142" i="2"/>
  <c r="BG142" i="2"/>
  <c r="BF142" i="2"/>
  <c r="T142" i="2"/>
  <c r="T141" i="2" s="1"/>
  <c r="R142" i="2"/>
  <c r="R141" i="2" s="1"/>
  <c r="P142" i="2"/>
  <c r="P141" i="2"/>
  <c r="BI140" i="2"/>
  <c r="BH140" i="2"/>
  <c r="BG140" i="2"/>
  <c r="F35" i="2" s="1"/>
  <c r="BF140" i="2"/>
  <c r="T140" i="2"/>
  <c r="T139" i="2"/>
  <c r="R140" i="2"/>
  <c r="R139" i="2" s="1"/>
  <c r="P140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T134" i="2"/>
  <c r="R135" i="2"/>
  <c r="R134" i="2" s="1"/>
  <c r="P135" i="2"/>
  <c r="P134" i="2"/>
  <c r="BI133" i="2"/>
  <c r="BH133" i="2"/>
  <c r="BG133" i="2"/>
  <c r="BF133" i="2"/>
  <c r="T133" i="2"/>
  <c r="T132" i="2" s="1"/>
  <c r="R133" i="2"/>
  <c r="R132" i="2"/>
  <c r="P133" i="2"/>
  <c r="P132" i="2"/>
  <c r="BI131" i="2"/>
  <c r="BH131" i="2"/>
  <c r="BG131" i="2"/>
  <c r="BF131" i="2"/>
  <c r="T131" i="2"/>
  <c r="T130" i="2" s="1"/>
  <c r="R131" i="2"/>
  <c r="R130" i="2" s="1"/>
  <c r="P131" i="2"/>
  <c r="P130" i="2" s="1"/>
  <c r="BI128" i="2"/>
  <c r="F37" i="2" s="1"/>
  <c r="BH128" i="2"/>
  <c r="BG128" i="2"/>
  <c r="BF128" i="2"/>
  <c r="F34" i="2" s="1"/>
  <c r="T128" i="2"/>
  <c r="T127" i="2" s="1"/>
  <c r="R128" i="2"/>
  <c r="R127" i="2"/>
  <c r="P128" i="2"/>
  <c r="P127" i="2" s="1"/>
  <c r="J122" i="2"/>
  <c r="J121" i="2"/>
  <c r="F121" i="2"/>
  <c r="F119" i="2"/>
  <c r="E117" i="2"/>
  <c r="J92" i="2"/>
  <c r="J91" i="2"/>
  <c r="F91" i="2"/>
  <c r="F89" i="2"/>
  <c r="E87" i="2"/>
  <c r="J18" i="2"/>
  <c r="E18" i="2"/>
  <c r="F92" i="2" s="1"/>
  <c r="J17" i="2"/>
  <c r="J12" i="2"/>
  <c r="J89" i="2" s="1"/>
  <c r="E7" i="2"/>
  <c r="E115" i="2" s="1"/>
  <c r="L90" i="1"/>
  <c r="AM90" i="1"/>
  <c r="AM89" i="1"/>
  <c r="L89" i="1"/>
  <c r="AM87" i="1"/>
  <c r="L87" i="1"/>
  <c r="L85" i="1"/>
  <c r="L84" i="1"/>
  <c r="J480" i="4"/>
  <c r="BK233" i="4"/>
  <c r="BK448" i="4"/>
  <c r="BK323" i="4"/>
  <c r="J511" i="4"/>
  <c r="BK463" i="4"/>
  <c r="BK336" i="4"/>
  <c r="BK165" i="5"/>
  <c r="BK179" i="5"/>
  <c r="J182" i="5"/>
  <c r="BK155" i="5"/>
  <c r="BK194" i="5"/>
  <c r="J161" i="5"/>
  <c r="J155" i="5"/>
  <c r="J170" i="5"/>
  <c r="J152" i="6"/>
  <c r="J156" i="6"/>
  <c r="J128" i="6"/>
  <c r="BK156" i="6"/>
  <c r="BK131" i="6"/>
  <c r="J125" i="7"/>
  <c r="J138" i="8"/>
  <c r="J142" i="9"/>
  <c r="J150" i="9"/>
  <c r="BK126" i="9"/>
  <c r="J135" i="10"/>
  <c r="J157" i="10"/>
  <c r="BK167" i="10"/>
  <c r="J167" i="10"/>
  <c r="J129" i="10"/>
  <c r="BK168" i="10"/>
  <c r="J188" i="11"/>
  <c r="J189" i="11"/>
  <c r="J165" i="11"/>
  <c r="BK180" i="11"/>
  <c r="J133" i="11"/>
  <c r="J193" i="11"/>
  <c r="J137" i="11"/>
  <c r="J169" i="11"/>
  <c r="J176" i="13"/>
  <c r="BK206" i="13"/>
  <c r="J141" i="13"/>
  <c r="BK176" i="13"/>
  <c r="J178" i="13"/>
  <c r="BK131" i="14"/>
  <c r="BK139" i="14"/>
  <c r="J139" i="14"/>
  <c r="BK136" i="15"/>
  <c r="J137" i="15"/>
  <c r="BK134" i="15"/>
  <c r="J142" i="15"/>
  <c r="J182" i="16"/>
  <c r="J165" i="16"/>
  <c r="J177" i="16"/>
  <c r="J138" i="16"/>
  <c r="BK150" i="16"/>
  <c r="BK176" i="16"/>
  <c r="BK168" i="16"/>
  <c r="J132" i="16"/>
  <c r="BK158" i="16"/>
  <c r="J155" i="16"/>
  <c r="J160" i="16"/>
  <c r="BK187" i="16"/>
  <c r="J134" i="17"/>
  <c r="BK129" i="17"/>
  <c r="BK141" i="18"/>
  <c r="BK144" i="18"/>
  <c r="J134" i="18"/>
  <c r="J123" i="18"/>
  <c r="BK139" i="19"/>
  <c r="J166" i="19"/>
  <c r="J139" i="19"/>
  <c r="J173" i="19"/>
  <c r="J176" i="19"/>
  <c r="BK166" i="19"/>
  <c r="J175" i="19"/>
  <c r="J258" i="4"/>
  <c r="BK374" i="4"/>
  <c r="BK251" i="4"/>
  <c r="BK489" i="4"/>
  <c r="J393" i="4"/>
  <c r="BK543" i="4"/>
  <c r="BK139" i="4"/>
  <c r="BK454" i="4"/>
  <c r="BK376" i="4"/>
  <c r="BK266" i="4"/>
  <c r="J574" i="4"/>
  <c r="BK391" i="4"/>
  <c r="BK371" i="4"/>
  <c r="BK186" i="5"/>
  <c r="BK166" i="5"/>
  <c r="BK197" i="5"/>
  <c r="J178" i="5"/>
  <c r="BK195" i="5"/>
  <c r="J145" i="5"/>
  <c r="BK149" i="5"/>
  <c r="J196" i="5"/>
  <c r="J139" i="5"/>
  <c r="J158" i="6"/>
  <c r="J173" i="6"/>
  <c r="BK171" i="6"/>
  <c r="J171" i="6"/>
  <c r="BK134" i="6"/>
  <c r="BK124" i="6"/>
  <c r="BK128" i="7"/>
  <c r="BK125" i="7"/>
  <c r="J165" i="8"/>
  <c r="BK161" i="8"/>
  <c r="BK144" i="8"/>
  <c r="BK172" i="8"/>
  <c r="J176" i="8"/>
  <c r="J167" i="8"/>
  <c r="BK170" i="10"/>
  <c r="BK165" i="10"/>
  <c r="BK147" i="10"/>
  <c r="BK152" i="10"/>
  <c r="BK137" i="2"/>
  <c r="J138" i="2"/>
  <c r="BK144" i="2"/>
  <c r="BK128" i="2"/>
  <c r="BK135" i="2"/>
  <c r="BK169" i="3"/>
  <c r="BK165" i="3"/>
  <c r="J178" i="3"/>
  <c r="J173" i="3"/>
  <c r="J165" i="3"/>
  <c r="BK207" i="3"/>
  <c r="BK178" i="3"/>
  <c r="BK183" i="3"/>
  <c r="BK146" i="3"/>
  <c r="J133" i="3"/>
  <c r="J379" i="4"/>
  <c r="BK319" i="4"/>
  <c r="J391" i="4"/>
  <c r="J307" i="4"/>
  <c r="J545" i="4"/>
  <c r="J283" i="4"/>
  <c r="J254" i="4"/>
  <c r="J266" i="4"/>
  <c r="J450" i="4"/>
  <c r="J489" i="4"/>
  <c r="J481" i="4"/>
  <c r="BK450" i="4"/>
  <c r="BK416" i="4"/>
  <c r="BK418" i="4"/>
  <c r="J297" i="4"/>
  <c r="BK574" i="4"/>
  <c r="BK409" i="4"/>
  <c r="BK614" i="4"/>
  <c r="J245" i="4"/>
  <c r="BK474" i="4"/>
  <c r="J411" i="4"/>
  <c r="J259" i="4"/>
  <c r="BK200" i="4"/>
  <c r="J260" i="4"/>
  <c r="J372" i="4"/>
  <c r="J175" i="5"/>
  <c r="J154" i="6"/>
  <c r="J121" i="7"/>
  <c r="J170" i="8"/>
  <c r="BK156" i="8"/>
  <c r="J140" i="8"/>
  <c r="BK165" i="8"/>
  <c r="J159" i="8"/>
  <c r="J185" i="8"/>
  <c r="BK140" i="8"/>
  <c r="BK164" i="9"/>
  <c r="BK151" i="9"/>
  <c r="J145" i="9"/>
  <c r="J167" i="9"/>
  <c r="BK133" i="9"/>
  <c r="J153" i="9"/>
  <c r="BK129" i="9"/>
  <c r="BK143" i="9"/>
  <c r="J131" i="10"/>
  <c r="BK141" i="10"/>
  <c r="BK154" i="10"/>
  <c r="J152" i="10"/>
  <c r="J168" i="10"/>
  <c r="BK149" i="10"/>
  <c r="BK186" i="11"/>
  <c r="BK133" i="11"/>
  <c r="BK137" i="11"/>
  <c r="J172" i="11"/>
  <c r="BK188" i="11"/>
  <c r="J170" i="11"/>
  <c r="J185" i="11"/>
  <c r="J146" i="11"/>
  <c r="J187" i="11"/>
  <c r="BK187" i="11"/>
  <c r="BK139" i="12"/>
  <c r="BK132" i="12"/>
  <c r="BK169" i="13"/>
  <c r="J167" i="13"/>
  <c r="BK210" i="13"/>
  <c r="J169" i="13"/>
  <c r="BK230" i="13"/>
  <c r="J153" i="13"/>
  <c r="BK227" i="13"/>
  <c r="BK132" i="13"/>
  <c r="J214" i="13"/>
  <c r="J128" i="13"/>
  <c r="BK182" i="13"/>
  <c r="J135" i="14"/>
  <c r="BK141" i="14"/>
  <c r="BK144" i="15"/>
  <c r="J125" i="15"/>
  <c r="J135" i="15"/>
  <c r="BK127" i="15"/>
  <c r="J178" i="16"/>
  <c r="J150" i="16"/>
  <c r="J194" i="16"/>
  <c r="J190" i="16"/>
  <c r="BK132" i="16"/>
  <c r="J161" i="16"/>
  <c r="J196" i="16"/>
  <c r="J144" i="16"/>
  <c r="BK189" i="16"/>
  <c r="J143" i="16"/>
  <c r="J147" i="16"/>
  <c r="BK130" i="17"/>
  <c r="J142" i="18"/>
  <c r="J129" i="18"/>
  <c r="BK127" i="18"/>
  <c r="J157" i="19"/>
  <c r="BK143" i="19"/>
  <c r="BK170" i="19"/>
  <c r="J130" i="19"/>
  <c r="J144" i="2"/>
  <c r="J128" i="2"/>
  <c r="J131" i="2"/>
  <c r="J188" i="3"/>
  <c r="J259" i="3"/>
  <c r="BK259" i="3"/>
  <c r="BK239" i="3"/>
  <c r="BK132" i="3"/>
  <c r="BK138" i="3"/>
  <c r="BK390" i="4"/>
  <c r="J374" i="4"/>
  <c r="BK401" i="4"/>
  <c r="J370" i="4"/>
  <c r="J500" i="4"/>
  <c r="BK434" i="4"/>
  <c r="BK146" i="4"/>
  <c r="BK544" i="4"/>
  <c r="J296" i="4"/>
  <c r="J277" i="4"/>
  <c r="BK545" i="4"/>
  <c r="J373" i="4"/>
  <c r="J146" i="4"/>
  <c r="J253" i="4"/>
  <c r="BK604" i="4"/>
  <c r="J476" i="4"/>
  <c r="J273" i="4"/>
  <c r="J319" i="4"/>
  <c r="BK245" i="4"/>
  <c r="BK497" i="4"/>
  <c r="J470" i="4"/>
  <c r="J241" i="4"/>
  <c r="J164" i="5"/>
  <c r="BK150" i="5"/>
  <c r="BK196" i="5"/>
  <c r="J149" i="5"/>
  <c r="J157" i="5"/>
  <c r="J166" i="5"/>
  <c r="J173" i="5"/>
  <c r="BK144" i="6"/>
  <c r="J124" i="6"/>
  <c r="J146" i="6"/>
  <c r="BK166" i="6"/>
  <c r="BK130" i="6"/>
  <c r="J126" i="6"/>
  <c r="J168" i="6"/>
  <c r="J128" i="7"/>
  <c r="J124" i="7"/>
  <c r="BK160" i="8"/>
  <c r="J150" i="8"/>
  <c r="J139" i="8"/>
  <c r="J174" i="8"/>
  <c r="BK182" i="8"/>
  <c r="J136" i="8"/>
  <c r="J134" i="8"/>
  <c r="BK167" i="8"/>
  <c r="J156" i="9"/>
  <c r="BK156" i="9"/>
  <c r="J36" i="9"/>
  <c r="J173" i="10"/>
  <c r="BK161" i="10"/>
  <c r="J154" i="10"/>
  <c r="BK134" i="10"/>
  <c r="BK172" i="11"/>
  <c r="J150" i="11"/>
  <c r="J139" i="11"/>
  <c r="J161" i="11"/>
  <c r="BK151" i="11"/>
  <c r="J158" i="11"/>
  <c r="J181" i="11"/>
  <c r="J159" i="11"/>
  <c r="J178" i="11"/>
  <c r="J167" i="11"/>
  <c r="BK161" i="11"/>
  <c r="BK127" i="12"/>
  <c r="J134" i="12"/>
  <c r="J207" i="13"/>
  <c r="J172" i="13"/>
  <c r="BK153" i="13"/>
  <c r="J149" i="13"/>
  <c r="BK167" i="13"/>
  <c r="BK231" i="13"/>
  <c r="J228" i="13"/>
  <c r="J210" i="13"/>
  <c r="BK161" i="13"/>
  <c r="BK217" i="13"/>
  <c r="BK172" i="13"/>
  <c r="BK145" i="13"/>
  <c r="J157" i="13"/>
  <c r="BK127" i="14"/>
  <c r="J145" i="14"/>
  <c r="BK128" i="15"/>
  <c r="J129" i="15"/>
  <c r="J146" i="15"/>
  <c r="J138" i="15"/>
  <c r="J124" i="15"/>
  <c r="BK139" i="16"/>
  <c r="BK202" i="16"/>
  <c r="BK167" i="16"/>
  <c r="J134" i="16"/>
  <c r="BK144" i="16"/>
  <c r="BK157" i="16"/>
  <c r="BK147" i="16"/>
  <c r="BK159" i="16"/>
  <c r="BK162" i="16"/>
  <c r="J146" i="16"/>
  <c r="J195" i="16"/>
  <c r="BK134" i="17"/>
  <c r="BK126" i="17"/>
  <c r="J143" i="18"/>
  <c r="BK140" i="18"/>
  <c r="BK133" i="18"/>
  <c r="BK132" i="18"/>
  <c r="BK165" i="19"/>
  <c r="J178" i="19"/>
  <c r="BK161" i="19"/>
  <c r="BK173" i="19"/>
  <c r="J179" i="19"/>
  <c r="J165" i="19"/>
  <c r="J151" i="19"/>
  <c r="J165" i="10"/>
  <c r="BK150" i="11"/>
  <c r="J175" i="11"/>
  <c r="BK162" i="11"/>
  <c r="J154" i="11"/>
  <c r="BK165" i="11"/>
  <c r="BK152" i="11"/>
  <c r="J138" i="11"/>
  <c r="BK142" i="11"/>
  <c r="BK140" i="11"/>
  <c r="J136" i="12"/>
  <c r="J215" i="13"/>
  <c r="J188" i="13"/>
  <c r="J143" i="13"/>
  <c r="J219" i="13"/>
  <c r="BK163" i="13"/>
  <c r="BK128" i="13"/>
  <c r="J191" i="13"/>
  <c r="J196" i="13"/>
  <c r="J133" i="14"/>
  <c r="BK135" i="14"/>
  <c r="J140" i="15"/>
  <c r="BK146" i="15"/>
  <c r="BK140" i="15"/>
  <c r="J131" i="15"/>
  <c r="J132" i="15"/>
  <c r="BK123" i="15"/>
  <c r="J180" i="16"/>
  <c r="J198" i="16"/>
  <c r="J133" i="16"/>
  <c r="BK179" i="16"/>
  <c r="BK177" i="16"/>
  <c r="J164" i="16"/>
  <c r="J170" i="16"/>
  <c r="BK181" i="16"/>
  <c r="BK169" i="16"/>
  <c r="J197" i="16"/>
  <c r="J128" i="17"/>
  <c r="J145" i="18"/>
  <c r="BK130" i="18"/>
  <c r="BK135" i="18"/>
  <c r="J148" i="19"/>
  <c r="J126" i="19"/>
  <c r="BK162" i="19"/>
  <c r="BK178" i="19"/>
  <c r="BK148" i="19"/>
  <c r="J143" i="19"/>
  <c r="BK156" i="19"/>
  <c r="BK133" i="19"/>
  <c r="BK133" i="2"/>
  <c r="BK131" i="2"/>
  <c r="J140" i="2"/>
  <c r="J137" i="3"/>
  <c r="J168" i="3"/>
  <c r="J132" i="3"/>
  <c r="J150" i="3"/>
  <c r="J146" i="3"/>
  <c r="J418" i="4"/>
  <c r="J291" i="4"/>
  <c r="J388" i="4"/>
  <c r="J604" i="4"/>
  <c r="BK388" i="4"/>
  <c r="BK258" i="4"/>
  <c r="J270" i="4"/>
  <c r="BK512" i="4"/>
  <c r="BK372" i="4"/>
  <c r="BK257" i="4"/>
  <c r="BK480" i="4"/>
  <c r="BK415" i="4"/>
  <c r="BK275" i="4"/>
  <c r="J512" i="4"/>
  <c r="BK475" i="4"/>
  <c r="J416" i="4"/>
  <c r="BK250" i="4"/>
  <c r="J187" i="5"/>
  <c r="BK178" i="5"/>
  <c r="J198" i="5"/>
  <c r="BK173" i="5"/>
  <c r="J194" i="5"/>
  <c r="BK139" i="5"/>
  <c r="BK145" i="5"/>
  <c r="BK157" i="5"/>
  <c r="J161" i="6"/>
  <c r="J167" i="6"/>
  <c r="BK173" i="6"/>
  <c r="J136" i="6"/>
  <c r="J131" i="6"/>
  <c r="J150" i="6"/>
  <c r="BK124" i="7"/>
  <c r="BK169" i="8"/>
  <c r="BK139" i="8"/>
  <c r="J172" i="8"/>
  <c r="J143" i="8"/>
  <c r="BK130" i="8"/>
  <c r="BK176" i="8"/>
  <c r="BK166" i="8"/>
  <c r="J136" i="9"/>
  <c r="BK128" i="9"/>
  <c r="BK166" i="9"/>
  <c r="J127" i="9"/>
  <c r="J151" i="9"/>
  <c r="J140" i="9"/>
  <c r="J130" i="9"/>
  <c r="J139" i="10"/>
  <c r="BK158" i="10"/>
  <c r="BK129" i="10"/>
  <c r="BK135" i="10"/>
  <c r="J147" i="10"/>
  <c r="J169" i="10"/>
  <c r="BK159" i="10"/>
  <c r="BK143" i="11"/>
  <c r="J173" i="11"/>
  <c r="BK169" i="11"/>
  <c r="BK181" i="11"/>
  <c r="J134" i="11"/>
  <c r="BK192" i="11"/>
  <c r="BK182" i="11"/>
  <c r="J190" i="11"/>
  <c r="BK168" i="11"/>
  <c r="J160" i="11"/>
  <c r="J132" i="12"/>
  <c r="BK220" i="13"/>
  <c r="BK196" i="13"/>
  <c r="BK192" i="13"/>
  <c r="BK215" i="13"/>
  <c r="J161" i="13"/>
  <c r="J225" i="13"/>
  <c r="J221" i="13"/>
  <c r="J211" i="13"/>
  <c r="J224" i="13"/>
  <c r="BK224" i="13"/>
  <c r="J209" i="13"/>
  <c r="BK213" i="13"/>
  <c r="BK174" i="13"/>
  <c r="BK130" i="13"/>
  <c r="J129" i="14"/>
  <c r="J139" i="15"/>
  <c r="J123" i="15"/>
  <c r="J144" i="15"/>
  <c r="BK156" i="16"/>
  <c r="BK180" i="16"/>
  <c r="BK134" i="16"/>
  <c r="J157" i="16"/>
  <c r="J199" i="16"/>
  <c r="BK197" i="16"/>
  <c r="J188" i="16"/>
  <c r="BK199" i="16"/>
  <c r="J167" i="16"/>
  <c r="J184" i="16"/>
  <c r="J126" i="17"/>
  <c r="BK142" i="18"/>
  <c r="J128" i="18"/>
  <c r="BK136" i="18"/>
  <c r="BK125" i="18"/>
  <c r="J137" i="19"/>
  <c r="BK130" i="19"/>
  <c r="BK167" i="19"/>
  <c r="J146" i="19"/>
  <c r="BK158" i="19"/>
  <c r="J158" i="19"/>
  <c r="J170" i="19"/>
  <c r="J133" i="2"/>
  <c r="J135" i="2"/>
  <c r="BK142" i="2"/>
  <c r="J34" i="2"/>
  <c r="BK171" i="3"/>
  <c r="BK175" i="3"/>
  <c r="BK139" i="3"/>
  <c r="J197" i="3"/>
  <c r="BK383" i="4"/>
  <c r="BK326" i="4"/>
  <c r="J390" i="4"/>
  <c r="BK252" i="4"/>
  <c r="J479" i="4"/>
  <c r="BK263" i="4"/>
  <c r="BK253" i="4"/>
  <c r="BK261" i="4"/>
  <c r="BK470" i="4"/>
  <c r="BK311" i="4"/>
  <c r="BK461" i="4"/>
  <c r="J133" i="5"/>
  <c r="BK174" i="5"/>
  <c r="BK163" i="5"/>
  <c r="J158" i="5"/>
  <c r="J134" i="5"/>
  <c r="BK164" i="5"/>
  <c r="J179" i="5"/>
  <c r="BK167" i="6"/>
  <c r="J148" i="6"/>
  <c r="BK163" i="6"/>
  <c r="BK154" i="6"/>
  <c r="J170" i="6"/>
  <c r="J132" i="6"/>
  <c r="J126" i="7"/>
  <c r="BK177" i="8"/>
  <c r="J168" i="8"/>
  <c r="J220" i="13"/>
  <c r="BK186" i="13"/>
  <c r="BK141" i="13"/>
  <c r="J184" i="13"/>
  <c r="BK135" i="15"/>
  <c r="BK138" i="15"/>
  <c r="BK125" i="15"/>
  <c r="BK137" i="15"/>
  <c r="J162" i="16"/>
  <c r="BK164" i="16"/>
  <c r="J176" i="16"/>
  <c r="BK135" i="16"/>
  <c r="BK145" i="16"/>
  <c r="BK161" i="16"/>
  <c r="BK140" i="16"/>
  <c r="BK163" i="16"/>
  <c r="J169" i="16"/>
  <c r="J172" i="16"/>
  <c r="BK128" i="17"/>
  <c r="BK138" i="18"/>
  <c r="J140" i="18"/>
  <c r="J141" i="18"/>
  <c r="BK126" i="18"/>
  <c r="BK174" i="19"/>
  <c r="BK137" i="19"/>
  <c r="J174" i="19"/>
  <c r="J162" i="19"/>
  <c r="BK150" i="19"/>
  <c r="J141" i="19"/>
  <c r="BK157" i="19"/>
  <c r="BK135" i="19"/>
  <c r="BK133" i="3"/>
  <c r="BK202" i="3"/>
  <c r="BK168" i="3"/>
  <c r="J472" i="4"/>
  <c r="BK411" i="4"/>
  <c r="J614" i="4"/>
  <c r="J543" i="4"/>
  <c r="BK511" i="4"/>
  <c r="BK476" i="4"/>
  <c r="J442" i="4"/>
  <c r="J377" i="4"/>
  <c r="BK393" i="4"/>
  <c r="BK296" i="4"/>
  <c r="J613" i="4"/>
  <c r="J397" i="4"/>
  <c r="BK158" i="6"/>
  <c r="J138" i="6"/>
  <c r="BK161" i="6"/>
  <c r="BK142" i="6"/>
  <c r="BK123" i="7"/>
  <c r="J163" i="8"/>
  <c r="BK180" i="8"/>
  <c r="BK138" i="8"/>
  <c r="J171" i="8"/>
  <c r="J179" i="8"/>
  <c r="J180" i="8"/>
  <c r="J182" i="8"/>
  <c r="J132" i="8"/>
  <c r="J163" i="9"/>
  <c r="BK138" i="2"/>
  <c r="BK140" i="2"/>
  <c r="J137" i="2"/>
  <c r="AS109" i="1"/>
  <c r="BK172" i="3"/>
  <c r="BK197" i="3"/>
  <c r="BK137" i="3"/>
  <c r="BK140" i="3"/>
  <c r="J239" i="3"/>
  <c r="J166" i="3"/>
  <c r="BK405" i="4"/>
  <c r="J252" i="4"/>
  <c r="BK373" i="4"/>
  <c r="J497" i="4"/>
  <c r="BK307" i="4"/>
  <c r="BK227" i="4"/>
  <c r="J263" i="4"/>
  <c r="BK481" i="4"/>
  <c r="J295" i="4"/>
  <c r="J256" i="4"/>
  <c r="J454" i="4"/>
  <c r="J409" i="4"/>
  <c r="BK241" i="4"/>
  <c r="J474" i="4"/>
  <c r="BK287" i="4"/>
  <c r="J326" i="4"/>
  <c r="J544" i="4"/>
  <c r="BK456" i="4"/>
  <c r="BK375" i="4"/>
  <c r="BK274" i="4"/>
  <c r="J508" i="4"/>
  <c r="J456" i="4"/>
  <c r="BK260" i="4"/>
  <c r="BK190" i="5"/>
  <c r="BK184" i="5"/>
  <c r="J180" i="5"/>
  <c r="J143" i="5"/>
  <c r="J188" i="5"/>
  <c r="J172" i="5"/>
  <c r="J162" i="5"/>
  <c r="BK147" i="5"/>
  <c r="BK162" i="6"/>
  <c r="BK164" i="6"/>
  <c r="BK146" i="6"/>
  <c r="BK159" i="6"/>
  <c r="J130" i="6"/>
  <c r="J142" i="6"/>
  <c r="J122" i="7"/>
  <c r="J149" i="8"/>
  <c r="BK185" i="8"/>
  <c r="J153" i="8"/>
  <c r="J161" i="8"/>
  <c r="J142" i="8"/>
  <c r="J177" i="8"/>
  <c r="BK149" i="8"/>
  <c r="BK145" i="9"/>
  <c r="J135" i="9"/>
  <c r="J147" i="9"/>
  <c r="J141" i="9"/>
  <c r="BK165" i="9"/>
  <c r="BK124" i="9"/>
  <c r="J137" i="9"/>
  <c r="J141" i="10"/>
  <c r="BK163" i="10"/>
  <c r="J143" i="10"/>
  <c r="J164" i="10"/>
  <c r="BK139" i="10"/>
  <c r="J171" i="10"/>
  <c r="BK162" i="10"/>
  <c r="J142" i="11"/>
  <c r="J182" i="11"/>
  <c r="J149" i="11"/>
  <c r="J186" i="11"/>
  <c r="J152" i="11"/>
  <c r="BK193" i="11"/>
  <c r="BK183" i="11"/>
  <c r="J171" i="11"/>
  <c r="J162" i="11"/>
  <c r="BK146" i="11"/>
  <c r="J226" i="13"/>
  <c r="BK225" i="13"/>
  <c r="BK226" i="13"/>
  <c r="J147" i="13"/>
  <c r="BK201" i="13"/>
  <c r="BK194" i="13"/>
  <c r="BK136" i="13"/>
  <c r="J137" i="14"/>
  <c r="BK143" i="14"/>
  <c r="J125" i="14"/>
  <c r="BK124" i="15"/>
  <c r="J130" i="15"/>
  <c r="J143" i="15"/>
  <c r="J136" i="15"/>
  <c r="J137" i="16"/>
  <c r="J183" i="16"/>
  <c r="J142" i="16"/>
  <c r="BK178" i="16"/>
  <c r="J130" i="16"/>
  <c r="BK172" i="16"/>
  <c r="BK149" i="16"/>
  <c r="BK174" i="16"/>
  <c r="BK171" i="16"/>
  <c r="BK165" i="16"/>
  <c r="BK151" i="16"/>
  <c r="BK131" i="17"/>
  <c r="J137" i="18"/>
  <c r="J138" i="18"/>
  <c r="BK128" i="18"/>
  <c r="J124" i="18"/>
  <c r="J150" i="19"/>
  <c r="J138" i="3"/>
  <c r="BK255" i="4"/>
  <c r="J384" i="4"/>
  <c r="J461" i="4"/>
  <c r="J200" i="4"/>
  <c r="BK273" i="4"/>
  <c r="BK499" i="4"/>
  <c r="BK315" i="4"/>
  <c r="J261" i="4"/>
  <c r="BK379" i="4"/>
  <c r="J233" i="4"/>
  <c r="J383" i="4"/>
  <c r="BK277" i="4"/>
  <c r="BK514" i="4"/>
  <c r="J499" i="4"/>
  <c r="J174" i="5"/>
  <c r="J177" i="5"/>
  <c r="BK189" i="5"/>
  <c r="BK181" i="5"/>
  <c r="BK143" i="5"/>
  <c r="BK148" i="6"/>
  <c r="J129" i="7"/>
  <c r="BK174" i="8"/>
  <c r="J162" i="8"/>
  <c r="J184" i="8"/>
  <c r="BK163" i="8"/>
  <c r="BK170" i="8"/>
  <c r="BK143" i="8"/>
  <c r="BK179" i="8"/>
  <c r="J165" i="9"/>
  <c r="J129" i="9"/>
  <c r="J146" i="9"/>
  <c r="J139" i="9"/>
  <c r="BK167" i="9"/>
  <c r="J166" i="9"/>
  <c r="BK142" i="9"/>
  <c r="BK150" i="10"/>
  <c r="J170" i="10"/>
  <c r="BK172" i="10"/>
  <c r="BK174" i="10"/>
  <c r="J172" i="10"/>
  <c r="J148" i="10"/>
  <c r="J163" i="10"/>
  <c r="J151" i="11"/>
  <c r="BK184" i="11"/>
  <c r="J136" i="11"/>
  <c r="J176" i="11"/>
  <c r="BK160" i="11"/>
  <c r="BK153" i="11"/>
  <c r="BK177" i="11"/>
  <c r="J180" i="11"/>
  <c r="BK148" i="11"/>
  <c r="BK137" i="12"/>
  <c r="J139" i="12"/>
  <c r="BK209" i="13"/>
  <c r="J139" i="16"/>
  <c r="J174" i="16"/>
  <c r="J151" i="16"/>
  <c r="J153" i="16"/>
  <c r="BK194" i="16"/>
  <c r="J156" i="19"/>
  <c r="J164" i="19"/>
  <c r="BK175" i="19"/>
  <c r="BK152" i="19"/>
  <c r="F36" i="2"/>
  <c r="J183" i="3"/>
  <c r="J172" i="3"/>
  <c r="J156" i="3"/>
  <c r="J167" i="3"/>
  <c r="J202" i="3"/>
  <c r="J207" i="3"/>
  <c r="BK167" i="3"/>
  <c r="J401" i="4"/>
  <c r="J250" i="4"/>
  <c r="BK259" i="4"/>
  <c r="BK477" i="4"/>
  <c r="J227" i="4"/>
  <c r="J405" i="4"/>
  <c r="BK613" i="4"/>
  <c r="BK442" i="4"/>
  <c r="BK397" i="4"/>
  <c r="J257" i="4"/>
  <c r="J375" i="4"/>
  <c r="BK237" i="4"/>
  <c r="J448" i="4"/>
  <c r="BK254" i="4"/>
  <c r="J323" i="4"/>
  <c r="J475" i="4"/>
  <c r="BK368" i="4"/>
  <c r="BK173" i="4"/>
  <c r="J477" i="4"/>
  <c r="BK270" i="4"/>
  <c r="J189" i="5"/>
  <c r="J137" i="5"/>
  <c r="J171" i="5"/>
  <c r="BK158" i="5"/>
  <c r="J192" i="5"/>
  <c r="BK141" i="5"/>
  <c r="J165" i="5"/>
  <c r="BK161" i="5"/>
  <c r="BK182" i="5"/>
  <c r="J140" i="6"/>
  <c r="BK150" i="6"/>
  <c r="J165" i="6"/>
  <c r="BK128" i="6"/>
  <c r="BK152" i="6"/>
  <c r="BK121" i="7"/>
  <c r="J160" i="8"/>
  <c r="BK148" i="8"/>
  <c r="BK175" i="8"/>
  <c r="J156" i="8"/>
  <c r="BK151" i="8"/>
  <c r="BK178" i="8"/>
  <c r="J151" i="8"/>
  <c r="BK139" i="9"/>
  <c r="BK155" i="9"/>
  <c r="BK157" i="9"/>
  <c r="BK132" i="9"/>
  <c r="J125" i="9"/>
  <c r="BK148" i="9"/>
  <c r="BK125" i="9"/>
  <c r="BK171" i="10"/>
  <c r="BK156" i="10"/>
  <c r="BK138" i="10"/>
  <c r="BK151" i="10"/>
  <c r="J149" i="10"/>
  <c r="BK160" i="10"/>
  <c r="J192" i="13"/>
  <c r="J222" i="13"/>
  <c r="BK188" i="13"/>
  <c r="BK223" i="13"/>
  <c r="J174" i="13"/>
  <c r="J213" i="13"/>
  <c r="BK214" i="13"/>
  <c r="J165" i="13"/>
  <c r="BK129" i="14"/>
  <c r="BK137" i="14"/>
  <c r="BK142" i="15"/>
  <c r="BK126" i="15"/>
  <c r="J147" i="15"/>
  <c r="BK133" i="15"/>
  <c r="BK184" i="16"/>
  <c r="J158" i="16"/>
  <c r="J171" i="16"/>
  <c r="BK124" i="17"/>
  <c r="BK124" i="18"/>
  <c r="BK137" i="18"/>
  <c r="BK169" i="19"/>
  <c r="J135" i="19"/>
  <c r="BK176" i="19"/>
  <c r="BK179" i="19"/>
  <c r="J128" i="19"/>
  <c r="BK160" i="19"/>
  <c r="J139" i="3"/>
  <c r="BK173" i="3"/>
  <c r="J140" i="3"/>
  <c r="BK166" i="3"/>
  <c r="J169" i="3"/>
  <c r="BK156" i="3"/>
  <c r="J255" i="3"/>
  <c r="J371" i="4"/>
  <c r="J287" i="4"/>
  <c r="J251" i="4"/>
  <c r="BK150" i="9"/>
  <c r="J164" i="9"/>
  <c r="BK137" i="9"/>
  <c r="BK146" i="9"/>
  <c r="BK166" i="10"/>
  <c r="J138" i="10"/>
  <c r="J160" i="10"/>
  <c r="BK157" i="10"/>
  <c r="J174" i="10"/>
  <c r="BK164" i="10"/>
  <c r="J133" i="10"/>
  <c r="J140" i="11"/>
  <c r="J183" i="11"/>
  <c r="J153" i="11"/>
  <c r="BK189" i="11"/>
  <c r="J155" i="11"/>
  <c r="BK136" i="11"/>
  <c r="J191" i="11"/>
  <c r="J177" i="11"/>
  <c r="BK154" i="11"/>
  <c r="BK138" i="11"/>
  <c r="BK131" i="12"/>
  <c r="J137" i="12"/>
  <c r="J212" i="13"/>
  <c r="J206" i="13"/>
  <c r="J217" i="13"/>
  <c r="J159" i="13"/>
  <c r="J180" i="13"/>
  <c r="BK229" i="13"/>
  <c r="BK149" i="13"/>
  <c r="J132" i="13"/>
  <c r="BK198" i="13"/>
  <c r="J203" i="13"/>
  <c r="J138" i="13"/>
  <c r="BK145" i="14"/>
  <c r="BK125" i="14"/>
  <c r="J141" i="14"/>
  <c r="BK131" i="15"/>
  <c r="BK129" i="15"/>
  <c r="BK139" i="15"/>
  <c r="BK130" i="15"/>
  <c r="BK166" i="16"/>
  <c r="J187" i="16"/>
  <c r="BK138" i="16"/>
  <c r="BK160" i="16"/>
  <c r="BK198" i="16"/>
  <c r="BK190" i="16"/>
  <c r="J148" i="16"/>
  <c r="J152" i="16"/>
  <c r="BK148" i="16"/>
  <c r="BK155" i="16"/>
  <c r="J156" i="16"/>
  <c r="J124" i="17"/>
  <c r="J132" i="17"/>
  <c r="J136" i="18"/>
  <c r="J144" i="18"/>
  <c r="J126" i="18"/>
  <c r="BK129" i="18"/>
  <c r="BK172" i="19"/>
  <c r="J133" i="19"/>
  <c r="J153" i="19"/>
  <c r="J177" i="19"/>
  <c r="BK188" i="3"/>
  <c r="J171" i="3"/>
  <c r="BK255" i="3"/>
  <c r="BK215" i="3"/>
  <c r="J192" i="3"/>
  <c r="BK192" i="3"/>
  <c r="J215" i="3"/>
  <c r="BK150" i="3"/>
  <c r="J415" i="4"/>
  <c r="J274" i="4"/>
  <c r="BK283" i="4"/>
  <c r="J509" i="4"/>
  <c r="J376" i="4"/>
  <c r="J315" i="4"/>
  <c r="BK500" i="4"/>
  <c r="BK426" i="4"/>
  <c r="BK295" i="4"/>
  <c r="J173" i="4"/>
  <c r="BK256" i="4"/>
  <c r="BK384" i="4"/>
  <c r="BK185" i="5"/>
  <c r="J181" i="5"/>
  <c r="BK171" i="5"/>
  <c r="J197" i="5"/>
  <c r="BK172" i="5"/>
  <c r="J141" i="5"/>
  <c r="BK168" i="5"/>
  <c r="BK192" i="5"/>
  <c r="BK138" i="6"/>
  <c r="J159" i="6"/>
  <c r="J139" i="6"/>
  <c r="BK126" i="6"/>
  <c r="J123" i="7"/>
  <c r="BK122" i="7"/>
  <c r="BK134" i="8"/>
  <c r="BK145" i="8"/>
  <c r="BK171" i="8"/>
  <c r="J173" i="8"/>
  <c r="J183" i="8"/>
  <c r="J155" i="8"/>
  <c r="BK150" i="8"/>
  <c r="J152" i="9"/>
  <c r="J134" i="9"/>
  <c r="J131" i="9"/>
  <c r="BK131" i="9"/>
  <c r="J148" i="9"/>
  <c r="BK154" i="9"/>
  <c r="J128" i="9"/>
  <c r="BK131" i="10"/>
  <c r="BK133" i="10"/>
  <c r="J161" i="10"/>
  <c r="BK173" i="10"/>
  <c r="J150" i="10"/>
  <c r="J192" i="11"/>
  <c r="BK171" i="11"/>
  <c r="J135" i="12"/>
  <c r="BK136" i="12"/>
  <c r="J223" i="13"/>
  <c r="BK211" i="13"/>
  <c r="BK222" i="13"/>
  <c r="J201" i="13"/>
  <c r="BK138" i="13"/>
  <c r="BK216" i="13"/>
  <c r="J186" i="13"/>
  <c r="BK207" i="13"/>
  <c r="J145" i="13"/>
  <c r="BK212" i="13"/>
  <c r="J130" i="13"/>
  <c r="BK165" i="13"/>
  <c r="J147" i="14"/>
  <c r="J149" i="14"/>
  <c r="J131" i="14"/>
  <c r="J133" i="15"/>
  <c r="BK143" i="15"/>
  <c r="J126" i="15"/>
  <c r="J127" i="15"/>
  <c r="J179" i="16"/>
  <c r="BK183" i="16"/>
  <c r="BK137" i="16"/>
  <c r="BK153" i="16"/>
  <c r="BK195" i="16"/>
  <c r="J189" i="16"/>
  <c r="J200" i="16"/>
  <c r="BK196" i="16"/>
  <c r="J149" i="16"/>
  <c r="J166" i="16"/>
  <c r="BK136" i="17"/>
  <c r="J136" i="17"/>
  <c r="BK143" i="18"/>
  <c r="J135" i="18"/>
  <c r="BK145" i="18"/>
  <c r="BK123" i="18"/>
  <c r="J171" i="19"/>
  <c r="BK146" i="19"/>
  <c r="J161" i="19"/>
  <c r="BK141" i="19"/>
  <c r="BK153" i="19"/>
  <c r="J159" i="19"/>
  <c r="J169" i="19"/>
  <c r="BK168" i="19"/>
  <c r="J142" i="2"/>
  <c r="AS96" i="1"/>
  <c r="J175" i="3"/>
  <c r="BK229" i="4"/>
  <c r="BK377" i="4"/>
  <c r="BK334" i="4"/>
  <c r="BK509" i="4"/>
  <c r="J434" i="4"/>
  <c r="BK297" i="4"/>
  <c r="BK180" i="5"/>
  <c r="BK134" i="5"/>
  <c r="J186" i="5"/>
  <c r="BK175" i="5"/>
  <c r="J190" i="5"/>
  <c r="BK170" i="5"/>
  <c r="J193" i="5"/>
  <c r="BK188" i="5"/>
  <c r="BK162" i="5"/>
  <c r="BK165" i="6"/>
  <c r="J166" i="6"/>
  <c r="BK170" i="6"/>
  <c r="J163" i="6"/>
  <c r="BK136" i="6"/>
  <c r="J164" i="6"/>
  <c r="BK126" i="7"/>
  <c r="BK127" i="7"/>
  <c r="BK159" i="8"/>
  <c r="BK155" i="8"/>
  <c r="J145" i="8"/>
  <c r="J158" i="8"/>
  <c r="BK183" i="8"/>
  <c r="BK181" i="8"/>
  <c r="J178" i="8"/>
  <c r="J175" i="8"/>
  <c r="J157" i="9"/>
  <c r="J144" i="9"/>
  <c r="BK152" i="9"/>
  <c r="J155" i="9"/>
  <c r="J126" i="9"/>
  <c r="J138" i="9"/>
  <c r="BK135" i="9"/>
  <c r="BK138" i="9"/>
  <c r="J151" i="10"/>
  <c r="J158" i="10"/>
  <c r="BK132" i="10"/>
  <c r="J146" i="10"/>
  <c r="BK153" i="10"/>
  <c r="BK148" i="10"/>
  <c r="BK169" i="10"/>
  <c r="J132" i="10"/>
  <c r="J184" i="11"/>
  <c r="J179" i="11"/>
  <c r="BK185" i="11"/>
  <c r="BK163" i="11"/>
  <c r="J168" i="11"/>
  <c r="BK190" i="11"/>
  <c r="BK179" i="11"/>
  <c r="BK170" i="11"/>
  <c r="BK155" i="11"/>
  <c r="J143" i="11"/>
  <c r="J127" i="12"/>
  <c r="BK138" i="12"/>
  <c r="J216" i="13"/>
  <c r="BK151" i="13"/>
  <c r="BK180" i="13"/>
  <c r="BK221" i="13"/>
  <c r="J194" i="13"/>
  <c r="BK157" i="13"/>
  <c r="J229" i="13"/>
  <c r="J227" i="13"/>
  <c r="J231" i="13"/>
  <c r="BK143" i="13"/>
  <c r="J134" i="13"/>
  <c r="BK133" i="14"/>
  <c r="J127" i="14"/>
  <c r="BK145" i="15"/>
  <c r="J134" i="15"/>
  <c r="J145" i="15"/>
  <c r="J128" i="15"/>
  <c r="J140" i="16"/>
  <c r="J191" i="16"/>
  <c r="J159" i="16"/>
  <c r="BK192" i="16"/>
  <c r="J202" i="16"/>
  <c r="BK182" i="16"/>
  <c r="BK201" i="16"/>
  <c r="J192" i="16"/>
  <c r="BK188" i="16"/>
  <c r="BK186" i="16"/>
  <c r="BK132" i="17"/>
  <c r="J131" i="18"/>
  <c r="J139" i="18"/>
  <c r="J125" i="18"/>
  <c r="BK126" i="19"/>
  <c r="BK151" i="19"/>
  <c r="J152" i="19"/>
  <c r="J255" i="4"/>
  <c r="J303" i="4"/>
  <c r="BK370" i="4"/>
  <c r="J514" i="4"/>
  <c r="BK472" i="4"/>
  <c r="J426" i="4"/>
  <c r="J311" i="4"/>
  <c r="J139" i="4"/>
  <c r="BK303" i="4"/>
  <c r="J229" i="4"/>
  <c r="BK479" i="4"/>
  <c r="BK291" i="4"/>
  <c r="J237" i="4"/>
  <c r="J463" i="4"/>
  <c r="J336" i="4"/>
  <c r="J334" i="4"/>
  <c r="BK508" i="4"/>
  <c r="J368" i="4"/>
  <c r="J147" i="5"/>
  <c r="J183" i="5"/>
  <c r="J184" i="5"/>
  <c r="BK198" i="5"/>
  <c r="J191" i="5"/>
  <c r="BK137" i="5"/>
  <c r="J150" i="5"/>
  <c r="BK193" i="5"/>
  <c r="BK169" i="6"/>
  <c r="J134" i="6"/>
  <c r="BK140" i="6"/>
  <c r="J162" i="6"/>
  <c r="BK129" i="7"/>
  <c r="BK162" i="8"/>
  <c r="J148" i="8"/>
  <c r="J166" i="8"/>
  <c r="J144" i="8"/>
  <c r="BK153" i="8"/>
  <c r="BK184" i="8"/>
  <c r="J169" i="8"/>
  <c r="J143" i="9"/>
  <c r="BK144" i="9"/>
  <c r="J124" i="9"/>
  <c r="BK134" i="9"/>
  <c r="BK163" i="9"/>
  <c r="BK136" i="9"/>
  <c r="BK130" i="9"/>
  <c r="BK141" i="9"/>
  <c r="J156" i="10"/>
  <c r="BK143" i="10"/>
  <c r="J134" i="10"/>
  <c r="BK146" i="10"/>
  <c r="J166" i="10"/>
  <c r="J153" i="10"/>
  <c r="BK158" i="11"/>
  <c r="BK134" i="11"/>
  <c r="BK139" i="11"/>
  <c r="BK175" i="11"/>
  <c r="BK149" i="11"/>
  <c r="J163" i="11"/>
  <c r="BK176" i="11"/>
  <c r="J148" i="11"/>
  <c r="BK178" i="11"/>
  <c r="J131" i="12"/>
  <c r="BK135" i="12"/>
  <c r="J151" i="13"/>
  <c r="BK203" i="13"/>
  <c r="BK200" i="13"/>
  <c r="BK202" i="13"/>
  <c r="J136" i="13"/>
  <c r="BK155" i="13"/>
  <c r="BK228" i="13"/>
  <c r="BK159" i="13"/>
  <c r="BK218" i="13"/>
  <c r="J163" i="13"/>
  <c r="BK184" i="13"/>
  <c r="BK149" i="14"/>
  <c r="J163" i="16"/>
  <c r="BK200" i="16"/>
  <c r="BK146" i="16"/>
  <c r="BK133" i="16"/>
  <c r="J193" i="16"/>
  <c r="BK170" i="16"/>
  <c r="J181" i="16"/>
  <c r="J130" i="17"/>
  <c r="J131" i="17"/>
  <c r="J133" i="18"/>
  <c r="BK131" i="18"/>
  <c r="BK139" i="18"/>
  <c r="J172" i="19"/>
  <c r="BK164" i="19"/>
  <c r="BK163" i="19"/>
  <c r="BK177" i="19"/>
  <c r="J163" i="19"/>
  <c r="J275" i="4"/>
  <c r="BK177" i="5"/>
  <c r="BK191" i="5"/>
  <c r="J163" i="5"/>
  <c r="BK187" i="5"/>
  <c r="BK183" i="5"/>
  <c r="J185" i="5"/>
  <c r="J195" i="5"/>
  <c r="J168" i="5"/>
  <c r="BK133" i="5"/>
  <c r="BK168" i="6"/>
  <c r="J169" i="6"/>
  <c r="BK132" i="6"/>
  <c r="J144" i="6"/>
  <c r="BK139" i="6"/>
  <c r="J127" i="7"/>
  <c r="BK173" i="8"/>
  <c r="J130" i="8"/>
  <c r="BK142" i="8"/>
  <c r="BK168" i="8"/>
  <c r="BK136" i="8"/>
  <c r="BK132" i="8"/>
  <c r="J181" i="8"/>
  <c r="BK158" i="8"/>
  <c r="BK127" i="9"/>
  <c r="J154" i="9"/>
  <c r="J132" i="9"/>
  <c r="BK140" i="9"/>
  <c r="BK147" i="9"/>
  <c r="J133" i="9"/>
  <c r="BK153" i="9"/>
  <c r="J162" i="10"/>
  <c r="J144" i="10"/>
  <c r="J159" i="10"/>
  <c r="BK144" i="10"/>
  <c r="BK167" i="11"/>
  <c r="BK191" i="11"/>
  <c r="BK173" i="11"/>
  <c r="BK159" i="11"/>
  <c r="BK134" i="12"/>
  <c r="J138" i="12"/>
  <c r="J218" i="13"/>
  <c r="BK191" i="13"/>
  <c r="J155" i="13"/>
  <c r="BK178" i="13"/>
  <c r="BK134" i="13"/>
  <c r="BK147" i="13"/>
  <c r="J230" i="13"/>
  <c r="J202" i="13"/>
  <c r="BK219" i="13"/>
  <c r="J200" i="13"/>
  <c r="J198" i="13"/>
  <c r="J182" i="13"/>
  <c r="J143" i="14"/>
  <c r="BK147" i="14"/>
  <c r="BK141" i="15"/>
  <c r="BK132" i="15"/>
  <c r="BK147" i="15"/>
  <c r="J141" i="15"/>
  <c r="J135" i="16"/>
  <c r="J168" i="16"/>
  <c r="J186" i="16"/>
  <c r="BK130" i="16"/>
  <c r="J201" i="16"/>
  <c r="BK152" i="16"/>
  <c r="BK143" i="16"/>
  <c r="J145" i="16"/>
  <c r="BK193" i="16"/>
  <c r="BK142" i="16"/>
  <c r="BK191" i="16"/>
  <c r="J129" i="17"/>
  <c r="J132" i="18"/>
  <c r="J130" i="18"/>
  <c r="J127" i="18"/>
  <c r="BK134" i="18"/>
  <c r="J168" i="19"/>
  <c r="BK171" i="19"/>
  <c r="BK128" i="19"/>
  <c r="J167" i="19"/>
  <c r="J160" i="19"/>
  <c r="BK159" i="19"/>
  <c r="P131" i="3" l="1"/>
  <c r="BK177" i="3"/>
  <c r="J177" i="3"/>
  <c r="J103" i="3" s="1"/>
  <c r="P187" i="3"/>
  <c r="R238" i="3"/>
  <c r="BK249" i="4"/>
  <c r="J249" i="4"/>
  <c r="J102" i="4"/>
  <c r="R276" i="4"/>
  <c r="BK378" i="4"/>
  <c r="J378" i="4"/>
  <c r="J109" i="4" s="1"/>
  <c r="P392" i="4"/>
  <c r="R513" i="4"/>
  <c r="T136" i="5"/>
  <c r="R156" i="5"/>
  <c r="BK160" i="5"/>
  <c r="J160" i="5"/>
  <c r="J106" i="5"/>
  <c r="R169" i="5"/>
  <c r="BK123" i="6"/>
  <c r="T129" i="8"/>
  <c r="P164" i="8"/>
  <c r="T149" i="9"/>
  <c r="BK128" i="10"/>
  <c r="BK127" i="10" s="1"/>
  <c r="J127" i="10" s="1"/>
  <c r="J98" i="10" s="1"/>
  <c r="BK145" i="10"/>
  <c r="J145" i="10" s="1"/>
  <c r="J104" i="10" s="1"/>
  <c r="P141" i="11"/>
  <c r="T174" i="11"/>
  <c r="T127" i="13"/>
  <c r="T208" i="13"/>
  <c r="P154" i="16"/>
  <c r="BK127" i="13"/>
  <c r="BK126" i="13" s="1"/>
  <c r="J126" i="13" s="1"/>
  <c r="J98" i="13" s="1"/>
  <c r="J127" i="13"/>
  <c r="J99" i="13"/>
  <c r="BK190" i="13"/>
  <c r="J190" i="13" s="1"/>
  <c r="J102" i="13" s="1"/>
  <c r="BK205" i="13"/>
  <c r="J205" i="13" s="1"/>
  <c r="J103" i="13" s="1"/>
  <c r="T124" i="14"/>
  <c r="T123" i="14"/>
  <c r="T122" i="14"/>
  <c r="P122" i="15"/>
  <c r="P121" i="15"/>
  <c r="AU110" i="1"/>
  <c r="T141" i="16"/>
  <c r="R175" i="16"/>
  <c r="P123" i="17"/>
  <c r="P122" i="17" s="1"/>
  <c r="AU112" i="1" s="1"/>
  <c r="BK131" i="3"/>
  <c r="J131" i="3" s="1"/>
  <c r="J100" i="3" s="1"/>
  <c r="BK170" i="3"/>
  <c r="J170" i="3"/>
  <c r="J101" i="3"/>
  <c r="R196" i="3"/>
  <c r="BK238" i="3"/>
  <c r="J238" i="3"/>
  <c r="J107" i="3"/>
  <c r="P249" i="4"/>
  <c r="P137" i="4" s="1"/>
  <c r="BK265" i="4"/>
  <c r="J265" i="4" s="1"/>
  <c r="J105" i="4" s="1"/>
  <c r="BK272" i="4"/>
  <c r="J272" i="4"/>
  <c r="J106" i="4" s="1"/>
  <c r="P335" i="4"/>
  <c r="R378" i="4"/>
  <c r="R417" i="4"/>
  <c r="R473" i="4"/>
  <c r="BK603" i="4"/>
  <c r="J603" i="4" s="1"/>
  <c r="J114" i="4" s="1"/>
  <c r="BK136" i="5"/>
  <c r="J136" i="5"/>
  <c r="J100" i="5"/>
  <c r="T156" i="5"/>
  <c r="T160" i="5"/>
  <c r="P169" i="5"/>
  <c r="R123" i="6"/>
  <c r="R122" i="6" s="1"/>
  <c r="T120" i="7"/>
  <c r="R141" i="8"/>
  <c r="P154" i="8"/>
  <c r="P157" i="8"/>
  <c r="BK123" i="9"/>
  <c r="T128" i="10"/>
  <c r="BK132" i="11"/>
  <c r="BK131" i="11" s="1"/>
  <c r="J131" i="11" s="1"/>
  <c r="J32" i="11" s="1"/>
  <c r="J132" i="11"/>
  <c r="J99" i="11"/>
  <c r="R141" i="11"/>
  <c r="T157" i="11"/>
  <c r="R133" i="12"/>
  <c r="R125" i="12" s="1"/>
  <c r="T171" i="13"/>
  <c r="P205" i="13"/>
  <c r="P129" i="16"/>
  <c r="P185" i="16"/>
  <c r="T177" i="3"/>
  <c r="BK276" i="4"/>
  <c r="J276" i="4" s="1"/>
  <c r="J107" i="4" s="1"/>
  <c r="BK417" i="4"/>
  <c r="J417" i="4"/>
  <c r="J111" i="4"/>
  <c r="T473" i="4"/>
  <c r="P136" i="5"/>
  <c r="P176" i="5"/>
  <c r="P141" i="8"/>
  <c r="R164" i="8"/>
  <c r="T123" i="9"/>
  <c r="T122" i="9" s="1"/>
  <c r="T141" i="11"/>
  <c r="T130" i="12"/>
  <c r="P140" i="13"/>
  <c r="P208" i="13"/>
  <c r="P141" i="16"/>
  <c r="BK185" i="16"/>
  <c r="J185" i="16"/>
  <c r="J105" i="16" s="1"/>
  <c r="T123" i="17"/>
  <c r="T122" i="17" s="1"/>
  <c r="R131" i="3"/>
  <c r="R177" i="3"/>
  <c r="T187" i="3"/>
  <c r="T238" i="3"/>
  <c r="T145" i="4"/>
  <c r="R265" i="4"/>
  <c r="T335" i="4"/>
  <c r="R392" i="4"/>
  <c r="T513" i="4"/>
  <c r="T132" i="5"/>
  <c r="T176" i="5"/>
  <c r="P129" i="8"/>
  <c r="BK147" i="8"/>
  <c r="J147" i="8" s="1"/>
  <c r="J102" i="8" s="1"/>
  <c r="R154" i="8"/>
  <c r="R157" i="8"/>
  <c r="R123" i="9"/>
  <c r="R137" i="10"/>
  <c r="T142" i="10"/>
  <c r="P155" i="10"/>
  <c r="T135" i="11"/>
  <c r="BK130" i="12"/>
  <c r="J130" i="12"/>
  <c r="J102" i="12"/>
  <c r="P127" i="13"/>
  <c r="P190" i="13"/>
  <c r="BK129" i="16"/>
  <c r="J129" i="16" s="1"/>
  <c r="J100" i="16" s="1"/>
  <c r="T185" i="16"/>
  <c r="R136" i="2"/>
  <c r="R126" i="2"/>
  <c r="R125" i="2" s="1"/>
  <c r="R154" i="16"/>
  <c r="BK122" i="18"/>
  <c r="BK121" i="18" s="1"/>
  <c r="J121" i="18" s="1"/>
  <c r="J32" i="18" s="1"/>
  <c r="J122" i="18"/>
  <c r="J99" i="18"/>
  <c r="BK141" i="16"/>
  <c r="BK128" i="16" s="1"/>
  <c r="J128" i="16" s="1"/>
  <c r="J99" i="16" s="1"/>
  <c r="P175" i="16"/>
  <c r="R122" i="18"/>
  <c r="R121" i="18"/>
  <c r="BK187" i="3"/>
  <c r="J187" i="3"/>
  <c r="J104" i="3"/>
  <c r="P145" i="4"/>
  <c r="P276" i="4"/>
  <c r="P378" i="4"/>
  <c r="P513" i="4"/>
  <c r="BK156" i="5"/>
  <c r="J156" i="5" s="1"/>
  <c r="J104" i="5" s="1"/>
  <c r="R160" i="5"/>
  <c r="T123" i="6"/>
  <c r="T122" i="6"/>
  <c r="BK141" i="8"/>
  <c r="J141" i="8" s="1"/>
  <c r="J100" i="8" s="1"/>
  <c r="BK154" i="8"/>
  <c r="J154" i="8"/>
  <c r="J104" i="8"/>
  <c r="T157" i="8"/>
  <c r="P149" i="9"/>
  <c r="BK137" i="10"/>
  <c r="J137" i="10" s="1"/>
  <c r="J101" i="10" s="1"/>
  <c r="P142" i="10"/>
  <c r="T155" i="10"/>
  <c r="R135" i="11"/>
  <c r="BK157" i="11"/>
  <c r="J157" i="11" s="1"/>
  <c r="J106" i="11" s="1"/>
  <c r="T166" i="11"/>
  <c r="P130" i="12"/>
  <c r="T122" i="18"/>
  <c r="T121" i="18"/>
  <c r="T170" i="3"/>
  <c r="BK196" i="3"/>
  <c r="J196" i="3" s="1"/>
  <c r="J105" i="3" s="1"/>
  <c r="R249" i="4"/>
  <c r="P265" i="4"/>
  <c r="P272" i="4"/>
  <c r="R272" i="4"/>
  <c r="T272" i="4"/>
  <c r="BK392" i="4"/>
  <c r="J392" i="4"/>
  <c r="J110" i="4"/>
  <c r="T417" i="4"/>
  <c r="T603" i="4"/>
  <c r="R132" i="5"/>
  <c r="BK176" i="5"/>
  <c r="J176" i="5" s="1"/>
  <c r="J109" i="5" s="1"/>
  <c r="P120" i="7"/>
  <c r="AU101" i="1"/>
  <c r="R129" i="8"/>
  <c r="P147" i="8"/>
  <c r="BK164" i="8"/>
  <c r="J164" i="8"/>
  <c r="J106" i="8"/>
  <c r="P137" i="10"/>
  <c r="R142" i="10"/>
  <c r="R155" i="10"/>
  <c r="T132" i="11"/>
  <c r="T131" i="11"/>
  <c r="T147" i="11"/>
  <c r="R157" i="11"/>
  <c r="R166" i="11"/>
  <c r="R130" i="12"/>
  <c r="P171" i="13"/>
  <c r="R124" i="14"/>
  <c r="R123" i="14"/>
  <c r="R122" i="14"/>
  <c r="R141" i="16"/>
  <c r="T175" i="16"/>
  <c r="R125" i="19"/>
  <c r="P136" i="2"/>
  <c r="P126" i="2"/>
  <c r="P125" i="2" s="1"/>
  <c r="AU95" i="1" s="1"/>
  <c r="BK140" i="13"/>
  <c r="J140" i="13"/>
  <c r="J100" i="13" s="1"/>
  <c r="R208" i="13"/>
  <c r="P124" i="14"/>
  <c r="P123" i="14"/>
  <c r="P122" i="14"/>
  <c r="AU108" i="1"/>
  <c r="T122" i="15"/>
  <c r="T121" i="15"/>
  <c r="BK123" i="17"/>
  <c r="P122" i="18"/>
  <c r="P121" i="18" s="1"/>
  <c r="AU113" i="1" s="1"/>
  <c r="BK132" i="19"/>
  <c r="J132" i="19" s="1"/>
  <c r="J100" i="19" s="1"/>
  <c r="R132" i="11"/>
  <c r="R147" i="11"/>
  <c r="P157" i="11"/>
  <c r="P166" i="11"/>
  <c r="P131" i="11" s="1"/>
  <c r="AU105" i="1" s="1"/>
  <c r="T140" i="13"/>
  <c r="T190" i="13"/>
  <c r="T154" i="16"/>
  <c r="P125" i="19"/>
  <c r="BK136" i="2"/>
  <c r="J136" i="2" s="1"/>
  <c r="J102" i="2" s="1"/>
  <c r="R170" i="3"/>
  <c r="R187" i="3"/>
  <c r="R145" i="4"/>
  <c r="R137" i="4"/>
  <c r="BK335" i="4"/>
  <c r="J335" i="4" s="1"/>
  <c r="J108" i="4" s="1"/>
  <c r="P417" i="4"/>
  <c r="P473" i="4"/>
  <c r="P603" i="4"/>
  <c r="R136" i="5"/>
  <c r="R176" i="5"/>
  <c r="R120" i="7"/>
  <c r="T141" i="8"/>
  <c r="T154" i="8"/>
  <c r="T137" i="10"/>
  <c r="R145" i="10"/>
  <c r="BK141" i="11"/>
  <c r="J141" i="11" s="1"/>
  <c r="J101" i="11" s="1"/>
  <c r="BK174" i="11"/>
  <c r="J174" i="11"/>
  <c r="J109" i="11"/>
  <c r="P133" i="12"/>
  <c r="P125" i="12" s="1"/>
  <c r="AU106" i="1" s="1"/>
  <c r="R140" i="13"/>
  <c r="R205" i="13"/>
  <c r="T129" i="16"/>
  <c r="T128" i="16" s="1"/>
  <c r="T127" i="16" s="1"/>
  <c r="BK175" i="16"/>
  <c r="J175" i="16" s="1"/>
  <c r="J104" i="16" s="1"/>
  <c r="P132" i="19"/>
  <c r="T136" i="2"/>
  <c r="T126" i="2"/>
  <c r="T125" i="2"/>
  <c r="T131" i="3"/>
  <c r="T130" i="3"/>
  <c r="P177" i="3"/>
  <c r="P196" i="3"/>
  <c r="P238" i="3"/>
  <c r="T249" i="4"/>
  <c r="T265" i="4"/>
  <c r="R335" i="4"/>
  <c r="T378" i="4"/>
  <c r="BK513" i="4"/>
  <c r="J513" i="4" s="1"/>
  <c r="J113" i="4" s="1"/>
  <c r="BK132" i="5"/>
  <c r="P156" i="5"/>
  <c r="BK169" i="5"/>
  <c r="J169" i="5"/>
  <c r="J108" i="5" s="1"/>
  <c r="P123" i="6"/>
  <c r="P122" i="6" s="1"/>
  <c r="AU100" i="1" s="1"/>
  <c r="BK120" i="7"/>
  <c r="J120" i="7" s="1"/>
  <c r="BK129" i="8"/>
  <c r="J129" i="8" s="1"/>
  <c r="J99" i="8" s="1"/>
  <c r="R147" i="8"/>
  <c r="T164" i="8"/>
  <c r="R149" i="9"/>
  <c r="R128" i="10"/>
  <c r="R127" i="10" s="1"/>
  <c r="BK142" i="10"/>
  <c r="J142" i="10" s="1"/>
  <c r="J103" i="10" s="1"/>
  <c r="BK155" i="10"/>
  <c r="J155" i="10" s="1"/>
  <c r="J105" i="10" s="1"/>
  <c r="P135" i="11"/>
  <c r="BK147" i="11"/>
  <c r="J147" i="11"/>
  <c r="J104" i="11"/>
  <c r="P174" i="11"/>
  <c r="BK171" i="13"/>
  <c r="J171" i="13"/>
  <c r="J101" i="13" s="1"/>
  <c r="R190" i="13"/>
  <c r="T205" i="13"/>
  <c r="R122" i="15"/>
  <c r="R121" i="15"/>
  <c r="BK154" i="16"/>
  <c r="J154" i="16" s="1"/>
  <c r="J102" i="16" s="1"/>
  <c r="R123" i="17"/>
  <c r="R122" i="17"/>
  <c r="T132" i="19"/>
  <c r="P170" i="3"/>
  <c r="T196" i="3"/>
  <c r="BK145" i="4"/>
  <c r="BK137" i="4" s="1"/>
  <c r="T276" i="4"/>
  <c r="T392" i="4"/>
  <c r="BK473" i="4"/>
  <c r="J473" i="4" s="1"/>
  <c r="J112" i="4" s="1"/>
  <c r="R603" i="4"/>
  <c r="P132" i="5"/>
  <c r="P160" i="5"/>
  <c r="T169" i="5"/>
  <c r="T147" i="8"/>
  <c r="BK157" i="8"/>
  <c r="J157" i="8"/>
  <c r="J105" i="8" s="1"/>
  <c r="P123" i="9"/>
  <c r="P122" i="9" s="1"/>
  <c r="AU103" i="1" s="1"/>
  <c r="P128" i="10"/>
  <c r="T145" i="10"/>
  <c r="P132" i="11"/>
  <c r="P147" i="11"/>
  <c r="BK166" i="11"/>
  <c r="J166" i="11"/>
  <c r="J108" i="11"/>
  <c r="BK133" i="12"/>
  <c r="J133" i="12" s="1"/>
  <c r="J103" i="12" s="1"/>
  <c r="R127" i="13"/>
  <c r="BK208" i="13"/>
  <c r="J208" i="13"/>
  <c r="J104" i="13" s="1"/>
  <c r="R129" i="16"/>
  <c r="R185" i="16"/>
  <c r="R132" i="19"/>
  <c r="P145" i="19"/>
  <c r="T145" i="19"/>
  <c r="R155" i="19"/>
  <c r="BK149" i="9"/>
  <c r="J149" i="9"/>
  <c r="J100" i="9" s="1"/>
  <c r="P145" i="10"/>
  <c r="BK135" i="11"/>
  <c r="J135" i="11" s="1"/>
  <c r="J100" i="11" s="1"/>
  <c r="R174" i="11"/>
  <c r="T133" i="12"/>
  <c r="T125" i="12" s="1"/>
  <c r="R171" i="13"/>
  <c r="BK124" i="14"/>
  <c r="BK123" i="14"/>
  <c r="BK122" i="14"/>
  <c r="J122" i="14"/>
  <c r="J32" i="14" s="1"/>
  <c r="J98" i="14"/>
  <c r="BK122" i="15"/>
  <c r="J122" i="15" s="1"/>
  <c r="J99" i="15" s="1"/>
  <c r="BK125" i="19"/>
  <c r="T125" i="19"/>
  <c r="BK145" i="19"/>
  <c r="J145" i="19" s="1"/>
  <c r="J101" i="19" s="1"/>
  <c r="R145" i="19"/>
  <c r="BK155" i="19"/>
  <c r="J155" i="19"/>
  <c r="J102" i="19"/>
  <c r="P155" i="19"/>
  <c r="T155" i="19"/>
  <c r="BK132" i="2"/>
  <c r="J132" i="2" s="1"/>
  <c r="J100" i="2" s="1"/>
  <c r="BK138" i="4"/>
  <c r="J138" i="4" s="1"/>
  <c r="J100" i="4" s="1"/>
  <c r="BK167" i="5"/>
  <c r="J167" i="5" s="1"/>
  <c r="J107" i="5" s="1"/>
  <c r="BK172" i="6"/>
  <c r="J172" i="6"/>
  <c r="J100" i="6"/>
  <c r="BK134" i="2"/>
  <c r="J134" i="2"/>
  <c r="J101" i="2"/>
  <c r="BK154" i="5"/>
  <c r="J154" i="5"/>
  <c r="J103" i="5" s="1"/>
  <c r="BK140" i="10"/>
  <c r="J140" i="10"/>
  <c r="J102" i="10" s="1"/>
  <c r="BK135" i="17"/>
  <c r="J135" i="17"/>
  <c r="J100" i="17" s="1"/>
  <c r="BK130" i="2"/>
  <c r="J130" i="2"/>
  <c r="J99" i="2"/>
  <c r="BK127" i="2"/>
  <c r="J127" i="2"/>
  <c r="J98" i="2" s="1"/>
  <c r="BK262" i="4"/>
  <c r="J262" i="4" s="1"/>
  <c r="J103" i="4" s="1"/>
  <c r="BK141" i="2"/>
  <c r="J141" i="2"/>
  <c r="J104" i="2" s="1"/>
  <c r="BK214" i="3"/>
  <c r="J214" i="3" s="1"/>
  <c r="J106" i="3" s="1"/>
  <c r="BK145" i="11"/>
  <c r="J145" i="11"/>
  <c r="J103" i="11"/>
  <c r="BK164" i="11"/>
  <c r="J164" i="11" s="1"/>
  <c r="J107" i="11" s="1"/>
  <c r="BK152" i="8"/>
  <c r="J152" i="8" s="1"/>
  <c r="J103" i="8" s="1"/>
  <c r="BK143" i="2"/>
  <c r="J143" i="2" s="1"/>
  <c r="J105" i="2" s="1"/>
  <c r="BK173" i="16"/>
  <c r="J173" i="16" s="1"/>
  <c r="J103" i="16" s="1"/>
  <c r="BK139" i="2"/>
  <c r="J139" i="2"/>
  <c r="J103" i="2"/>
  <c r="BK126" i="12"/>
  <c r="J126" i="12"/>
  <c r="J99" i="12" s="1"/>
  <c r="E112" i="19"/>
  <c r="BE135" i="19"/>
  <c r="BE164" i="19"/>
  <c r="BE143" i="19"/>
  <c r="BE161" i="19"/>
  <c r="BE169" i="19"/>
  <c r="J91" i="19"/>
  <c r="BE148" i="19"/>
  <c r="BE170" i="19"/>
  <c r="BE165" i="19"/>
  <c r="BE173" i="19"/>
  <c r="BE174" i="19"/>
  <c r="BE179" i="19"/>
  <c r="BE178" i="19"/>
  <c r="BE133" i="19"/>
  <c r="BE137" i="19"/>
  <c r="BE156" i="19"/>
  <c r="BE168" i="19"/>
  <c r="BE175" i="19"/>
  <c r="BE158" i="19"/>
  <c r="BE126" i="19"/>
  <c r="BE130" i="19"/>
  <c r="BE141" i="19"/>
  <c r="BE157" i="19"/>
  <c r="BE172" i="19"/>
  <c r="BE177" i="19"/>
  <c r="F94" i="19"/>
  <c r="BE150" i="19"/>
  <c r="BE159" i="19"/>
  <c r="BE151" i="19"/>
  <c r="BE162" i="19"/>
  <c r="BE167" i="19"/>
  <c r="BE128" i="19"/>
  <c r="BE139" i="19"/>
  <c r="BE146" i="19"/>
  <c r="BE153" i="19"/>
  <c r="BE160" i="19"/>
  <c r="BE166" i="19"/>
  <c r="BE176" i="19"/>
  <c r="BE171" i="19"/>
  <c r="BE152" i="19"/>
  <c r="BE163" i="19"/>
  <c r="E85" i="18"/>
  <c r="BE124" i="18"/>
  <c r="BE130" i="18"/>
  <c r="J115" i="18"/>
  <c r="BE132" i="18"/>
  <c r="BE135" i="18"/>
  <c r="BE138" i="18"/>
  <c r="BE140" i="18"/>
  <c r="J123" i="17"/>
  <c r="J99" i="17" s="1"/>
  <c r="BE126" i="18"/>
  <c r="BE137" i="18"/>
  <c r="F94" i="18"/>
  <c r="BE142" i="18"/>
  <c r="BE125" i="18"/>
  <c r="BE141" i="18"/>
  <c r="BE145" i="18"/>
  <c r="BE131" i="18"/>
  <c r="BE133" i="18"/>
  <c r="BE128" i="18"/>
  <c r="BE136" i="18"/>
  <c r="BE143" i="18"/>
  <c r="BE129" i="18"/>
  <c r="BE134" i="18"/>
  <c r="BE139" i="18"/>
  <c r="BE144" i="18"/>
  <c r="BE123" i="18"/>
  <c r="BE127" i="18"/>
  <c r="BE129" i="17"/>
  <c r="BE126" i="17"/>
  <c r="E85" i="17"/>
  <c r="F119" i="17"/>
  <c r="BE136" i="17"/>
  <c r="BE132" i="17"/>
  <c r="J116" i="17"/>
  <c r="BE124" i="17"/>
  <c r="BE131" i="17"/>
  <c r="BE130" i="17"/>
  <c r="BE128" i="17"/>
  <c r="BE134" i="17"/>
  <c r="J121" i="16"/>
  <c r="BE139" i="16"/>
  <c r="BE145" i="16"/>
  <c r="BE151" i="16"/>
  <c r="BE179" i="16"/>
  <c r="BE184" i="16"/>
  <c r="BE132" i="16"/>
  <c r="BE137" i="16"/>
  <c r="BE162" i="16"/>
  <c r="BE182" i="16"/>
  <c r="BE191" i="16"/>
  <c r="BE196" i="16"/>
  <c r="BE199" i="16"/>
  <c r="BE147" i="16"/>
  <c r="BE197" i="16"/>
  <c r="BE198" i="16"/>
  <c r="BE156" i="16"/>
  <c r="BE159" i="16"/>
  <c r="BE165" i="16"/>
  <c r="BE174" i="16"/>
  <c r="BE188" i="16"/>
  <c r="BE195" i="16"/>
  <c r="BE201" i="16"/>
  <c r="BE176" i="16"/>
  <c r="BE178" i="16"/>
  <c r="BE193" i="16"/>
  <c r="BE134" i="16"/>
  <c r="BE158" i="16"/>
  <c r="F124" i="16"/>
  <c r="BE135" i="16"/>
  <c r="BE152" i="16"/>
  <c r="BE167" i="16"/>
  <c r="BE170" i="16"/>
  <c r="BE180" i="16"/>
  <c r="BE192" i="16"/>
  <c r="BE138" i="16"/>
  <c r="BE148" i="16"/>
  <c r="BE164" i="16"/>
  <c r="BE183" i="16"/>
  <c r="BE133" i="16"/>
  <c r="BE155" i="16"/>
  <c r="BE166" i="16"/>
  <c r="BE186" i="16"/>
  <c r="BE140" i="16"/>
  <c r="BE144" i="16"/>
  <c r="BE163" i="16"/>
  <c r="BE169" i="16"/>
  <c r="BE172" i="16"/>
  <c r="BE177" i="16"/>
  <c r="BE130" i="16"/>
  <c r="BE143" i="16"/>
  <c r="BE150" i="16"/>
  <c r="BE160" i="16"/>
  <c r="BE168" i="16"/>
  <c r="BE171" i="16"/>
  <c r="BE181" i="16"/>
  <c r="BE189" i="16"/>
  <c r="BE161" i="16"/>
  <c r="BE194" i="16"/>
  <c r="BE200" i="16"/>
  <c r="BE202" i="16"/>
  <c r="E115" i="16"/>
  <c r="BE187" i="16"/>
  <c r="BK121" i="15"/>
  <c r="J121" i="15"/>
  <c r="J98" i="15"/>
  <c r="BE142" i="16"/>
  <c r="BE146" i="16"/>
  <c r="BE149" i="16"/>
  <c r="BE153" i="16"/>
  <c r="BE157" i="16"/>
  <c r="BE190" i="16"/>
  <c r="BE123" i="15"/>
  <c r="F94" i="15"/>
  <c r="BE125" i="15"/>
  <c r="BE131" i="15"/>
  <c r="BE138" i="15"/>
  <c r="BE124" i="15"/>
  <c r="BE135" i="15"/>
  <c r="BE142" i="15"/>
  <c r="J123" i="14"/>
  <c r="J99" i="14" s="1"/>
  <c r="J124" i="14"/>
  <c r="J100" i="14" s="1"/>
  <c r="J91" i="15"/>
  <c r="BE127" i="15"/>
  <c r="BE137" i="15"/>
  <c r="BE139" i="15"/>
  <c r="BE146" i="15"/>
  <c r="BE147" i="15"/>
  <c r="E85" i="15"/>
  <c r="BE126" i="15"/>
  <c r="BE130" i="15"/>
  <c r="BE144" i="15"/>
  <c r="BE140" i="15"/>
  <c r="BE129" i="15"/>
  <c r="BE134" i="15"/>
  <c r="BE141" i="15"/>
  <c r="BE128" i="15"/>
  <c r="BE136" i="15"/>
  <c r="BE145" i="15"/>
  <c r="BE133" i="15"/>
  <c r="BE132" i="15"/>
  <c r="BE143" i="15"/>
  <c r="E85" i="14"/>
  <c r="BE131" i="14"/>
  <c r="BE149" i="14"/>
  <c r="BE143" i="14"/>
  <c r="BE127" i="14"/>
  <c r="BE147" i="14"/>
  <c r="BE141" i="14"/>
  <c r="J91" i="14"/>
  <c r="F119" i="14"/>
  <c r="BE133" i="14"/>
  <c r="BE137" i="14"/>
  <c r="BE125" i="14"/>
  <c r="BE135" i="14"/>
  <c r="BE139" i="14"/>
  <c r="BE145" i="14"/>
  <c r="BE129" i="14"/>
  <c r="J120" i="13"/>
  <c r="BE143" i="13"/>
  <c r="BE145" i="13"/>
  <c r="BE161" i="13"/>
  <c r="BE174" i="13"/>
  <c r="BE155" i="13"/>
  <c r="BE167" i="13"/>
  <c r="BE176" i="13"/>
  <c r="BE215" i="13"/>
  <c r="BE220" i="13"/>
  <c r="BE223" i="13"/>
  <c r="BE188" i="13"/>
  <c r="BE200" i="13"/>
  <c r="BE214" i="13"/>
  <c r="BE227" i="13"/>
  <c r="E114" i="13"/>
  <c r="BE159" i="13"/>
  <c r="BE178" i="13"/>
  <c r="BE202" i="13"/>
  <c r="BE206" i="13"/>
  <c r="BE221" i="13"/>
  <c r="BE225" i="13"/>
  <c r="BE228" i="13"/>
  <c r="BE134" i="13"/>
  <c r="BE149" i="13"/>
  <c r="BE163" i="13"/>
  <c r="BE203" i="13"/>
  <c r="BE151" i="13"/>
  <c r="BE172" i="13"/>
  <c r="BE180" i="13"/>
  <c r="BE191" i="13"/>
  <c r="BE224" i="13"/>
  <c r="BE226" i="13"/>
  <c r="BE229" i="13"/>
  <c r="BE230" i="13"/>
  <c r="BE231" i="13"/>
  <c r="BE128" i="13"/>
  <c r="BE136" i="13"/>
  <c r="BE138" i="13"/>
  <c r="BE165" i="13"/>
  <c r="BE169" i="13"/>
  <c r="BE186" i="13"/>
  <c r="F94" i="13"/>
  <c r="BE147" i="13"/>
  <c r="BE153" i="13"/>
  <c r="BE213" i="13"/>
  <c r="BE216" i="13"/>
  <c r="BE130" i="13"/>
  <c r="BE141" i="13"/>
  <c r="BE157" i="13"/>
  <c r="BE207" i="13"/>
  <c r="BE196" i="13"/>
  <c r="BE209" i="13"/>
  <c r="BE211" i="13"/>
  <c r="BE217" i="13"/>
  <c r="BE219" i="13"/>
  <c r="BE132" i="13"/>
  <c r="BE194" i="13"/>
  <c r="BE212" i="13"/>
  <c r="BE218" i="13"/>
  <c r="BE182" i="13"/>
  <c r="BE192" i="13"/>
  <c r="BE198" i="13"/>
  <c r="BE184" i="13"/>
  <c r="BE201" i="13"/>
  <c r="BE210" i="13"/>
  <c r="BE222" i="13"/>
  <c r="F94" i="12"/>
  <c r="BE127" i="12"/>
  <c r="E113" i="12"/>
  <c r="BE137" i="12"/>
  <c r="J119" i="12"/>
  <c r="BE134" i="12"/>
  <c r="BE131" i="12"/>
  <c r="BE138" i="12"/>
  <c r="BE135" i="12"/>
  <c r="BE136" i="12"/>
  <c r="BE139" i="12"/>
  <c r="BE132" i="12"/>
  <c r="BE158" i="11"/>
  <c r="BE178" i="11"/>
  <c r="BE181" i="11"/>
  <c r="F94" i="11"/>
  <c r="BE170" i="11"/>
  <c r="BE134" i="11"/>
  <c r="BE139" i="11"/>
  <c r="BE151" i="11"/>
  <c r="BE169" i="11"/>
  <c r="BE188" i="11"/>
  <c r="BE190" i="11"/>
  <c r="BE133" i="11"/>
  <c r="BE138" i="11"/>
  <c r="BE159" i="11"/>
  <c r="BE172" i="11"/>
  <c r="BE187" i="11"/>
  <c r="BE189" i="11"/>
  <c r="BE148" i="11"/>
  <c r="BE191" i="11"/>
  <c r="BE192" i="11"/>
  <c r="BE193" i="11"/>
  <c r="BE173" i="11"/>
  <c r="BE177" i="11"/>
  <c r="BE180" i="11"/>
  <c r="BE186" i="11"/>
  <c r="J91" i="11"/>
  <c r="BE142" i="11"/>
  <c r="BE149" i="11"/>
  <c r="BE154" i="11"/>
  <c r="BE171" i="11"/>
  <c r="BE150" i="11"/>
  <c r="BE153" i="11"/>
  <c r="BE163" i="11"/>
  <c r="BE175" i="11"/>
  <c r="BE185" i="11"/>
  <c r="E119" i="11"/>
  <c r="BE152" i="11"/>
  <c r="BE155" i="11"/>
  <c r="BE161" i="11"/>
  <c r="BE140" i="11"/>
  <c r="BE167" i="11"/>
  <c r="BE183" i="11"/>
  <c r="BE136" i="11"/>
  <c r="BE143" i="11"/>
  <c r="BE179" i="11"/>
  <c r="BE162" i="11"/>
  <c r="BE165" i="11"/>
  <c r="BE182" i="11"/>
  <c r="BE184" i="11"/>
  <c r="BE137" i="11"/>
  <c r="BE146" i="11"/>
  <c r="BE160" i="11"/>
  <c r="BE168" i="11"/>
  <c r="BE176" i="11"/>
  <c r="BE139" i="10"/>
  <c r="BE150" i="10"/>
  <c r="F94" i="10"/>
  <c r="BE133" i="10"/>
  <c r="BE147" i="10"/>
  <c r="BE154" i="10"/>
  <c r="BE161" i="10"/>
  <c r="BE167" i="10"/>
  <c r="BE157" i="10"/>
  <c r="BE162" i="10"/>
  <c r="BE173" i="10"/>
  <c r="BE174" i="10"/>
  <c r="BE135" i="10"/>
  <c r="BE149" i="10"/>
  <c r="BE158" i="10"/>
  <c r="BE148" i="10"/>
  <c r="BE170" i="10"/>
  <c r="BE129" i="10"/>
  <c r="BE134" i="10"/>
  <c r="BE138" i="10"/>
  <c r="BE166" i="10"/>
  <c r="J91" i="10"/>
  <c r="BE146" i="10"/>
  <c r="BE165" i="10"/>
  <c r="BE169" i="10"/>
  <c r="BE132" i="10"/>
  <c r="BE143" i="10"/>
  <c r="BE151" i="10"/>
  <c r="BE153" i="10"/>
  <c r="BE159" i="10"/>
  <c r="BE163" i="10"/>
  <c r="BE141" i="10"/>
  <c r="BE164" i="10"/>
  <c r="BE168" i="10"/>
  <c r="BE172" i="10"/>
  <c r="BE131" i="10"/>
  <c r="E85" i="10"/>
  <c r="BE156" i="10"/>
  <c r="BE160" i="10"/>
  <c r="BE171" i="10"/>
  <c r="BE144" i="10"/>
  <c r="BE152" i="10"/>
  <c r="BK128" i="8"/>
  <c r="J128" i="8" s="1"/>
  <c r="J98" i="8" s="1"/>
  <c r="F94" i="9"/>
  <c r="BE133" i="9"/>
  <c r="BE151" i="9"/>
  <c r="BE124" i="9"/>
  <c r="BE127" i="9"/>
  <c r="BE131" i="9"/>
  <c r="BE126" i="9"/>
  <c r="BE130" i="9"/>
  <c r="BE140" i="9"/>
  <c r="BE166" i="9"/>
  <c r="BE135" i="9"/>
  <c r="BE148" i="9"/>
  <c r="J91" i="9"/>
  <c r="BE129" i="9"/>
  <c r="BE145" i="9"/>
  <c r="BE147" i="9"/>
  <c r="BE152" i="9"/>
  <c r="BE153" i="9"/>
  <c r="BE154" i="9"/>
  <c r="BE156" i="9"/>
  <c r="BE167" i="9"/>
  <c r="BE165" i="9"/>
  <c r="E85" i="9"/>
  <c r="BE136" i="9"/>
  <c r="BE138" i="9"/>
  <c r="BE139" i="9"/>
  <c r="BE141" i="9"/>
  <c r="BE142" i="9"/>
  <c r="BE143" i="9"/>
  <c r="BE144" i="9"/>
  <c r="BE157" i="9"/>
  <c r="BE164" i="9"/>
  <c r="BE137" i="9"/>
  <c r="BE150" i="9"/>
  <c r="BE155" i="9"/>
  <c r="BE134" i="9"/>
  <c r="AW103" i="1"/>
  <c r="BE132" i="9"/>
  <c r="BE146" i="9"/>
  <c r="BE125" i="9"/>
  <c r="BE128" i="9"/>
  <c r="BE163" i="9"/>
  <c r="F94" i="8"/>
  <c r="BE140" i="8"/>
  <c r="BE143" i="8"/>
  <c r="BE144" i="8"/>
  <c r="J91" i="8"/>
  <c r="BE138" i="8"/>
  <c r="BE183" i="8"/>
  <c r="BE130" i="8"/>
  <c r="BE148" i="8"/>
  <c r="BE151" i="8"/>
  <c r="BE161" i="8"/>
  <c r="BE166" i="8"/>
  <c r="BE172" i="8"/>
  <c r="BE181" i="8"/>
  <c r="E116" i="8"/>
  <c r="BE134" i="8"/>
  <c r="BE136" i="8"/>
  <c r="BE139" i="8"/>
  <c r="BE153" i="8"/>
  <c r="BE156" i="8"/>
  <c r="BE158" i="8"/>
  <c r="BE165" i="8"/>
  <c r="BE171" i="8"/>
  <c r="BE178" i="8"/>
  <c r="BE182" i="8"/>
  <c r="BE184" i="8"/>
  <c r="BE185" i="8"/>
  <c r="BE149" i="8"/>
  <c r="BE132" i="8"/>
  <c r="BE160" i="8"/>
  <c r="BE162" i="8"/>
  <c r="BE175" i="8"/>
  <c r="BE155" i="8"/>
  <c r="BE150" i="8"/>
  <c r="BE177" i="8"/>
  <c r="BE179" i="8"/>
  <c r="BE159" i="8"/>
  <c r="BE163" i="8"/>
  <c r="BE169" i="8"/>
  <c r="BE173" i="8"/>
  <c r="BE176" i="8"/>
  <c r="BE142" i="8"/>
  <c r="BE168" i="8"/>
  <c r="BE174" i="8"/>
  <c r="BE180" i="8"/>
  <c r="BE145" i="8"/>
  <c r="BE167" i="8"/>
  <c r="BE170" i="8"/>
  <c r="BA102" i="1"/>
  <c r="J123" i="6"/>
  <c r="J99" i="6"/>
  <c r="BE125" i="7"/>
  <c r="BE126" i="7"/>
  <c r="E85" i="7"/>
  <c r="F94" i="7"/>
  <c r="BE124" i="7"/>
  <c r="BE127" i="7"/>
  <c r="BE128" i="7"/>
  <c r="BE122" i="7"/>
  <c r="BE129" i="7"/>
  <c r="J91" i="7"/>
  <c r="BE121" i="7"/>
  <c r="BE123" i="7"/>
  <c r="BE126" i="6"/>
  <c r="BE140" i="6"/>
  <c r="BE162" i="6"/>
  <c r="E110" i="6"/>
  <c r="BE144" i="6"/>
  <c r="BE165" i="6"/>
  <c r="BE138" i="6"/>
  <c r="BE146" i="6"/>
  <c r="BE158" i="6"/>
  <c r="BE163" i="6"/>
  <c r="BE132" i="6"/>
  <c r="BE134" i="6"/>
  <c r="BE148" i="6"/>
  <c r="BE169" i="6"/>
  <c r="F119" i="6"/>
  <c r="BE131" i="6"/>
  <c r="BE156" i="6"/>
  <c r="J132" i="5"/>
  <c r="J99" i="5"/>
  <c r="J91" i="6"/>
  <c r="BE150" i="6"/>
  <c r="BE154" i="6"/>
  <c r="BE161" i="6"/>
  <c r="BE164" i="6"/>
  <c r="BE173" i="6"/>
  <c r="BE124" i="6"/>
  <c r="BE167" i="6"/>
  <c r="BE128" i="6"/>
  <c r="BE152" i="6"/>
  <c r="BE170" i="6"/>
  <c r="BE171" i="6"/>
  <c r="BE168" i="6"/>
  <c r="BE139" i="6"/>
  <c r="BE142" i="6"/>
  <c r="BE166" i="6"/>
  <c r="BE130" i="6"/>
  <c r="BE136" i="6"/>
  <c r="BE159" i="6"/>
  <c r="E85" i="5"/>
  <c r="J125" i="5"/>
  <c r="BE143" i="5"/>
  <c r="BE147" i="5"/>
  <c r="BE155" i="5"/>
  <c r="BE163" i="5"/>
  <c r="BE170" i="5"/>
  <c r="BE186" i="5"/>
  <c r="BE192" i="5"/>
  <c r="BE195" i="5"/>
  <c r="F94" i="5"/>
  <c r="BE141" i="5"/>
  <c r="BE168" i="5"/>
  <c r="BE171" i="5"/>
  <c r="BE194" i="5"/>
  <c r="BE196" i="5"/>
  <c r="BE164" i="5"/>
  <c r="BE188" i="5"/>
  <c r="BE197" i="5"/>
  <c r="BE162" i="5"/>
  <c r="BE198" i="5"/>
  <c r="BE177" i="5"/>
  <c r="BE178" i="5"/>
  <c r="BE184" i="5"/>
  <c r="BE137" i="5"/>
  <c r="BE157" i="5"/>
  <c r="BE158" i="5"/>
  <c r="BE179" i="5"/>
  <c r="BE182" i="5"/>
  <c r="BE185" i="5"/>
  <c r="BE175" i="5"/>
  <c r="BE173" i="5"/>
  <c r="BE181" i="5"/>
  <c r="BE187" i="5"/>
  <c r="BE191" i="5"/>
  <c r="BE193" i="5"/>
  <c r="BE133" i="5"/>
  <c r="BE150" i="5"/>
  <c r="BE165" i="5"/>
  <c r="BE139" i="5"/>
  <c r="BE145" i="5"/>
  <c r="BE161" i="5"/>
  <c r="BE189" i="5"/>
  <c r="BE174" i="5"/>
  <c r="BE180" i="5"/>
  <c r="BE183" i="5"/>
  <c r="BE134" i="5"/>
  <c r="BE149" i="5"/>
  <c r="BE166" i="5"/>
  <c r="BE172" i="5"/>
  <c r="BE190" i="5"/>
  <c r="BE139" i="4"/>
  <c r="BE173" i="4"/>
  <c r="BE229" i="4"/>
  <c r="BE233" i="4"/>
  <c r="BE261" i="4"/>
  <c r="BE273" i="4"/>
  <c r="BE375" i="4"/>
  <c r="BE388" i="4"/>
  <c r="BE397" i="4"/>
  <c r="BE411" i="4"/>
  <c r="BE426" i="4"/>
  <c r="BE434" i="4"/>
  <c r="BE442" i="4"/>
  <c r="BE450" i="4"/>
  <c r="BE475" i="4"/>
  <c r="BE476" i="4"/>
  <c r="BE477" i="4"/>
  <c r="BE479" i="4"/>
  <c r="BE481" i="4"/>
  <c r="BE257" i="4"/>
  <c r="BE371" i="4"/>
  <c r="BE405" i="4"/>
  <c r="BE480" i="4"/>
  <c r="BE489" i="4"/>
  <c r="BE336" i="4"/>
  <c r="BE368" i="4"/>
  <c r="BE499" i="4"/>
  <c r="J130" i="4"/>
  <c r="BE200" i="4"/>
  <c r="BE260" i="4"/>
  <c r="BE270" i="4"/>
  <c r="BE303" i="4"/>
  <c r="BE334" i="4"/>
  <c r="BE377" i="4"/>
  <c r="BE379" i="4"/>
  <c r="BE384" i="4"/>
  <c r="BE472" i="4"/>
  <c r="E85" i="4"/>
  <c r="BE227" i="4"/>
  <c r="BE253" i="4"/>
  <c r="BE574" i="4"/>
  <c r="BE258" i="4"/>
  <c r="BE274" i="4"/>
  <c r="BE296" i="4"/>
  <c r="BE374" i="4"/>
  <c r="BE383" i="4"/>
  <c r="BE416" i="4"/>
  <c r="BE454" i="4"/>
  <c r="BE456" i="4"/>
  <c r="BE461" i="4"/>
  <c r="BE470" i="4"/>
  <c r="BE497" i="4"/>
  <c r="BE500" i="4"/>
  <c r="BE511" i="4"/>
  <c r="BE544" i="4"/>
  <c r="BE545" i="4"/>
  <c r="BE245" i="4"/>
  <c r="BE307" i="4"/>
  <c r="BE390" i="4"/>
  <c r="BE401" i="4"/>
  <c r="BE259" i="4"/>
  <c r="BE315" i="4"/>
  <c r="BE512" i="4"/>
  <c r="BE604" i="4"/>
  <c r="BE250" i="4"/>
  <c r="BE252" i="4"/>
  <c r="BE297" i="4"/>
  <c r="BE326" i="4"/>
  <c r="BE373" i="4"/>
  <c r="BE463" i="4"/>
  <c r="BE514" i="4"/>
  <c r="BE543" i="4"/>
  <c r="BE277" i="4"/>
  <c r="BE291" i="4"/>
  <c r="BE311" i="4"/>
  <c r="BE372" i="4"/>
  <c r="BE391" i="4"/>
  <c r="BK130" i="3"/>
  <c r="BE241" i="4"/>
  <c r="BE255" i="4"/>
  <c r="BE251" i="4"/>
  <c r="BE254" i="4"/>
  <c r="BE266" i="4"/>
  <c r="BE287" i="4"/>
  <c r="BE319" i="4"/>
  <c r="BE393" i="4"/>
  <c r="BE418" i="4"/>
  <c r="BE448" i="4"/>
  <c r="BE474" i="4"/>
  <c r="BE508" i="4"/>
  <c r="BE509" i="4"/>
  <c r="BE613" i="4"/>
  <c r="BE614" i="4"/>
  <c r="F94" i="4"/>
  <c r="BE146" i="4"/>
  <c r="BE263" i="4"/>
  <c r="BE283" i="4"/>
  <c r="BE323" i="4"/>
  <c r="BE376" i="4"/>
  <c r="BE409" i="4"/>
  <c r="BE237" i="4"/>
  <c r="BE256" i="4"/>
  <c r="BE275" i="4"/>
  <c r="BE295" i="4"/>
  <c r="BE370" i="4"/>
  <c r="BE415" i="4"/>
  <c r="BE133" i="3"/>
  <c r="BE167" i="3"/>
  <c r="BE178" i="3"/>
  <c r="BE207" i="3"/>
  <c r="E117" i="3"/>
  <c r="BE202" i="3"/>
  <c r="BE132" i="3"/>
  <c r="BE150" i="3"/>
  <c r="J123" i="3"/>
  <c r="BE169" i="3"/>
  <c r="BE173" i="3"/>
  <c r="BE215" i="3"/>
  <c r="BE137" i="3"/>
  <c r="BE146" i="3"/>
  <c r="BE175" i="3"/>
  <c r="F94" i="3"/>
  <c r="BE156" i="3"/>
  <c r="BE192" i="3"/>
  <c r="BE197" i="3"/>
  <c r="BE255" i="3"/>
  <c r="BE239" i="3"/>
  <c r="BE259" i="3"/>
  <c r="BE172" i="3"/>
  <c r="BE139" i="3"/>
  <c r="BE183" i="3"/>
  <c r="BE168" i="3"/>
  <c r="BE140" i="3"/>
  <c r="BE165" i="3"/>
  <c r="BE138" i="3"/>
  <c r="BE166" i="3"/>
  <c r="BE171" i="3"/>
  <c r="BE188" i="3"/>
  <c r="BE135" i="2"/>
  <c r="BE142" i="2"/>
  <c r="AW95" i="1"/>
  <c r="BC95" i="1"/>
  <c r="BE137" i="2"/>
  <c r="E85" i="2"/>
  <c r="J119" i="2"/>
  <c r="F122" i="2"/>
  <c r="BE138" i="2"/>
  <c r="BA95" i="1"/>
  <c r="BE140" i="2"/>
  <c r="BB95" i="1"/>
  <c r="BE144" i="2"/>
  <c r="BE128" i="2"/>
  <c r="BE131" i="2"/>
  <c r="BE133" i="2"/>
  <c r="BD95" i="1"/>
  <c r="F37" i="4"/>
  <c r="BB98" i="1"/>
  <c r="F38" i="19"/>
  <c r="BC114" i="1"/>
  <c r="F39" i="4"/>
  <c r="BD98" i="1"/>
  <c r="F36" i="18"/>
  <c r="BA113" i="1" s="1"/>
  <c r="F36" i="4"/>
  <c r="BA98" i="1"/>
  <c r="J36" i="18"/>
  <c r="AW113" i="1" s="1"/>
  <c r="F39" i="3"/>
  <c r="BD97" i="1" s="1"/>
  <c r="F39" i="7"/>
  <c r="BD101" i="1"/>
  <c r="F37" i="8"/>
  <c r="BB102" i="1"/>
  <c r="F38" i="10"/>
  <c r="BC104" i="1"/>
  <c r="F36" i="12"/>
  <c r="BA106" i="1" s="1"/>
  <c r="F39" i="14"/>
  <c r="BD108" i="1"/>
  <c r="F36" i="15"/>
  <c r="BA110" i="1" s="1"/>
  <c r="F37" i="16"/>
  <c r="BB111" i="1" s="1"/>
  <c r="F36" i="3"/>
  <c r="BA97" i="1"/>
  <c r="F39" i="6"/>
  <c r="BD100" i="1"/>
  <c r="F36" i="10"/>
  <c r="BA104" i="1"/>
  <c r="F39" i="11"/>
  <c r="BD105" i="1" s="1"/>
  <c r="J36" i="14"/>
  <c r="AW108" i="1"/>
  <c r="F39" i="15"/>
  <c r="BD110" i="1"/>
  <c r="F36" i="16"/>
  <c r="BA111" i="1"/>
  <c r="F38" i="5"/>
  <c r="BC99" i="1"/>
  <c r="F36" i="6"/>
  <c r="BA100" i="1"/>
  <c r="F38" i="9"/>
  <c r="BC103" i="1"/>
  <c r="F38" i="11"/>
  <c r="BC105" i="1" s="1"/>
  <c r="F37" i="13"/>
  <c r="BB107" i="1" s="1"/>
  <c r="F38" i="17"/>
  <c r="BC112" i="1"/>
  <c r="F36" i="19"/>
  <c r="BA114" i="1"/>
  <c r="F36" i="5"/>
  <c r="BA99" i="1"/>
  <c r="J36" i="6"/>
  <c r="AW100" i="1"/>
  <c r="F39" i="9"/>
  <c r="BD103" i="1" s="1"/>
  <c r="F37" i="11"/>
  <c r="BB105" i="1"/>
  <c r="F36" i="13"/>
  <c r="BA107" i="1" s="1"/>
  <c r="F39" i="17"/>
  <c r="BD112" i="1" s="1"/>
  <c r="F37" i="19"/>
  <c r="BB114" i="1"/>
  <c r="AS94" i="1"/>
  <c r="F37" i="5"/>
  <c r="BB99" i="1"/>
  <c r="J36" i="5"/>
  <c r="AW99" i="1"/>
  <c r="F38" i="6"/>
  <c r="BC100" i="1" s="1"/>
  <c r="F36" i="9"/>
  <c r="BA103" i="1"/>
  <c r="J36" i="10"/>
  <c r="AW104" i="1"/>
  <c r="J36" i="11"/>
  <c r="AW105" i="1" s="1"/>
  <c r="J36" i="13"/>
  <c r="AW107" i="1"/>
  <c r="F37" i="18"/>
  <c r="BB113" i="1"/>
  <c r="F37" i="3"/>
  <c r="BB97" i="1"/>
  <c r="J36" i="7"/>
  <c r="AW101" i="1" s="1"/>
  <c r="J36" i="8"/>
  <c r="AW102" i="1"/>
  <c r="F37" i="9"/>
  <c r="BB103" i="1"/>
  <c r="F36" i="11"/>
  <c r="BA105" i="1" s="1"/>
  <c r="F38" i="13"/>
  <c r="BC107" i="1"/>
  <c r="F37" i="17"/>
  <c r="BB112" i="1"/>
  <c r="J36" i="19"/>
  <c r="AW114" i="1"/>
  <c r="F38" i="4"/>
  <c r="BC98" i="1" s="1"/>
  <c r="F39" i="19"/>
  <c r="BD114" i="1"/>
  <c r="J36" i="3"/>
  <c r="AW97" i="1"/>
  <c r="F36" i="7"/>
  <c r="BA101" i="1" s="1"/>
  <c r="F38" i="7"/>
  <c r="BC101" i="1"/>
  <c r="F37" i="10"/>
  <c r="BB104" i="1"/>
  <c r="F39" i="13"/>
  <c r="BD107" i="1"/>
  <c r="F39" i="18"/>
  <c r="BD113" i="1" s="1"/>
  <c r="F39" i="5"/>
  <c r="BD99" i="1"/>
  <c r="F37" i="6"/>
  <c r="BB100" i="1"/>
  <c r="F38" i="8"/>
  <c r="BC102" i="1" s="1"/>
  <c r="F39" i="10"/>
  <c r="BD104" i="1"/>
  <c r="F38" i="12"/>
  <c r="BC106" i="1"/>
  <c r="F38" i="14"/>
  <c r="BC108" i="1"/>
  <c r="F39" i="16"/>
  <c r="BD111" i="1" s="1"/>
  <c r="F38" i="3"/>
  <c r="BC97" i="1"/>
  <c r="F37" i="7"/>
  <c r="BB101" i="1"/>
  <c r="F39" i="8"/>
  <c r="BD102" i="1" s="1"/>
  <c r="J36" i="12"/>
  <c r="AW106" i="1"/>
  <c r="F37" i="12"/>
  <c r="BB106" i="1"/>
  <c r="F37" i="14"/>
  <c r="BB108" i="1" s="1"/>
  <c r="F38" i="15"/>
  <c r="BC110" i="1"/>
  <c r="J36" i="16"/>
  <c r="AW111" i="1" s="1"/>
  <c r="J36" i="4"/>
  <c r="AW98" i="1" s="1"/>
  <c r="J36" i="15"/>
  <c r="AW110" i="1"/>
  <c r="F38" i="16"/>
  <c r="BC111" i="1"/>
  <c r="F39" i="12"/>
  <c r="BD106" i="1"/>
  <c r="F36" i="14"/>
  <c r="BA108" i="1" s="1"/>
  <c r="F37" i="15"/>
  <c r="BB110" i="1" s="1"/>
  <c r="F36" i="17"/>
  <c r="BA112" i="1"/>
  <c r="J36" i="17"/>
  <c r="AW112" i="1" s="1"/>
  <c r="F38" i="18"/>
  <c r="BC113" i="1"/>
  <c r="J98" i="7" l="1"/>
  <c r="J32" i="7"/>
  <c r="J145" i="4"/>
  <c r="J101" i="4" s="1"/>
  <c r="J141" i="16"/>
  <c r="J101" i="16" s="1"/>
  <c r="J128" i="10"/>
  <c r="J99" i="10" s="1"/>
  <c r="BK176" i="3"/>
  <c r="J176" i="3" s="1"/>
  <c r="J102" i="3" s="1"/>
  <c r="P176" i="3"/>
  <c r="P124" i="19"/>
  <c r="AU114" i="1"/>
  <c r="BK264" i="4"/>
  <c r="J264" i="4"/>
  <c r="J104" i="4"/>
  <c r="T176" i="3"/>
  <c r="T129" i="3" s="1"/>
  <c r="BK124" i="19"/>
  <c r="J124" i="19"/>
  <c r="J98" i="19" s="1"/>
  <c r="T264" i="4"/>
  <c r="P126" i="13"/>
  <c r="AU107" i="1"/>
  <c r="R131" i="11"/>
  <c r="P128" i="16"/>
  <c r="P127" i="16"/>
  <c r="AU111" i="1"/>
  <c r="R124" i="19"/>
  <c r="R128" i="8"/>
  <c r="R130" i="3"/>
  <c r="R126" i="13"/>
  <c r="BK131" i="5"/>
  <c r="J131" i="5"/>
  <c r="J98" i="5" s="1"/>
  <c r="R122" i="9"/>
  <c r="P131" i="5"/>
  <c r="AU99" i="1"/>
  <c r="T128" i="8"/>
  <c r="BK122" i="17"/>
  <c r="J122" i="17"/>
  <c r="J98" i="17"/>
  <c r="P128" i="8"/>
  <c r="AU102" i="1"/>
  <c r="R264" i="4"/>
  <c r="R136" i="4" s="1"/>
  <c r="T124" i="19"/>
  <c r="T131" i="5"/>
  <c r="BK122" i="9"/>
  <c r="J122" i="9" s="1"/>
  <c r="J98" i="9" s="1"/>
  <c r="BK122" i="6"/>
  <c r="J122" i="6"/>
  <c r="J32" i="6" s="1"/>
  <c r="AG100" i="1" s="1"/>
  <c r="P130" i="3"/>
  <c r="P129" i="3"/>
  <c r="AU97" i="1"/>
  <c r="R128" i="16"/>
  <c r="R127" i="16"/>
  <c r="T127" i="10"/>
  <c r="P127" i="10"/>
  <c r="AU104" i="1" s="1"/>
  <c r="P264" i="4"/>
  <c r="P136" i="4" s="1"/>
  <c r="AU98" i="1" s="1"/>
  <c r="T137" i="4"/>
  <c r="T136" i="4"/>
  <c r="T126" i="13"/>
  <c r="R131" i="5"/>
  <c r="R176" i="3"/>
  <c r="BK125" i="12"/>
  <c r="J125" i="12"/>
  <c r="J98" i="12"/>
  <c r="BK126" i="2"/>
  <c r="BK125" i="2" s="1"/>
  <c r="J125" i="2" s="1"/>
  <c r="J30" i="2" s="1"/>
  <c r="AG95" i="1" s="1"/>
  <c r="J123" i="9"/>
  <c r="J99" i="9" s="1"/>
  <c r="J125" i="19"/>
  <c r="J99" i="19"/>
  <c r="AG113" i="1"/>
  <c r="J98" i="18"/>
  <c r="BK127" i="16"/>
  <c r="J127" i="16"/>
  <c r="J98" i="16"/>
  <c r="AG108" i="1"/>
  <c r="AN108" i="1" s="1"/>
  <c r="AG105" i="1"/>
  <c r="AN105" i="1" s="1"/>
  <c r="J98" i="11"/>
  <c r="AG101" i="1"/>
  <c r="J137" i="4"/>
  <c r="J99" i="4"/>
  <c r="J130" i="3"/>
  <c r="J99" i="3"/>
  <c r="F35" i="3"/>
  <c r="AZ97" i="1" s="1"/>
  <c r="BD96" i="1"/>
  <c r="J35" i="17"/>
  <c r="AV112" i="1"/>
  <c r="AT112" i="1"/>
  <c r="J35" i="19"/>
  <c r="AV114" i="1" s="1"/>
  <c r="AT114" i="1" s="1"/>
  <c r="J35" i="5"/>
  <c r="AV99" i="1" s="1"/>
  <c r="AT99" i="1" s="1"/>
  <c r="J35" i="13"/>
  <c r="AV107" i="1"/>
  <c r="AT107" i="1"/>
  <c r="F35" i="12"/>
  <c r="AZ106" i="1"/>
  <c r="F35" i="15"/>
  <c r="AZ110" i="1" s="1"/>
  <c r="BA109" i="1"/>
  <c r="AW109" i="1"/>
  <c r="J33" i="2"/>
  <c r="AV95" i="1" s="1"/>
  <c r="AT95" i="1" s="1"/>
  <c r="J32" i="8"/>
  <c r="AG102" i="1"/>
  <c r="J35" i="9"/>
  <c r="AV103" i="1" s="1"/>
  <c r="AT103" i="1" s="1"/>
  <c r="J35" i="14"/>
  <c r="AV108" i="1"/>
  <c r="AT108" i="1"/>
  <c r="F35" i="19"/>
  <c r="AZ114" i="1"/>
  <c r="F35" i="6"/>
  <c r="AZ100" i="1" s="1"/>
  <c r="J32" i="10"/>
  <c r="AG104" i="1" s="1"/>
  <c r="J35" i="11"/>
  <c r="AV105" i="1"/>
  <c r="AT105" i="1" s="1"/>
  <c r="J35" i="4"/>
  <c r="AV98" i="1"/>
  <c r="AT98" i="1"/>
  <c r="F35" i="7"/>
  <c r="AZ101" i="1" s="1"/>
  <c r="F35" i="9"/>
  <c r="AZ103" i="1"/>
  <c r="BC96" i="1"/>
  <c r="AY96" i="1"/>
  <c r="F35" i="17"/>
  <c r="AZ112" i="1"/>
  <c r="BB109" i="1"/>
  <c r="AX109" i="1"/>
  <c r="F35" i="4"/>
  <c r="AZ98" i="1" s="1"/>
  <c r="F35" i="5"/>
  <c r="AZ99" i="1" s="1"/>
  <c r="J35" i="12"/>
  <c r="AV106" i="1" s="1"/>
  <c r="AT106" i="1" s="1"/>
  <c r="BB96" i="1"/>
  <c r="J35" i="16"/>
  <c r="AV111" i="1"/>
  <c r="AT111" i="1"/>
  <c r="F33" i="2"/>
  <c r="AZ95" i="1"/>
  <c r="F35" i="8"/>
  <c r="AZ102" i="1"/>
  <c r="F35" i="13"/>
  <c r="AZ107" i="1"/>
  <c r="J35" i="6"/>
  <c r="AV100" i="1"/>
  <c r="AT100" i="1" s="1"/>
  <c r="F35" i="11"/>
  <c r="AZ105" i="1" s="1"/>
  <c r="BC109" i="1"/>
  <c r="AY109" i="1"/>
  <c r="J35" i="8"/>
  <c r="AV102" i="1"/>
  <c r="AT102" i="1"/>
  <c r="J32" i="13"/>
  <c r="AG107" i="1" s="1"/>
  <c r="F35" i="14"/>
  <c r="AZ108" i="1"/>
  <c r="F35" i="18"/>
  <c r="AZ113" i="1"/>
  <c r="J35" i="3"/>
  <c r="AV97" i="1"/>
  <c r="AT97" i="1"/>
  <c r="BA96" i="1"/>
  <c r="J35" i="18"/>
  <c r="AV113" i="1"/>
  <c r="AT113" i="1"/>
  <c r="AN113" i="1"/>
  <c r="J35" i="7"/>
  <c r="AV101" i="1" s="1"/>
  <c r="AT101" i="1" s="1"/>
  <c r="AN101" i="1" s="1"/>
  <c r="F35" i="10"/>
  <c r="AZ104" i="1"/>
  <c r="J35" i="15"/>
  <c r="AV110" i="1"/>
  <c r="AT110" i="1"/>
  <c r="BD109" i="1"/>
  <c r="J35" i="10"/>
  <c r="AV104" i="1"/>
  <c r="AT104" i="1"/>
  <c r="J32" i="15"/>
  <c r="AG110" i="1"/>
  <c r="F35" i="16"/>
  <c r="AZ111" i="1"/>
  <c r="AN100" i="1" l="1"/>
  <c r="BK129" i="3"/>
  <c r="J129" i="3" s="1"/>
  <c r="J32" i="3" s="1"/>
  <c r="AG97" i="1" s="1"/>
  <c r="R129" i="3"/>
  <c r="J126" i="2"/>
  <c r="J97" i="2"/>
  <c r="BK136" i="4"/>
  <c r="J136" i="4"/>
  <c r="J98" i="4"/>
  <c r="J98" i="6"/>
  <c r="J96" i="2"/>
  <c r="J41" i="18"/>
  <c r="AN110" i="1"/>
  <c r="J41" i="15"/>
  <c r="AN107" i="1"/>
  <c r="J41" i="14"/>
  <c r="J41" i="13"/>
  <c r="AN104" i="1"/>
  <c r="J41" i="11"/>
  <c r="J41" i="10"/>
  <c r="AN102" i="1"/>
  <c r="J41" i="8"/>
  <c r="J41" i="7"/>
  <c r="J41" i="6"/>
  <c r="AN97" i="1"/>
  <c r="J98" i="3"/>
  <c r="J41" i="3"/>
  <c r="J39" i="2"/>
  <c r="AN95" i="1"/>
  <c r="AU109" i="1"/>
  <c r="AU96" i="1"/>
  <c r="AU94" i="1" s="1"/>
  <c r="J32" i="17"/>
  <c r="AG112" i="1"/>
  <c r="BB94" i="1"/>
  <c r="W31" i="1"/>
  <c r="J32" i="12"/>
  <c r="AG106" i="1"/>
  <c r="AW96" i="1"/>
  <c r="BA94" i="1"/>
  <c r="W30" i="1"/>
  <c r="BC94" i="1"/>
  <c r="W32" i="1"/>
  <c r="BD94" i="1"/>
  <c r="W33" i="1"/>
  <c r="J32" i="19"/>
  <c r="AG114" i="1"/>
  <c r="AX96" i="1"/>
  <c r="AZ109" i="1"/>
  <c r="AV109" i="1"/>
  <c r="AT109" i="1"/>
  <c r="J32" i="9"/>
  <c r="AG103" i="1"/>
  <c r="J32" i="16"/>
  <c r="AG111" i="1"/>
  <c r="J32" i="5"/>
  <c r="AG99" i="1"/>
  <c r="AZ96" i="1"/>
  <c r="AV96" i="1"/>
  <c r="J41" i="5" l="1"/>
  <c r="J41" i="12"/>
  <c r="J41" i="17"/>
  <c r="J41" i="9"/>
  <c r="J41" i="19"/>
  <c r="J41" i="16"/>
  <c r="AN111" i="1"/>
  <c r="AN112" i="1"/>
  <c r="AN114" i="1"/>
  <c r="AN99" i="1"/>
  <c r="AN103" i="1"/>
  <c r="AN106" i="1"/>
  <c r="AG109" i="1"/>
  <c r="AT96" i="1"/>
  <c r="AY94" i="1"/>
  <c r="J32" i="4"/>
  <c r="AG98" i="1"/>
  <c r="AN98" i="1"/>
  <c r="AX94" i="1"/>
  <c r="AW94" i="1"/>
  <c r="AK30" i="1"/>
  <c r="AZ94" i="1"/>
  <c r="W29" i="1" s="1"/>
  <c r="J41" i="4" l="1"/>
  <c r="AN109" i="1"/>
  <c r="AG96" i="1"/>
  <c r="AV94" i="1"/>
  <c r="AK29" i="1"/>
  <c r="AG94" i="1" l="1"/>
  <c r="AK26" i="1"/>
  <c r="AN96" i="1"/>
  <c r="AK35" i="1"/>
  <c r="AT94" i="1"/>
  <c r="AN94" i="1"/>
</calcChain>
</file>

<file path=xl/sharedStrings.xml><?xml version="1.0" encoding="utf-8"?>
<sst xmlns="http://schemas.openxmlformats.org/spreadsheetml/2006/main" count="17558" uniqueCount="2450">
  <si>
    <t>Export Komplet</t>
  </si>
  <si>
    <t/>
  </si>
  <si>
    <t>2.0</t>
  </si>
  <si>
    <t>ZAMOK</t>
  </si>
  <si>
    <t>False</t>
  </si>
  <si>
    <t>{8a4a5fd0-251c-4cf1-be75-31040807efc4}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</si>
  <si>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</si>
  <si>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</si>
  <si>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</si>
  <si>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</si>
  <si>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</si>
  <si>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</si>
  <si>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</si>
  <si>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</si>
  <si>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0713(1)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</si>
  <si>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</si>
  <si>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</si>
  <si>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Testovací centrum Menzy CZU</t>
  </si>
  <si>
    <t>KSO:</t>
  </si>
  <si>
    <t>CC-CZ:</t>
  </si>
  <si>
    <t>Místo:</t>
  </si>
  <si>
    <t>Menza ČZU</t>
  </si>
  <si>
    <t>Datum:</t>
  </si>
  <si>
    <t>27. 8. 2025</t>
  </si>
  <si>
    <t>Zadavatel:</t>
  </si>
  <si>
    <t>IČ:</t>
  </si>
  <si>
    <t>Česká zemědělská univerzita v Praze</t>
  </si>
  <si>
    <t>DIČ:</t>
  </si>
  <si>
    <t>Uchazeč:</t>
  </si>
  <si>
    <t>Vyplň údaj</t>
  </si>
  <si>
    <t>Projektant:</t>
  </si>
  <si>
    <t>Hidden Dimension s.r.o.</t>
  </si>
  <si>
    <t>True</t>
  </si>
  <si>
    <t>Zpracovatel:</t>
  </si>
  <si>
    <t>František Klus rozpočty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</si>
  <si>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</si>
  <si>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</si>
  <si>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</si>
  <si>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</si>
  <si>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</si>
  <si>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</si>
  <si>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</si>
  <si>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</si>
  <si>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</si>
  <si>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</si>
  <si>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</si>
  <si>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</si>
  <si>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</si>
  <si>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</si>
  <si>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</si>
  <si>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</si>
  <si>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</si>
  <si>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</si>
  <si>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</si>
  <si>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</si>
  <si>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</si>
  <si>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</si>
  <si>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</si>
  <si>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</si>
  <si>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</si>
  <si>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</si>
  <si>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</si>
  <si>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</si>
  <si>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</si>
  <si>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</si>
  <si>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</si>
  <si>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</si>
  <si>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</si>
  <si>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</si>
  <si>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</si>
  <si>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</si>
  <si>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</si>
  <si>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</si>
  <si>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</si>
  <si>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</si>
  <si>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</si>
  <si>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</si>
  <si>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</si>
  <si>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</si>
  <si>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</si>
  <si>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</si>
  <si>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</si>
  <si>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</si>
  <si>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</si>
  <si>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</si>
  <si>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{a72759e3-bd3e-4583-a53b-fdb077b34c65}</t>
  </si>
  <si>
    <t>2</t>
  </si>
  <si>
    <t>SO 01</t>
  </si>
  <si>
    <t>Testovací centrum, změna užíváná a dispoziční úpravy Menzy CZU</t>
  </si>
  <si>
    <t>{722c3827-7c00-4865-bfee-0c6c8f16d0bc}</t>
  </si>
  <si>
    <t>01</t>
  </si>
  <si>
    <t>Bourací práce</t>
  </si>
  <si>
    <t>Soupis</t>
  </si>
  <si>
    <t>{4cd6906e-64c5-433e-bb43-5c91f2f6be0f}</t>
  </si>
  <si>
    <t>02</t>
  </si>
  <si>
    <t>Architektonicko stavební řešení</t>
  </si>
  <si>
    <t>{a3a58e43-e636-4fd2-a50b-e9778307eb27}</t>
  </si>
  <si>
    <t>03</t>
  </si>
  <si>
    <t>EPS</t>
  </si>
  <si>
    <t>{7da9e9d7-9ae6-49db-acbb-301e7fdddb6e}</t>
  </si>
  <si>
    <t>04</t>
  </si>
  <si>
    <t>ZTI změna uživání</t>
  </si>
  <si>
    <t>{f6deffc0-cf0e-44fd-a592-81eb67b1a60e}</t>
  </si>
  <si>
    <t>05</t>
  </si>
  <si>
    <t>CHUC - A</t>
  </si>
  <si>
    <t>{d55d98ac-d7ee-4c86-adfa-6cdca9aa4b99}</t>
  </si>
  <si>
    <t>06</t>
  </si>
  <si>
    <t>PZTS</t>
  </si>
  <si>
    <t>{c6d93352-0688-48cd-9848-a4da45f6e058}</t>
  </si>
  <si>
    <t>07</t>
  </si>
  <si>
    <t>zař.1+2-vzt</t>
  </si>
  <si>
    <t>{635944d3-29cd-4938-aa2d-08c76b283bc8}</t>
  </si>
  <si>
    <t>08</t>
  </si>
  <si>
    <t>SKV</t>
  </si>
  <si>
    <t>{2bc9b476-ebc2-46b5-b97e-b3cbf189c754}</t>
  </si>
  <si>
    <t>09</t>
  </si>
  <si>
    <t>SCS</t>
  </si>
  <si>
    <t>{c070f64f-0e07-4376-a5c2-cccd7379eb00}</t>
  </si>
  <si>
    <t>10</t>
  </si>
  <si>
    <t>Interkom</t>
  </si>
  <si>
    <t>{403bc773-cf6f-4d45-8fff-1ad7d5882cac}</t>
  </si>
  <si>
    <t>11</t>
  </si>
  <si>
    <t>Silnoproud</t>
  </si>
  <si>
    <t>{da3ffe78-6452-499d-8a33-9e9ec9da8f0c}</t>
  </si>
  <si>
    <t>Interiér</t>
  </si>
  <si>
    <t>{e68e5b0b-e8eb-41b0-8d93-84ae91a23889}</t>
  </si>
  <si>
    <t>SO 02</t>
  </si>
  <si>
    <t>Výměna rekuperační jednotky a doplnění klimatizace ve studentské menze 1</t>
  </si>
  <si>
    <t>{081bb99d-d83a-4eed-831a-1e6186c9f305}</t>
  </si>
  <si>
    <t>13</t>
  </si>
  <si>
    <t>Klima zař.č.2</t>
  </si>
  <si>
    <t>{8b262dd1-d0c8-45d2-a585-8bf0942cd0ea}</t>
  </si>
  <si>
    <t>14</t>
  </si>
  <si>
    <t>MaR</t>
  </si>
  <si>
    <t>{090529ca-2de6-48b0-a5b3-b250844620c0}</t>
  </si>
  <si>
    <t>15</t>
  </si>
  <si>
    <t>ZTI výměna</t>
  </si>
  <si>
    <t>{abf16d2b-b828-4535-8e5d-46cb2fe0f337}</t>
  </si>
  <si>
    <t>16</t>
  </si>
  <si>
    <t>VZT zař1</t>
  </si>
  <si>
    <t>{be9b91da-9c3b-4829-b38e-79a76544db45}</t>
  </si>
  <si>
    <t>17</t>
  </si>
  <si>
    <t>SILNOPROUD_01</t>
  </si>
  <si>
    <t>{a575ae3f-e4fd-48cb-a12b-b47aa5e15c76}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</si>
  <si>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</si>
  <si>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</si>
  <si>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</si>
  <si>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</si>
  <si>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</si>
  <si>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</si>
  <si>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</si>
  <si>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</si>
  <si>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</si>
  <si>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</si>
  <si>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</si>
  <si>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</si>
  <si>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</si>
  <si>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</si>
  <si>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</si>
  <si>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</si>
  <si>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</si>
  <si>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</si>
  <si>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</si>
  <si>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</si>
  <si>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</si>
  <si>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</si>
  <si>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</si>
  <si>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</si>
  <si>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</si>
  <si>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</si>
  <si>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</si>
  <si>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</si>
  <si>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</si>
  <si>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</si>
  <si>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</si>
  <si>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</si>
  <si>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</si>
  <si>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</si>
  <si>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</si>
  <si>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</si>
  <si>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</si>
  <si>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</si>
  <si>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4</t>
  </si>
  <si>
    <t>1651633548</t>
  </si>
  <si>
    <t>P</t>
  </si>
  <si>
    <t>Poznámka k položce:_x000D_
Poznámka k položce: podrobné členění VRN nákladů:  https://podminky.urs.cz/catalog?versionId=TWWRkbQQQuJyzATX0cb0&amp;catalogId=uyXlYb4eRHPoqJCf72PN&amp;categoryId=uyXlYb4eRHPoqJCf72PN  součástí ocenění VRN zohlednit také prováděcí dokumentaci a ostatní dle odkazu, dle TZ, dle výběrového řízení</t>
  </si>
  <si>
    <t>VRN2</t>
  </si>
  <si>
    <t>Příprava staveniště</t>
  </si>
  <si>
    <t>020001000</t>
  </si>
  <si>
    <t>1912242229</t>
  </si>
  <si>
    <t>VRN3</t>
  </si>
  <si>
    <t>Zařízení staveniště</t>
  </si>
  <si>
    <t>3</t>
  </si>
  <si>
    <t>030001000</t>
  </si>
  <si>
    <t>-1227024630</t>
  </si>
  <si>
    <t>VRN4</t>
  </si>
  <si>
    <t>Inženýrská činnost</t>
  </si>
  <si>
    <t>040001000</t>
  </si>
  <si>
    <t>1490056995</t>
  </si>
  <si>
    <t>VRN5</t>
  </si>
  <si>
    <t>Finanční náklady</t>
  </si>
  <si>
    <t>050001000</t>
  </si>
  <si>
    <t>-729287908</t>
  </si>
  <si>
    <t>6</t>
  </si>
  <si>
    <t>050001000VZ</t>
  </si>
  <si>
    <t>Vzorkování investorovi</t>
  </si>
  <si>
    <t>1253413162</t>
  </si>
  <si>
    <t>VRN6</t>
  </si>
  <si>
    <t>Územní vlivy</t>
  </si>
  <si>
    <t>7</t>
  </si>
  <si>
    <t>060001000</t>
  </si>
  <si>
    <t>-1756199603</t>
  </si>
  <si>
    <t>VRN7</t>
  </si>
  <si>
    <t>Provozní vlivy</t>
  </si>
  <si>
    <t>8</t>
  </si>
  <si>
    <t>070001000</t>
  </si>
  <si>
    <t>-1262880324</t>
  </si>
  <si>
    <t>VRN8</t>
  </si>
  <si>
    <t>Přesun stavebních kapacit</t>
  </si>
  <si>
    <t>9</t>
  </si>
  <si>
    <t>080001000</t>
  </si>
  <si>
    <t>Další náklady na pracovníky</t>
  </si>
  <si>
    <t>1801295049</t>
  </si>
  <si>
    <t>SO 01 - Testovací centrum, změna užíváná a dispoziční úpravy Menzy CZU</t>
  </si>
  <si>
    <t>Soupis:</t>
  </si>
  <si>
    <t>01 - Bourací práce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</si>
  <si>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</si>
  <si>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</si>
  <si>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</si>
  <si>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</si>
  <si>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763 - Konstrukce suché výstavby</t>
  </si>
  <si>
    <t xml:space="preserve">    766 - Konstrukce truhlářské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</si>
  <si>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</si>
  <si>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</si>
  <si>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</si>
  <si>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HSV</t>
  </si>
  <si>
    <t>Práce a dodávky HSV</t>
  </si>
  <si>
    <t>Ostatní konstrukce a práce, bourání</t>
  </si>
  <si>
    <t>952902121</t>
  </si>
  <si>
    <t>Čištění budov zametení drsných podlah</t>
  </si>
  <si>
    <t>m2</t>
  </si>
  <si>
    <t>CS ÚRS 2025 02</t>
  </si>
  <si>
    <t>1846660532</t>
  </si>
  <si>
    <t>962032111</t>
  </si>
  <si>
    <t>Bourání zdiva z keramických děrovaných cihel na MVC do 1 m3</t>
  </si>
  <si>
    <t>m3</t>
  </si>
  <si>
    <t>-311036212</t>
  </si>
  <si>
    <t>VV</t>
  </si>
  <si>
    <t>"příčka u stěny</t>
  </si>
  <si>
    <t>3,44*0,5*0,19</t>
  </si>
  <si>
    <t>Součet</t>
  </si>
  <si>
    <t>962032111R</t>
  </si>
  <si>
    <t>Provedení prostupu pro splaškovou kanalizaci min. průměr 150 mm</t>
  </si>
  <si>
    <t>soubor</t>
  </si>
  <si>
    <t>1608417527</t>
  </si>
  <si>
    <t>962032111R2</t>
  </si>
  <si>
    <t>Provedení prostupu pro VZT dle PD VZT</t>
  </si>
  <si>
    <t>-1549670055</t>
  </si>
  <si>
    <t>962032111R3</t>
  </si>
  <si>
    <t>Provedení prostupu pro splaškovou kanalizaci min. průměr 200 mm</t>
  </si>
  <si>
    <t>-637661585</t>
  </si>
  <si>
    <t>965043341</t>
  </si>
  <si>
    <t>Bourání podkladů pod dlažby betonových s potěrem nebo teracem tl do 100 mm pl přes 4 m2</t>
  </si>
  <si>
    <t>1299714218</t>
  </si>
  <si>
    <t>"bourání podlahy pro novou skladbu - ocenit dle prohlídky staveniště, pokudbudou provedeny sondy, nastaveno na 7 cm potěru, ocenit vč. izolace aj.</t>
  </si>
  <si>
    <t>"P1</t>
  </si>
  <si>
    <t>"m.č. 301, 308</t>
  </si>
  <si>
    <t>0,07*(395,73+95,26)</t>
  </si>
  <si>
    <t>968072455</t>
  </si>
  <si>
    <t>Vybourání kovových dveřních zárubní pl do 2 m2</t>
  </si>
  <si>
    <t>-1837148107</t>
  </si>
  <si>
    <t>0,8*1,96</t>
  </si>
  <si>
    <t>0,8*1,98</t>
  </si>
  <si>
    <t>968072456</t>
  </si>
  <si>
    <t>Vybourání kovových dveřních zárubní pl přes 2 m2</t>
  </si>
  <si>
    <t>-1303181322</t>
  </si>
  <si>
    <t>1,1*1,95</t>
  </si>
  <si>
    <t>1,1*1,97</t>
  </si>
  <si>
    <t>1,06*2,06</t>
  </si>
  <si>
    <t>974042537</t>
  </si>
  <si>
    <t>Vysekání rýh v dlažbě betonové nebo jiné monolitické hl do 50 mm š do 300 mm</t>
  </si>
  <si>
    <t>m</t>
  </si>
  <si>
    <t>-1074502291</t>
  </si>
  <si>
    <t>"pro podlahové žlaby</t>
  </si>
  <si>
    <t>6,995+1,23+2,99+2,365+0,5+0,805+0,25+1,84+0,78+2,25+0,5+0,8</t>
  </si>
  <si>
    <t>6,995+3,385+2,64</t>
  </si>
  <si>
    <t>2,99+2,365+0,5+0,805+0,25+1,84+0,78+2,25+0,25</t>
  </si>
  <si>
    <t>(0,805+0,25+1,84+0,78+2,25+0,25)*3</t>
  </si>
  <si>
    <t>(8,72+0,25+10,41)*4</t>
  </si>
  <si>
    <t>1,0+5,53+1,4+1,65</t>
  </si>
  <si>
    <t>DEM1</t>
  </si>
  <si>
    <t>Demontáž a likvidace stávajícího pásu na jídelní tácy</t>
  </si>
  <si>
    <t>1764653237</t>
  </si>
  <si>
    <t>DEM2</t>
  </si>
  <si>
    <t>Demontáž a likvidace stávající posuvné stěny včetně pomocných ocelových konstrukcí a kolejnic a nadpraží</t>
  </si>
  <si>
    <t>2099627651</t>
  </si>
  <si>
    <t>DEM3</t>
  </si>
  <si>
    <t>Demontáž a likvidace stávající okno na nádobí vč. rámu</t>
  </si>
  <si>
    <t>-1996805556</t>
  </si>
  <si>
    <t>DEM4</t>
  </si>
  <si>
    <t>Demontáž a likvidace stávajících garnýží</t>
  </si>
  <si>
    <t>-371601363</t>
  </si>
  <si>
    <t>DEM5</t>
  </si>
  <si>
    <t>Demontáž a likvidace stávajících háčků na věšení oděvu</t>
  </si>
  <si>
    <t>136404430</t>
  </si>
  <si>
    <t>997</t>
  </si>
  <si>
    <t>Doprava suti a vybouraných hmot</t>
  </si>
  <si>
    <t>997013213</t>
  </si>
  <si>
    <t>Vnitrostaveništní doprava suti a vybouraných hmot pro budovy v přes 9 do 12 m ručně</t>
  </si>
  <si>
    <t>t</t>
  </si>
  <si>
    <t>1000485279</t>
  </si>
  <si>
    <t>997013501</t>
  </si>
  <si>
    <t>Odvoz suti a vybouraných hmot na skládku nebo meziskládku do 1 km se složením</t>
  </si>
  <si>
    <t>-1080437376</t>
  </si>
  <si>
    <t>997013509</t>
  </si>
  <si>
    <t>Příplatek k odvozu suti a vybouraných hmot na skládku ZKD 1 km přes 1 km</t>
  </si>
  <si>
    <t>499198323</t>
  </si>
  <si>
    <t>100,461*19 "Přepočtené koeficientem množství</t>
  </si>
  <si>
    <t>18</t>
  </si>
  <si>
    <t>997013631</t>
  </si>
  <si>
    <t>Poplatek za uložení na skládce (skládkovné) stavebního odpadu směsného kód odpadu 17 09 04</t>
  </si>
  <si>
    <t>-1756682519</t>
  </si>
  <si>
    <t>PSV</t>
  </si>
  <si>
    <t>Práce a dodávky PSV</t>
  </si>
  <si>
    <t>763</t>
  </si>
  <si>
    <t>Konstrukce suché výstavby</t>
  </si>
  <si>
    <t>19</t>
  </si>
  <si>
    <t>763131831</t>
  </si>
  <si>
    <t>Demontáž SDK podhledu s jednovrstvou nosnou kcí z ocelových profilů opláštění jednoduché</t>
  </si>
  <si>
    <t>1735628286</t>
  </si>
  <si>
    <t>"C1</t>
  </si>
  <si>
    <t>7,33*12,5</t>
  </si>
  <si>
    <t>2,14*6,05</t>
  </si>
  <si>
    <t>20</t>
  </si>
  <si>
    <t>763431812</t>
  </si>
  <si>
    <t>Demontáž minerálního podhledu šroubovaného na stropní konstrukci</t>
  </si>
  <si>
    <t>-1495344321</t>
  </si>
  <si>
    <t>"C2</t>
  </si>
  <si>
    <t>9,59*7,95</t>
  </si>
  <si>
    <t>766</t>
  </si>
  <si>
    <t>Konstrukce truhlářské</t>
  </si>
  <si>
    <t>766411811</t>
  </si>
  <si>
    <t>Demontáž truhlářského obložení stěn z panelů plochy do 1,5 m2</t>
  </si>
  <si>
    <t>1820866585</t>
  </si>
  <si>
    <t>"demontáž stávajícího akustického obložení</t>
  </si>
  <si>
    <t>3,00*13,845</t>
  </si>
  <si>
    <t>22</t>
  </si>
  <si>
    <t>766431811</t>
  </si>
  <si>
    <t>Demontáž truhlářského obložení sloupů a pilířů z panelů plochy do 1,5 m2</t>
  </si>
  <si>
    <t>-1236554070</t>
  </si>
  <si>
    <t>"demontáž stávajícího obložení sloupů</t>
  </si>
  <si>
    <t>3,00*4*0,6*16</t>
  </si>
  <si>
    <t>776</t>
  </si>
  <si>
    <t>Podlahy povlakové</t>
  </si>
  <si>
    <t>23</t>
  </si>
  <si>
    <t>776111116</t>
  </si>
  <si>
    <t>Odstranění zbytků lepidla z podkladu povlakových podlah broušením</t>
  </si>
  <si>
    <t>-210941220</t>
  </si>
  <si>
    <t>395,73+95,26</t>
  </si>
  <si>
    <t>24</t>
  </si>
  <si>
    <t>776201813</t>
  </si>
  <si>
    <t>Demontáž lepených povlakových podlah strojně</t>
  </si>
  <si>
    <t>-1706538208</t>
  </si>
  <si>
    <t>25</t>
  </si>
  <si>
    <t>776991821</t>
  </si>
  <si>
    <t>Odstranění lepidla ručně z podlah</t>
  </si>
  <si>
    <t>2143096972</t>
  </si>
  <si>
    <t>"dobroušení detailů se špatným přístupem brusky 5%</t>
  </si>
  <si>
    <t>490,99*0,05 "Přepočtené koeficientem množství</t>
  </si>
  <si>
    <t>781</t>
  </si>
  <si>
    <t>Dokončovací práce - obklady</t>
  </si>
  <si>
    <t>26</t>
  </si>
  <si>
    <t>781471810</t>
  </si>
  <si>
    <t>Demontáž obkladů z obkladaček keramických kladených do malty</t>
  </si>
  <si>
    <t>-1278459247</t>
  </si>
  <si>
    <t>"demontáž obkladu</t>
  </si>
  <si>
    <t>"stěny</t>
  </si>
  <si>
    <t>"D</t>
  </si>
  <si>
    <t>2,5*2,96</t>
  </si>
  <si>
    <t>0,9*2,633</t>
  </si>
  <si>
    <t>2,437*2,305</t>
  </si>
  <si>
    <t>5,907*4,101</t>
  </si>
  <si>
    <t>3,63*2,8</t>
  </si>
  <si>
    <t>"F</t>
  </si>
  <si>
    <t>5,907*4,101-5,76*2,5</t>
  </si>
  <si>
    <t xml:space="preserve">"E </t>
  </si>
  <si>
    <t>2,06*2,96-1,95*2,03</t>
  </si>
  <si>
    <t>"G</t>
  </si>
  <si>
    <t>2,102*3,44</t>
  </si>
  <si>
    <t>7,3*2,0-1,1*2,02*2</t>
  </si>
  <si>
    <t>11,61*2,02-1,06*2,0</t>
  </si>
  <si>
    <t>(2,25+4,47+0,55)*2,0-4,47*1,5</t>
  </si>
  <si>
    <t>784</t>
  </si>
  <si>
    <t>Dokončovací práce - malby a tapety</t>
  </si>
  <si>
    <t>27</t>
  </si>
  <si>
    <t>784121001</t>
  </si>
  <si>
    <t>Oškrabání malby v místnostech v do 3,80 m</t>
  </si>
  <si>
    <t>308639970</t>
  </si>
  <si>
    <t>3,85*5,5</t>
  </si>
  <si>
    <t>-0,69*1,2</t>
  </si>
  <si>
    <t>-1,1*1,95</t>
  </si>
  <si>
    <t>"ostatní plochy nad obkladem aj. mimo schodiště odhad</t>
  </si>
  <si>
    <t>50</t>
  </si>
  <si>
    <t>"začištění po demontáží</t>
  </si>
  <si>
    <t>"demontáž tapet</t>
  </si>
  <si>
    <t>3,85*(0,99+3,32+2,53+2*0,9+1,95+0,465+3,1)</t>
  </si>
  <si>
    <t>-1,85*1,98</t>
  </si>
  <si>
    <t>28</t>
  </si>
  <si>
    <t>784121009</t>
  </si>
  <si>
    <t>Oškrabání malby na schodišti podlaží v přes 3,80 do 5,00 m</t>
  </si>
  <si>
    <t>965988475</t>
  </si>
  <si>
    <t>"oškrábání nad obkladem strop aj. odhad</t>
  </si>
  <si>
    <t>30</t>
  </si>
  <si>
    <t>29</t>
  </si>
  <si>
    <t>784131031</t>
  </si>
  <si>
    <t>Odstranění válečkovaných tapet v místnostech v do 3,80 m</t>
  </si>
  <si>
    <t>-1459035463</t>
  </si>
  <si>
    <t>02 - Architektonicko stavební řešení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</si>
  <si>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</si>
  <si>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</si>
  <si>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</si>
  <si>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713 - Izolace tepelné</t>
  </si>
  <si>
    <t xml:space="preserve">    742 - Elektroinstalace - slaboproud</t>
  </si>
  <si>
    <t xml:space="preserve">    767 - Konstrukce zámečnické</t>
  </si>
  <si>
    <t xml:space="preserve">    771 - Podlahy z dlaždic</t>
  </si>
  <si>
    <t xml:space="preserve">    786 - Dokončovací práce - čalounické úpravy</t>
  </si>
  <si>
    <t>Svislé a kompletní konstrukce</t>
  </si>
  <si>
    <t>311231117</t>
  </si>
  <si>
    <t>Zdivo nosné z cihel dl 290 mm P7 až 15 na SMS 10 MPa</t>
  </si>
  <si>
    <t>1306521049</t>
  </si>
  <si>
    <t>"zazdívky</t>
  </si>
  <si>
    <t>0,2*(0,69*1,2+1,1*1,95+2*1,1*1,97)</t>
  </si>
  <si>
    <t>0,28*1,06*2,06</t>
  </si>
  <si>
    <t>0,16*0,9*2,02*2</t>
  </si>
  <si>
    <t>Úpravy povrchů, podlahy a osazování výplní</t>
  </si>
  <si>
    <t>612131102</t>
  </si>
  <si>
    <t>Cementový postřik vnitřních stěn nanášený síťovitě ručně</t>
  </si>
  <si>
    <t>1767073754</t>
  </si>
  <si>
    <t>2*(0,69*1,2+1,1*1,95+2*1,1*1,97)</t>
  </si>
  <si>
    <t>2*1,06*2,06</t>
  </si>
  <si>
    <t>2*0,9*2,02*2</t>
  </si>
  <si>
    <t>612321141</t>
  </si>
  <si>
    <t>Vápenocementová omítka štuková dvouvrstvá vnitřních stěn nanášená ručně</t>
  </si>
  <si>
    <t>1734060819</t>
  </si>
  <si>
    <t>612321391</t>
  </si>
  <si>
    <t>Příplatek k vápenocementové omítce vnitřních stěn za každých dalších 5 mm tloušťky strojně</t>
  </si>
  <si>
    <t>1467040142</t>
  </si>
  <si>
    <t>619991011X</t>
  </si>
  <si>
    <t>Demontáž minerálního podhledu, uskladnění, zpětná montáž</t>
  </si>
  <si>
    <t>1224966026</t>
  </si>
  <si>
    <t>12,5*22,1</t>
  </si>
  <si>
    <t>629991011</t>
  </si>
  <si>
    <t>Zakrytí výplní otvorů a svislých ploch fólií přilepenou lepící páskou</t>
  </si>
  <si>
    <t>1367136305</t>
  </si>
  <si>
    <t>"zakrytí, doplnění oprava aj. v růběhu výstavby odhad</t>
  </si>
  <si>
    <t>400</t>
  </si>
  <si>
    <t>631311115</t>
  </si>
  <si>
    <t>Mazanina tl přes 50 do 80 mm z betonu prostého bez zvýšených nároků na prostředí tř. C 20/25</t>
  </si>
  <si>
    <t>-335653476</t>
  </si>
  <si>
    <t>"nová mazanina po bourání</t>
  </si>
  <si>
    <t>491*0,07</t>
  </si>
  <si>
    <t>631362021</t>
  </si>
  <si>
    <t>Výztuž mazanin svařovanými sítěmi Kari</t>
  </si>
  <si>
    <t>1131645967</t>
  </si>
  <si>
    <t>"kari 5/100 s přesahy</t>
  </si>
  <si>
    <t>491*0,00308*1,15</t>
  </si>
  <si>
    <t>632481213</t>
  </si>
  <si>
    <t>Separační vrstva z PE fólie</t>
  </si>
  <si>
    <t>1521574343</t>
  </si>
  <si>
    <t>491</t>
  </si>
  <si>
    <t>634112123</t>
  </si>
  <si>
    <t>Obvodová dilatace podlahovým páskem z pěnového PE s fólií mezi stěnou a mazaninou nebo potěrem v 80 mm</t>
  </si>
  <si>
    <t>-381810650</t>
  </si>
  <si>
    <t>491*0,45</t>
  </si>
  <si>
    <t>949101111</t>
  </si>
  <si>
    <t>Lešení pomocné pro objekty pozemních staveb s lešeňovou podlahou v do 1,9 m zatížení do 150 kg/m2</t>
  </si>
  <si>
    <t>1566816684</t>
  </si>
  <si>
    <t>952901111</t>
  </si>
  <si>
    <t>Vyčištění budov bytové a občanské výstavby při výšce podlaží do 4 m</t>
  </si>
  <si>
    <t>490100250</t>
  </si>
  <si>
    <t>953943211</t>
  </si>
  <si>
    <t>Osazování hasicího přístroje</t>
  </si>
  <si>
    <t>kus</t>
  </si>
  <si>
    <t>311951110</t>
  </si>
  <si>
    <t>M</t>
  </si>
  <si>
    <t>44932415</t>
  </si>
  <si>
    <t>přístroj hasicí ruční pěnový nástěnný hasební schopnost 21A, 75F</t>
  </si>
  <si>
    <t>1647845143</t>
  </si>
  <si>
    <t>O07</t>
  </si>
  <si>
    <t>Dodávka a montáž řetězového pohonu dveří dle PD, výpisu ostatních prvků</t>
  </si>
  <si>
    <t>1361839477</t>
  </si>
  <si>
    <t>O08</t>
  </si>
  <si>
    <t>Dodávka a montáž elektromechanický zámek dle PD, výpisu ostatních prvků</t>
  </si>
  <si>
    <t>788838053</t>
  </si>
  <si>
    <t>O11</t>
  </si>
  <si>
    <t>Dodávka a montáž dveřní zarážka dle PD, výpisu ostatních prvků</t>
  </si>
  <si>
    <t>156238773</t>
  </si>
  <si>
    <t>O12</t>
  </si>
  <si>
    <t>Dodávka a montáž držák na WC štětku dle PD, výpisu ostatních prvků</t>
  </si>
  <si>
    <t>-744112297</t>
  </si>
  <si>
    <t>O13</t>
  </si>
  <si>
    <t>Dodávka a montáž háček na oděv dle PD, výpisu ostatních prvků</t>
  </si>
  <si>
    <t>-2053529927</t>
  </si>
  <si>
    <t>O14</t>
  </si>
  <si>
    <t>Dodávka a montáž háček na ručník dle PD, výpisu ostatních prvků</t>
  </si>
  <si>
    <t>559198665</t>
  </si>
  <si>
    <t>O15</t>
  </si>
  <si>
    <t>Dodávka a montáž zásobník na papírové ručníky dle PD, výpisu ostatních prvků</t>
  </si>
  <si>
    <t>-2040321705</t>
  </si>
  <si>
    <t>O16</t>
  </si>
  <si>
    <t>Dodávka a montáž zrcadlo 400/600 mm dle PD, výpisu ostatních prvků</t>
  </si>
  <si>
    <t>734380023</t>
  </si>
  <si>
    <t>998</t>
  </si>
  <si>
    <t>Přesun hmot</t>
  </si>
  <si>
    <t>998018002</t>
  </si>
  <si>
    <t>Přesun hmot pro budovy ruční pro budovy v přes 6 do 12 m</t>
  </si>
  <si>
    <t>2116579664</t>
  </si>
  <si>
    <t>713</t>
  </si>
  <si>
    <t>Izolace tepelné</t>
  </si>
  <si>
    <t>713121111</t>
  </si>
  <si>
    <t>Montáž izolace tepelné podlah volně kladenými rohožemi, pásy, dílci, deskami 1 vrstva</t>
  </si>
  <si>
    <t>2107482001</t>
  </si>
  <si>
    <t>"nová podlaha po bourání</t>
  </si>
  <si>
    <t>63141432X</t>
  </si>
  <si>
    <t>deska tepelně izolační minerální plovoucích podlah λ=0,033-0,035 tl 30mm ΔLw 25 dB</t>
  </si>
  <si>
    <t>32</t>
  </si>
  <si>
    <t>-1240049530</t>
  </si>
  <si>
    <t>491*1,05 "Přepočtené koeficientem množství</t>
  </si>
  <si>
    <t>742</t>
  </si>
  <si>
    <t>Elektroinstalace - slaboproud</t>
  </si>
  <si>
    <t>742240031R</t>
  </si>
  <si>
    <t>Montáž turniketu stojatého</t>
  </si>
  <si>
    <t>-1099435453</t>
  </si>
  <si>
    <t>55451044R</t>
  </si>
  <si>
    <t>turniket O05 vč. čtečky aj. komplet</t>
  </si>
  <si>
    <t>-1467052659</t>
  </si>
  <si>
    <t>998742312</t>
  </si>
  <si>
    <t>Přesun hmot procentní pro slaboproud ruční v objektech v do 12 m</t>
  </si>
  <si>
    <t>%</t>
  </si>
  <si>
    <t>-1954656402</t>
  </si>
  <si>
    <t>763111355</t>
  </si>
  <si>
    <t>SDK příčka tl 100 mm profil CW+UW 75 desky 1xDFRIH2 12,5 s izolací EI 45 Rw do 51 dB</t>
  </si>
  <si>
    <t>-615107267</t>
  </si>
  <si>
    <t>"příčka (černobílá)</t>
  </si>
  <si>
    <t>3,85*(1,2+1,74*2+1,1+2*0,2+2,05)</t>
  </si>
  <si>
    <t>-0,8*2</t>
  </si>
  <si>
    <t>-0,7*2*3</t>
  </si>
  <si>
    <t>763111356R</t>
  </si>
  <si>
    <t>SDK příčka tl 150 mm profil CW+UW 125 desky 1xDFRIH2 12,5 s izolací EI 45 Rw do 53 dB</t>
  </si>
  <si>
    <t>-2060429769</t>
  </si>
  <si>
    <t>"příčka (olivová) rozvaděč NN</t>
  </si>
  <si>
    <t>3,85*(1,5+2*0,3)</t>
  </si>
  <si>
    <t>31</t>
  </si>
  <si>
    <t>763111426</t>
  </si>
  <si>
    <t>SDK příčka tl 150 mm profil CW+UW 100 desky 2xDF 12,5 s izolací EI 90 Rw do 59 dB</t>
  </si>
  <si>
    <t>2094868135</t>
  </si>
  <si>
    <t>"příčka (modrá)</t>
  </si>
  <si>
    <t>3,85*4,5</t>
  </si>
  <si>
    <t>763111447</t>
  </si>
  <si>
    <t>SDK příčka tl 150 mm profil CW+UW 100 desky 2xDFH2 12,5 s izolací EI 90 Rw do 59 dB</t>
  </si>
  <si>
    <t>1544458872</t>
  </si>
  <si>
    <t>"příčka (zelená)</t>
  </si>
  <si>
    <t>3,85*2,05</t>
  </si>
  <si>
    <t>33</t>
  </si>
  <si>
    <t>763111720</t>
  </si>
  <si>
    <t>SDK příčka vyztužení pro osazení skříněk, polic atd.</t>
  </si>
  <si>
    <t>-1158457975</t>
  </si>
  <si>
    <t>34</t>
  </si>
  <si>
    <t>763111724</t>
  </si>
  <si>
    <t>SDK příčka páska k vyztužení různých úhlů</t>
  </si>
  <si>
    <t>-521621528</t>
  </si>
  <si>
    <t>35</t>
  </si>
  <si>
    <t>763121421</t>
  </si>
  <si>
    <t>SDK stěna předsazená tl 62,5 mm profil CW+UW 50 deska 1xDF 12,5 s izolací EI 30</t>
  </si>
  <si>
    <t>1621202788</t>
  </si>
  <si>
    <t>"zakrytí okna</t>
  </si>
  <si>
    <t>4,47*1,5</t>
  </si>
  <si>
    <t>"rozvaděč NN</t>
  </si>
  <si>
    <t>3,84*(0,3+1,5)</t>
  </si>
  <si>
    <t>36</t>
  </si>
  <si>
    <t>763122425R</t>
  </si>
  <si>
    <t>SDK stěna šachtová instalační mezera tl. 125 mm profil CW+UW 100 desky DFH2 12,5 bez izolace EI 30</t>
  </si>
  <si>
    <t>1145002700</t>
  </si>
  <si>
    <t>"příčka šachtová</t>
  </si>
  <si>
    <t>3,85*1,2</t>
  </si>
  <si>
    <t>37</t>
  </si>
  <si>
    <t>763131411</t>
  </si>
  <si>
    <t>SDK podhled desky 1xA 12,5 bez izolace dvouvrstvá spodní kce profil CD+UD</t>
  </si>
  <si>
    <t>1124926543</t>
  </si>
  <si>
    <t>"C3</t>
  </si>
  <si>
    <t>12,62</t>
  </si>
  <si>
    <t>38</t>
  </si>
  <si>
    <t>763131451</t>
  </si>
  <si>
    <t>SDK podhled deska 1xH2 12,5 bez izolace dvouvrstvá spodní kce profil CD+UD</t>
  </si>
  <si>
    <t>-492986069</t>
  </si>
  <si>
    <t>"C4</t>
  </si>
  <si>
    <t>1,52+5,22+3,08+1,87</t>
  </si>
  <si>
    <t>39</t>
  </si>
  <si>
    <t>763131491R</t>
  </si>
  <si>
    <t>SDK podhled deska akustická Rigitone R6/18 dvouvrstvá spodní kce profil CD+UD</t>
  </si>
  <si>
    <t>1674957111</t>
  </si>
  <si>
    <t>40,48+38,73+68,71+16,37+1,78</t>
  </si>
  <si>
    <t>40</t>
  </si>
  <si>
    <t>763131752</t>
  </si>
  <si>
    <t>Montáž jedné vrstvy tepelné izolace do SDK podhledu</t>
  </si>
  <si>
    <t>883005142</t>
  </si>
  <si>
    <t>41</t>
  </si>
  <si>
    <t>ISV.4003973002633</t>
  </si>
  <si>
    <t>Isover AKUSTIC SSP2 50mm, λD = 0,037 (W·m-1·K-1), 1250x600x50mm, jednostranně kašírované desky černou netkanou textilií</t>
  </si>
  <si>
    <t>-1586435647</t>
  </si>
  <si>
    <t>Poznámka k položce:_x000D_
Desky Isover AKUSTIC SSP2 jsou jednostranně kašírovány černou netkanou skelnou textilií. Používají se zejména jako pohltivé vložky děrovaných obkladových prvků pro akustické stěny, stropy a podhledy, pro tepelné a akustické izolace klimatizačních zařízení. Vhodné do rychlosti proudění vzduchu 30 m.s-1. Desky jsou v celém průřezu hydrofobizovány.</t>
  </si>
  <si>
    <t>166,07*1,02 "Přepočtené koeficientem množství</t>
  </si>
  <si>
    <t>42</t>
  </si>
  <si>
    <t>763131765</t>
  </si>
  <si>
    <t>Příplatek k SDK podhledu za výšku zavěšení přes 0,5 do 1,0 m</t>
  </si>
  <si>
    <t>2006463954</t>
  </si>
  <si>
    <t>43</t>
  </si>
  <si>
    <t>998763512</t>
  </si>
  <si>
    <t>Přesun hmot procentní pro konstrukce montované z desek ruční v objektech v přes 6 do 12 m</t>
  </si>
  <si>
    <t>-2093598089</t>
  </si>
  <si>
    <t>44</t>
  </si>
  <si>
    <t>766414212X</t>
  </si>
  <si>
    <t>Montáž obložení stěn pl do 5 m2 panely z měkkého dřeva přes 0,60 do 1,50 m2 vč. penetrace</t>
  </si>
  <si>
    <t>127540377</t>
  </si>
  <si>
    <t xml:space="preserve">"H </t>
  </si>
  <si>
    <t>6,427*2,8-5,76*2,5</t>
  </si>
  <si>
    <t>"I</t>
  </si>
  <si>
    <t>5,92*3</t>
  </si>
  <si>
    <t>"J</t>
  </si>
  <si>
    <t>13,845*3,0</t>
  </si>
  <si>
    <t>"K</t>
  </si>
  <si>
    <t>3,11*3,0</t>
  </si>
  <si>
    <t>"sloupy</t>
  </si>
  <si>
    <t>0,6*4*3,0</t>
  </si>
  <si>
    <t>(2*0,6+2*0,75)*3,0</t>
  </si>
  <si>
    <t>"revize</t>
  </si>
  <si>
    <t>+50</t>
  </si>
  <si>
    <t>45</t>
  </si>
  <si>
    <t>60621156X</t>
  </si>
  <si>
    <t>obklad stěn akustický lamelový</t>
  </si>
  <si>
    <t>-1239282003</t>
  </si>
  <si>
    <t>232,043*1,1 "Přepočtené koeficientem množství</t>
  </si>
  <si>
    <t>46</t>
  </si>
  <si>
    <t>D01</t>
  </si>
  <si>
    <t>Dodávka a montáž vnitřních dvěří D01 rozměr 800x1970mm, vč. kování, zárubně aj. dle PD, výpisu prvků (elektromechanický zámek)</t>
  </si>
  <si>
    <t>-2044045480</t>
  </si>
  <si>
    <t>47</t>
  </si>
  <si>
    <t>D02</t>
  </si>
  <si>
    <t>Dodávka a montáž vnitřních dvěří D02 rozměr 800x1970mm, vč. kování, zárubně aj. dle PD, výpisu prvků</t>
  </si>
  <si>
    <t>-531138016</t>
  </si>
  <si>
    <t>48</t>
  </si>
  <si>
    <t>D03</t>
  </si>
  <si>
    <t>Dodávka a montáž vnitřních dvěří D03 rozměr 700x1970mm, vč. kování, zárubně aj. dle PD, výpisu prvků (zámek se signalizací)</t>
  </si>
  <si>
    <t>-91151391</t>
  </si>
  <si>
    <t>49</t>
  </si>
  <si>
    <t>D04</t>
  </si>
  <si>
    <t>Dodávka a montáž vnitřních dvěří D04 rozměr 800x1970mm, vč. kování, zárubně aj. dle PD, výpisu prvků (zámek se signalizací s nouzovým otevřením)</t>
  </si>
  <si>
    <t>-30091468</t>
  </si>
  <si>
    <t>PRLSA</t>
  </si>
  <si>
    <t>Dodávka a montáž komplet prosklené příčky dle PD - stěna A</t>
  </si>
  <si>
    <t>-1298202668</t>
  </si>
  <si>
    <t>51</t>
  </si>
  <si>
    <t>PRLSB</t>
  </si>
  <si>
    <t>Dodávka a montáž komplet prosklené příčky dle PD - stěna B</t>
  </si>
  <si>
    <t>-1472520623</t>
  </si>
  <si>
    <t>52</t>
  </si>
  <si>
    <t>PRLSC</t>
  </si>
  <si>
    <t>Dodávka a montáž komplet prosklené příčky dle PD - stěna C</t>
  </si>
  <si>
    <t>1960150251</t>
  </si>
  <si>
    <t>53</t>
  </si>
  <si>
    <t>998766312</t>
  </si>
  <si>
    <t>Přesun hmot procentní pro kce truhlářské ruční v objektech v přes 6 do 12 m</t>
  </si>
  <si>
    <t>1967465070</t>
  </si>
  <si>
    <t>767</t>
  </si>
  <si>
    <t>Konstrukce zámečnické</t>
  </si>
  <si>
    <t>54</t>
  </si>
  <si>
    <t>767541117</t>
  </si>
  <si>
    <t>Nosná konstrukce pro zdvojené podlahy s lehkým provozem modulu 600x600 mm z kovových rektifikačních stojek výšky přes 300 do 400 mm</t>
  </si>
  <si>
    <t>-1668546673</t>
  </si>
  <si>
    <t>"P2</t>
  </si>
  <si>
    <t>16,37</t>
  </si>
  <si>
    <t>55</t>
  </si>
  <si>
    <t>767541117R</t>
  </si>
  <si>
    <t>Ostatní práce pro kompletaci dvojité podlahy - čela, detaily, schůdky aj.</t>
  </si>
  <si>
    <t>1194784958</t>
  </si>
  <si>
    <t>56</t>
  </si>
  <si>
    <t>767541411</t>
  </si>
  <si>
    <t>Montáž desek zdvojených podlah rozměru 600 x 600 mm</t>
  </si>
  <si>
    <t>-1007110241</t>
  </si>
  <si>
    <t>57</t>
  </si>
  <si>
    <t>60795201</t>
  </si>
  <si>
    <t>deska kalciumsulfátová pro zdvojené podlahy bez povrchu tl 30mm 600x600mm</t>
  </si>
  <si>
    <t>1005852222</t>
  </si>
  <si>
    <t>16,37*1,05 "Přepočtené koeficientem množství</t>
  </si>
  <si>
    <t>58</t>
  </si>
  <si>
    <t>Z01</t>
  </si>
  <si>
    <t>Dodávka a montáž prvku Z01 zábradlí madlo na stěnu</t>
  </si>
  <si>
    <t>-2098999646</t>
  </si>
  <si>
    <t>59</t>
  </si>
  <si>
    <t>998767312</t>
  </si>
  <si>
    <t>Přesun hmot procentní pro zámečnické konstrukce ruční v objektech v přes 6 do 12 m</t>
  </si>
  <si>
    <t>-1458729878</t>
  </si>
  <si>
    <t>771</t>
  </si>
  <si>
    <t>Podlahy z dlaždic</t>
  </si>
  <si>
    <t>60</t>
  </si>
  <si>
    <t>771111011</t>
  </si>
  <si>
    <t>Vysátí podkladu před pokládkou dlažby</t>
  </si>
  <si>
    <t>-995377162</t>
  </si>
  <si>
    <t>"P3</t>
  </si>
  <si>
    <t>1,52+3,08+1,87</t>
  </si>
  <si>
    <t>61</t>
  </si>
  <si>
    <t>771121011</t>
  </si>
  <si>
    <t>Nátěr penetrační na podlahu</t>
  </si>
  <si>
    <t>359829271</t>
  </si>
  <si>
    <t>62</t>
  </si>
  <si>
    <t>771151013</t>
  </si>
  <si>
    <t>Samonivelační stěrka podlah pevnosti 20 MPa tl přes 5 do 8 mm</t>
  </si>
  <si>
    <t>58831174</t>
  </si>
  <si>
    <t>63</t>
  </si>
  <si>
    <t>771574414</t>
  </si>
  <si>
    <t>Montáž podlah keramických hladkých lepených cementovým flexibilním lepidlem přes 4 do 6 ks/m2</t>
  </si>
  <si>
    <t>351702258</t>
  </si>
  <si>
    <t>64</t>
  </si>
  <si>
    <t>59761177</t>
  </si>
  <si>
    <t>dlažba keramická nemrazuvzdorná R9 povrch hladký/matný tl do 10mm přes 4 do 6ks/m2</t>
  </si>
  <si>
    <t>-535097849</t>
  </si>
  <si>
    <t>6,47*1,15 "Přepočtené koeficientem množství</t>
  </si>
  <si>
    <t>65</t>
  </si>
  <si>
    <t>771591112</t>
  </si>
  <si>
    <t>Izolace pod dlažbu nátěrem nebo stěrkou ve dvou vrstvách</t>
  </si>
  <si>
    <t>-1780644849</t>
  </si>
  <si>
    <t>66</t>
  </si>
  <si>
    <t>771591115</t>
  </si>
  <si>
    <t>Podlahy spárování silikonem</t>
  </si>
  <si>
    <t>1829254129</t>
  </si>
  <si>
    <t>67</t>
  </si>
  <si>
    <t>998771312</t>
  </si>
  <si>
    <t>Přesun hmot procentní pro podlahy z dlaždic ruční v objektech v přes 6 do 12 m</t>
  </si>
  <si>
    <t>1491422565</t>
  </si>
  <si>
    <t>68</t>
  </si>
  <si>
    <t>776111311</t>
  </si>
  <si>
    <t>Vysátí podkladu povlakových podlah</t>
  </si>
  <si>
    <t>-828593289</t>
  </si>
  <si>
    <t>"P1, P5</t>
  </si>
  <si>
    <t>40,48+38,73+68,71+12,62+5,22+1,78</t>
  </si>
  <si>
    <t>"P4</t>
  </si>
  <si>
    <t>334,42</t>
  </si>
  <si>
    <t>69</t>
  </si>
  <si>
    <t>776121112</t>
  </si>
  <si>
    <t>Vodou ředitelná penetrace savého podkladu povlakových podlah</t>
  </si>
  <si>
    <t>-1904236763</t>
  </si>
  <si>
    <t>70</t>
  </si>
  <si>
    <t>776141113</t>
  </si>
  <si>
    <t>Stěrka podlahová nivelační pro vyrovnání podkladu povlakových podlah pevnosti 20 MPa tl přes 5 do 8 mm</t>
  </si>
  <si>
    <t>488815003</t>
  </si>
  <si>
    <t>71</t>
  </si>
  <si>
    <t>776211211</t>
  </si>
  <si>
    <t>Lepení textilních čtverců</t>
  </si>
  <si>
    <t>1488576170</t>
  </si>
  <si>
    <t>72</t>
  </si>
  <si>
    <t>69751080</t>
  </si>
  <si>
    <t>dílec kobercový objektový strukturovaná smyčka vlákno 100% PA, třída zátěže 33, útlum 27dB, hm 580g/m2</t>
  </si>
  <si>
    <t>-2114223194</t>
  </si>
  <si>
    <t>350,79*1,1 "Přepočtené koeficientem množství</t>
  </si>
  <si>
    <t>73</t>
  </si>
  <si>
    <t>776221111</t>
  </si>
  <si>
    <t>Lepení pásů z PVC standardním lepidlem</t>
  </si>
  <si>
    <t>258963390</t>
  </si>
  <si>
    <t>74</t>
  </si>
  <si>
    <t>28411148</t>
  </si>
  <si>
    <t>podlahovina vinylová homogenní protiskluzná se vsypem a výztuž. vrstvou, třída zátěže 34/43, hořlavost Bfl-s1 tl 2,00mm</t>
  </si>
  <si>
    <t>776094425</t>
  </si>
  <si>
    <t>167,54*1,1 "Přepočtené koeficientem množství</t>
  </si>
  <si>
    <t>75</t>
  </si>
  <si>
    <t>776411111</t>
  </si>
  <si>
    <t>Montáž obvodových soklíků výšky do 80 mm</t>
  </si>
  <si>
    <t>2030967398</t>
  </si>
  <si>
    <t>167,54*0,9 "Přepočtené koeficientem množství</t>
  </si>
  <si>
    <t>76</t>
  </si>
  <si>
    <t>28341071</t>
  </si>
  <si>
    <t>lišta soklová vinilová s HDF jádrem 15x56mm</t>
  </si>
  <si>
    <t>-1836138497</t>
  </si>
  <si>
    <t>167,54*1,02 "Přepočtené koeficientem množství</t>
  </si>
  <si>
    <t>77</t>
  </si>
  <si>
    <t>-418792450</t>
  </si>
  <si>
    <t>350,79*0,8 "Přepočtené koeficientem množství</t>
  </si>
  <si>
    <t>78</t>
  </si>
  <si>
    <t>28411001R</t>
  </si>
  <si>
    <t>lišta soklová pro textilní podlahu</t>
  </si>
  <si>
    <t>969968518</t>
  </si>
  <si>
    <t>350,79*1,02 "Přepočtené koeficientem množství</t>
  </si>
  <si>
    <t>79</t>
  </si>
  <si>
    <t>998776312</t>
  </si>
  <si>
    <t>Přesun hmot procentní pro podlahy povlakové ruční v objektech v přes 6 do 12 m</t>
  </si>
  <si>
    <t>-916032473</t>
  </si>
  <si>
    <t>80</t>
  </si>
  <si>
    <t>781111011</t>
  </si>
  <si>
    <t>Ometení (oprášení) stěny při přípravě podkladu</t>
  </si>
  <si>
    <t>1199969733</t>
  </si>
  <si>
    <t>81</t>
  </si>
  <si>
    <t>781121011</t>
  </si>
  <si>
    <t>Nátěr penetrační na stěnu</t>
  </si>
  <si>
    <t>1043696976</t>
  </si>
  <si>
    <t>82</t>
  </si>
  <si>
    <t>781131112</t>
  </si>
  <si>
    <t>Izolace pod obklad nátěrem nebo stěrkou ve dvou vrstvách</t>
  </si>
  <si>
    <t>-1920634553</t>
  </si>
  <si>
    <t>83</t>
  </si>
  <si>
    <t>781131232</t>
  </si>
  <si>
    <t>Izolace pod obklad těsnícími pásy pro styčné nebo dilatační spáry</t>
  </si>
  <si>
    <t>-1894945802</t>
  </si>
  <si>
    <t>2*10</t>
  </si>
  <si>
    <t>84</t>
  </si>
  <si>
    <t>781131241</t>
  </si>
  <si>
    <t>Izolace pod obklad těsnícími pásy vnitřní kout</t>
  </si>
  <si>
    <t>948268087</t>
  </si>
  <si>
    <t>85</t>
  </si>
  <si>
    <t>781131251</t>
  </si>
  <si>
    <t>Izolace pod obklad těsnící manžetou pro prostupy potrubí</t>
  </si>
  <si>
    <t>2108187516</t>
  </si>
  <si>
    <t>86</t>
  </si>
  <si>
    <t>781131264</t>
  </si>
  <si>
    <t>Izolace pod obklad těsnícími pásy mezi podlahou a stěnou</t>
  </si>
  <si>
    <t>-1790264951</t>
  </si>
  <si>
    <t>"obklady</t>
  </si>
  <si>
    <t>(2*2,865+2*1,2)</t>
  </si>
  <si>
    <t>-0,7</t>
  </si>
  <si>
    <t>(2*1,34+2*1,2)</t>
  </si>
  <si>
    <t>(0,15+1,1+0,9)</t>
  </si>
  <si>
    <t>87</t>
  </si>
  <si>
    <t>781472221</t>
  </si>
  <si>
    <t>Montáž obkladů keramických hladkých lepených cementovým flexibilním lepidlem přes 35 do 45 ks/m2</t>
  </si>
  <si>
    <t>1634953146</t>
  </si>
  <si>
    <t>2*(2*2,865+2*1,2)</t>
  </si>
  <si>
    <t>-0,7*2</t>
  </si>
  <si>
    <t>2*(2*1,34+2*1,2)</t>
  </si>
  <si>
    <t>2*(0,15+1,1+0,9)</t>
  </si>
  <si>
    <t>88</t>
  </si>
  <si>
    <t>59761706</t>
  </si>
  <si>
    <t>obklad keramický nemrazuvzdorný povrch hladký/lesklý tl do 10mm přes 35 do 45ks/m2</t>
  </si>
  <si>
    <t>690208477</t>
  </si>
  <si>
    <t>27,92*1,1 "Přepočtené koeficientem množství</t>
  </si>
  <si>
    <t>89</t>
  </si>
  <si>
    <t>781472221R</t>
  </si>
  <si>
    <t>Příplatek k montáži obkladů - vyspravení zdiva v místech původních stěn</t>
  </si>
  <si>
    <t>-1419114377</t>
  </si>
  <si>
    <t>90</t>
  </si>
  <si>
    <t>781472292</t>
  </si>
  <si>
    <t>Příplatek k montáži obkladů keramických lepených cementovým flexibilním lepidlem za omezený prostor</t>
  </si>
  <si>
    <t>230696121</t>
  </si>
  <si>
    <t>91</t>
  </si>
  <si>
    <t>781495115</t>
  </si>
  <si>
    <t>Spárování vnitřních obkladů silikonem</t>
  </si>
  <si>
    <t>-1266191811</t>
  </si>
  <si>
    <t>92</t>
  </si>
  <si>
    <t>781495124</t>
  </si>
  <si>
    <t>Separační provazec do pružných spar průměru 8 mm</t>
  </si>
  <si>
    <t>435396942</t>
  </si>
  <si>
    <t>20+13,96</t>
  </si>
  <si>
    <t>93</t>
  </si>
  <si>
    <t>781495142</t>
  </si>
  <si>
    <t>Průnik obkladem kruhový přes DN 30 do DN 90</t>
  </si>
  <si>
    <t>-1946875291</t>
  </si>
  <si>
    <t>94</t>
  </si>
  <si>
    <t>998781312</t>
  </si>
  <si>
    <t>Přesun hmot procentní pro obklady keramické ruční v objektech v přes 6 do 12 m</t>
  </si>
  <si>
    <t>-1579026353</t>
  </si>
  <si>
    <t>95</t>
  </si>
  <si>
    <t>784111001</t>
  </si>
  <si>
    <t>Oprášení (ometení ) podkladu v místnostech v do 3,80 m</t>
  </si>
  <si>
    <t>-769469641</t>
  </si>
  <si>
    <t>3,85*(1,2+1,74*2+1,1+2*0,2+2,05)*2</t>
  </si>
  <si>
    <t>-0,8*2*2</t>
  </si>
  <si>
    <t>-0,7*2*3*2</t>
  </si>
  <si>
    <t>3,85*(1,5+2*0,3)*2</t>
  </si>
  <si>
    <t>3,85*4,5*2</t>
  </si>
  <si>
    <t>3,85*2,05*2</t>
  </si>
  <si>
    <t>96</t>
  </si>
  <si>
    <t>784121011</t>
  </si>
  <si>
    <t>Rozmývání podkladu po oškrabání malby v místnostech v do 3,80 m</t>
  </si>
  <si>
    <t>1055023045</t>
  </si>
  <si>
    <t>97</t>
  </si>
  <si>
    <t>784121019</t>
  </si>
  <si>
    <t>Rozmývání podkladu po oškrabání malby na schodišti podlaží v přes 3,80 do 5,00 m</t>
  </si>
  <si>
    <t>-1201540852</t>
  </si>
  <si>
    <t>98</t>
  </si>
  <si>
    <t>784181112</t>
  </si>
  <si>
    <t>Základní silikátová jednonásobná pigmentovaná penetrace podkladu v místnostech v do 3,80 m</t>
  </si>
  <si>
    <t>-474758406</t>
  </si>
  <si>
    <t>99</t>
  </si>
  <si>
    <t>784211101X</t>
  </si>
  <si>
    <t>Dvojnásobné bílé malby ze směsí za mokra výborně oděruvzdorných (omyvatelná) v místnostech v do 3,80 m</t>
  </si>
  <si>
    <t>55512245</t>
  </si>
  <si>
    <t>786</t>
  </si>
  <si>
    <t>Dokončovací práce - čalounické úpravy</t>
  </si>
  <si>
    <t>100</t>
  </si>
  <si>
    <t>786624121</t>
  </si>
  <si>
    <t>Montáž lamelové žaluzie do oken zdvojených kovových otevíravých, sklápěcích a vyklápěcích</t>
  </si>
  <si>
    <t>1487183772</t>
  </si>
  <si>
    <t>"žaluzie</t>
  </si>
  <si>
    <t>1,5*1,3*29</t>
  </si>
  <si>
    <t>1,5*0,62*29</t>
  </si>
  <si>
    <t>1,5*0,5*15</t>
  </si>
  <si>
    <t>1,225*1,3*1</t>
  </si>
  <si>
    <t>1,225*0,62*1</t>
  </si>
  <si>
    <t>1,225*0,5*1</t>
  </si>
  <si>
    <t>101</t>
  </si>
  <si>
    <t>55346200</t>
  </si>
  <si>
    <t>žaluzie horizontální interiérové</t>
  </si>
  <si>
    <t>-1915302422</t>
  </si>
  <si>
    <t>102</t>
  </si>
  <si>
    <t>998786312</t>
  </si>
  <si>
    <t>Přesun hmot procentní pro stínění a čalounické úpravy ruční v objektech v přes 6 do 12 m</t>
  </si>
  <si>
    <t>1305059365</t>
  </si>
  <si>
    <t>03 - EPS</t>
  </si>
  <si>
    <t>D1 - Ústředna, systémové prvky</t>
  </si>
  <si>
    <t>D2 - Prvky (čidla)</t>
  </si>
  <si>
    <t>D3 - Kabely a kabelové trasy</t>
  </si>
  <si>
    <t>D4 - Kabely</t>
  </si>
  <si>
    <t>D5 - Kabely se zvýšenou odolností proti šíření plamene</t>
  </si>
  <si>
    <t>D6 - Kabely s funkční odolností při pořáru, dle vyhl. Č.23/2008</t>
  </si>
  <si>
    <t xml:space="preserve">D7 - </t>
  </si>
  <si>
    <t>D8 - Kabelové trasy</t>
  </si>
  <si>
    <t>D9 - Krabice</t>
  </si>
  <si>
    <t>D10 - Instalace</t>
  </si>
  <si>
    <t>D11 - Ostatní</t>
  </si>
  <si>
    <t>D1</t>
  </si>
  <si>
    <t>Ústředna, systémové prvky</t>
  </si>
  <si>
    <t>Pol1</t>
  </si>
  <si>
    <t>Ústředna EPS (Ústředna_IQ8Control M) - pouze doplnění HW a programování</t>
  </si>
  <si>
    <t>kpl</t>
  </si>
  <si>
    <t>1388803689</t>
  </si>
  <si>
    <t>Pol2</t>
  </si>
  <si>
    <t>karta kruhové linky pro ústřednu EPS</t>
  </si>
  <si>
    <t>1454267413</t>
  </si>
  <si>
    <t>Poznámka k položce:_x000D_
784382.D0  Mikromodul Esserbus IQ8Control/8000</t>
  </si>
  <si>
    <t>D2</t>
  </si>
  <si>
    <t>Prvky (čidla)</t>
  </si>
  <si>
    <t>Pol3</t>
  </si>
  <si>
    <t>Termodiferenciální hlásič s oddělovačem</t>
  </si>
  <si>
    <t>-784953929</t>
  </si>
  <si>
    <t>Poznámka k položce:_x000D_
802271 - Termodiferenciální hlásič IQ8Quad, s oddělovačem</t>
  </si>
  <si>
    <t>Pol4</t>
  </si>
  <si>
    <t>Automatický Optickokouřový hlásič IQ8Quad, s oddělovačem</t>
  </si>
  <si>
    <t>ks</t>
  </si>
  <si>
    <t>-849687548</t>
  </si>
  <si>
    <t>Poznámka k položce:_x000D_
802371 Automatický Optickokouřový hlásič IQ8Quad, s oddělovačem</t>
  </si>
  <si>
    <t>Pol5</t>
  </si>
  <si>
    <t>Sokl hlásiče v základní verzi pro hlásiče IQ8Quad</t>
  </si>
  <si>
    <t>1208085875</t>
  </si>
  <si>
    <t>Poznámka k položce:_x000D_
805590 Sokl hlásiče v základní verzi pro hlásiče IQ8Quad</t>
  </si>
  <si>
    <t>Pol6</t>
  </si>
  <si>
    <t>Elektronika tlačítka IQ8  s oddělovačem</t>
  </si>
  <si>
    <t>-1115225915</t>
  </si>
  <si>
    <t>Poznámka k položce:_x000D_
804905 Elektronika tlačítka IQ8  s oddělovačem</t>
  </si>
  <si>
    <t>Pol7</t>
  </si>
  <si>
    <t>Skříň tlačítkový hlásič IQ8 červená se sklíčkem, RAL 3020</t>
  </si>
  <si>
    <t>406466890</t>
  </si>
  <si>
    <t>Poznámka k položce:_x000D_
704900 Skříň tlačítkový hlásič IQ8 červená se sklíčkem, RAL 3020</t>
  </si>
  <si>
    <t>Pol8</t>
  </si>
  <si>
    <t>Esserbus-poplachový koppler 4 vstupy/2 výstupy</t>
  </si>
  <si>
    <t>100846710</t>
  </si>
  <si>
    <t>Poznámka k položce:_x000D_
808623 Esserbus-poplachový koppler</t>
  </si>
  <si>
    <t>Pol9</t>
  </si>
  <si>
    <t>Siréna požární multitónová, nízkoodběrová</t>
  </si>
  <si>
    <t>1950772210</t>
  </si>
  <si>
    <t>Pol10</t>
  </si>
  <si>
    <t>přepěťová ochrana kruhové linky</t>
  </si>
  <si>
    <t>1601882539</t>
  </si>
  <si>
    <t>Poznámka k položce:_x000D_
DTNV 4/12/5 - přepěťová ochrana</t>
  </si>
  <si>
    <t>D3</t>
  </si>
  <si>
    <t>Kabely a kabelové trasy</t>
  </si>
  <si>
    <t>D4</t>
  </si>
  <si>
    <t>Kabely</t>
  </si>
  <si>
    <t>D5</t>
  </si>
  <si>
    <t>Kabely se zvýšenou odolností proti šíření plamene</t>
  </si>
  <si>
    <t>Pol11</t>
  </si>
  <si>
    <t>PRAFlaGuard® F 1x2x0,8 B2ca s1d0, stíněný</t>
  </si>
  <si>
    <t>-1321110044</t>
  </si>
  <si>
    <t>D6</t>
  </si>
  <si>
    <t>Kabely s funkční odolností při pořáru, dle vyhl. Č.23/2008</t>
  </si>
  <si>
    <t>Pol12</t>
  </si>
  <si>
    <t>PRAFlaGuard® F 2x2x0,8 P-90 B2ca s1d0, stíněný</t>
  </si>
  <si>
    <t>-111859599</t>
  </si>
  <si>
    <t>Pol13</t>
  </si>
  <si>
    <t>PRAFlaGuard® F 8x2x0,8 P-90 B2ca s1d0, stíněný</t>
  </si>
  <si>
    <t>-1356274697</t>
  </si>
  <si>
    <t>D7</t>
  </si>
  <si>
    <t>D8</t>
  </si>
  <si>
    <t>Kabelové trasy</t>
  </si>
  <si>
    <t>Pol14</t>
  </si>
  <si>
    <t>Trubka ohebná průměr 16mm (instalace pod omítku)</t>
  </si>
  <si>
    <t>-358952622</t>
  </si>
  <si>
    <t>Pol15</t>
  </si>
  <si>
    <t>Trubka pevná včetně spojek a odboček</t>
  </si>
  <si>
    <t>-143049369</t>
  </si>
  <si>
    <t>Pol16</t>
  </si>
  <si>
    <t>Kabelová příchytka požárně odolná vč. požárně odolné kotvy</t>
  </si>
  <si>
    <t>-1671881092</t>
  </si>
  <si>
    <t>Pol17</t>
  </si>
  <si>
    <t>příchytka pro pevnou trubku</t>
  </si>
  <si>
    <t>-44932994</t>
  </si>
  <si>
    <t>Pol18</t>
  </si>
  <si>
    <t>příchytka pro kabel linky do podhledu</t>
  </si>
  <si>
    <t>571245078</t>
  </si>
  <si>
    <t>Pol19</t>
  </si>
  <si>
    <t>Drobný instalační materiál, štítky</t>
  </si>
  <si>
    <t>504900196</t>
  </si>
  <si>
    <t>D9</t>
  </si>
  <si>
    <t>Krabice</t>
  </si>
  <si>
    <t>Pol20</t>
  </si>
  <si>
    <t>El.instalační krabice požárně odolná se svorkovnicí pro vnitřní povrchovou instalaci (pro kabely se zachováním funkce při požáru / ČSN IEC 60331)</t>
  </si>
  <si>
    <t>kplt</t>
  </si>
  <si>
    <t>-1058291084</t>
  </si>
  <si>
    <t>D10</t>
  </si>
  <si>
    <t>Instalace</t>
  </si>
  <si>
    <t>Pol21</t>
  </si>
  <si>
    <t>Instalace kabeláže (uložení do nosných systémů, pod omítku)</t>
  </si>
  <si>
    <t>-1353696866</t>
  </si>
  <si>
    <t>Pol22</t>
  </si>
  <si>
    <t>Drážkování</t>
  </si>
  <si>
    <t>40917463</t>
  </si>
  <si>
    <t>Pol23</t>
  </si>
  <si>
    <t>Instalace kabelových tras</t>
  </si>
  <si>
    <t>-1626366660</t>
  </si>
  <si>
    <t>Pol24</t>
  </si>
  <si>
    <t>Instalace čidel</t>
  </si>
  <si>
    <t>1026454878</t>
  </si>
  <si>
    <t>Pol25</t>
  </si>
  <si>
    <t>Instalace systémových prvků</t>
  </si>
  <si>
    <t>-795973081</t>
  </si>
  <si>
    <t>Pol26</t>
  </si>
  <si>
    <t>Programování</t>
  </si>
  <si>
    <t>381793444</t>
  </si>
  <si>
    <t>D11</t>
  </si>
  <si>
    <t>Ostatní</t>
  </si>
  <si>
    <t>Pol27</t>
  </si>
  <si>
    <t>Protipožární utěsnění kabelových prostupů</t>
  </si>
  <si>
    <t>968845802</t>
  </si>
  <si>
    <t>Pol28</t>
  </si>
  <si>
    <t>Odvoz a ekologická likvidace elektroodpadu</t>
  </si>
  <si>
    <t>1028129595</t>
  </si>
  <si>
    <t>Pol29</t>
  </si>
  <si>
    <t>Zhotovení kabelových prostupů</t>
  </si>
  <si>
    <t>1703799759</t>
  </si>
  <si>
    <t>Pol30</t>
  </si>
  <si>
    <t>Oživení systému</t>
  </si>
  <si>
    <t>550543141</t>
  </si>
  <si>
    <t>Pol31</t>
  </si>
  <si>
    <t>Zhotovení podkladů / scénáře pro návaznosti systému EPS dle projektu PBŘS</t>
  </si>
  <si>
    <t>-451122845</t>
  </si>
  <si>
    <t>Pol32</t>
  </si>
  <si>
    <t>Úprava a připojení sítě ústředen ČZU ESSERRNET</t>
  </si>
  <si>
    <t>-959712563</t>
  </si>
  <si>
    <t>Pol33</t>
  </si>
  <si>
    <t>Zanesení prvků EPS a vazeb do grafické nadstavby ČZU vč. stavebních půdorysů, programování, ….</t>
  </si>
  <si>
    <t>-245272931</t>
  </si>
  <si>
    <t>Pol34</t>
  </si>
  <si>
    <t>Komplexní a individuální zkoušky včetně funkční zkoušky</t>
  </si>
  <si>
    <t>901997215</t>
  </si>
  <si>
    <t>Pol35</t>
  </si>
  <si>
    <t>Zkušební provoz</t>
  </si>
  <si>
    <t>-1693352317</t>
  </si>
  <si>
    <t>Pol36</t>
  </si>
  <si>
    <t>Zaškolení obsluhy, údržby</t>
  </si>
  <si>
    <t>-940045249</t>
  </si>
  <si>
    <t>Pol37</t>
  </si>
  <si>
    <t>Revize systému EPS</t>
  </si>
  <si>
    <t>456576965</t>
  </si>
  <si>
    <t>Pol38</t>
  </si>
  <si>
    <t>Dokumentace skutečného stavu</t>
  </si>
  <si>
    <t>433901237</t>
  </si>
  <si>
    <t>Pol39</t>
  </si>
  <si>
    <t>Provozní řády</t>
  </si>
  <si>
    <t>2071370791</t>
  </si>
  <si>
    <t>Pol40</t>
  </si>
  <si>
    <t>Dílenská dokumentace</t>
  </si>
  <si>
    <t>838735533</t>
  </si>
  <si>
    <t>Pol41</t>
  </si>
  <si>
    <t>Stavební přípomoci</t>
  </si>
  <si>
    <t>-1601410228</t>
  </si>
  <si>
    <t>Pol42</t>
  </si>
  <si>
    <t>Energie a jiná media</t>
  </si>
  <si>
    <t>-1141983605</t>
  </si>
  <si>
    <t>Pol43</t>
  </si>
  <si>
    <t>Lešení a pomocné konstrukce</t>
  </si>
  <si>
    <t>416120039</t>
  </si>
  <si>
    <t>Pol44</t>
  </si>
  <si>
    <t>Přemístění po staveništi</t>
  </si>
  <si>
    <t>1860368585</t>
  </si>
  <si>
    <t>Pol45</t>
  </si>
  <si>
    <t>Vertikální doprava</t>
  </si>
  <si>
    <t>-239364166</t>
  </si>
  <si>
    <t>Pol46</t>
  </si>
  <si>
    <t>Ochrana provedených prací</t>
  </si>
  <si>
    <t>2029190388</t>
  </si>
  <si>
    <t>Pol47</t>
  </si>
  <si>
    <t>BOZ</t>
  </si>
  <si>
    <t>1606163825</t>
  </si>
  <si>
    <t>Pol48</t>
  </si>
  <si>
    <t>Úklid</t>
  </si>
  <si>
    <t>1814315623</t>
  </si>
  <si>
    <t>04 - ZTI změna uživání</t>
  </si>
  <si>
    <t>D1 - vnitřní vodovod a kanalizace</t>
  </si>
  <si>
    <t>D2 - Stavební výpomoce</t>
  </si>
  <si>
    <t>vnitřní vodovod a kanalizace</t>
  </si>
  <si>
    <t>Pol403</t>
  </si>
  <si>
    <t>kanalizace vnitřní  hrdlové trubky a tvarovky HT</t>
  </si>
  <si>
    <t>-177282694</t>
  </si>
  <si>
    <t>Poznámka k položce:_x000D_
DN 32</t>
  </si>
  <si>
    <t>Pol404</t>
  </si>
  <si>
    <t>974033213</t>
  </si>
  <si>
    <t>Poznámka k položce:_x000D_
DN 40</t>
  </si>
  <si>
    <t>Pol412</t>
  </si>
  <si>
    <t>1273683572</t>
  </si>
  <si>
    <t>Poznámka k položce:_x000D_
DN 110</t>
  </si>
  <si>
    <t>Pol413</t>
  </si>
  <si>
    <t>Závěsy potrubí do DN 110 - objímka se závitovou tyčí</t>
  </si>
  <si>
    <t>-1884354455</t>
  </si>
  <si>
    <t>Pol407</t>
  </si>
  <si>
    <t>připojení zařizovacích předmětů</t>
  </si>
  <si>
    <t>-959609919</t>
  </si>
  <si>
    <t>Pol409</t>
  </si>
  <si>
    <t>zkouška těsnosti kanalizace vodou do DN 125</t>
  </si>
  <si>
    <t>-2130701812</t>
  </si>
  <si>
    <t>Poznámka k položce:_x000D_
DN 125</t>
  </si>
  <si>
    <t>Pol414</t>
  </si>
  <si>
    <t>potrubí z plastických hmot z PPR typ 3 Hostalen</t>
  </si>
  <si>
    <t>2138256316</t>
  </si>
  <si>
    <t>Poznámka k položce:_x000D_
20x3,4</t>
  </si>
  <si>
    <t>Pol415</t>
  </si>
  <si>
    <t>205542188</t>
  </si>
  <si>
    <t>Poznámka k položce:_x000D_
25x4,2</t>
  </si>
  <si>
    <t>Pol416</t>
  </si>
  <si>
    <t>ohřívač vody zásobníkový elektrický závěsný DZD-OKHE ONE 20 – objem 20 litrů</t>
  </si>
  <si>
    <t>559484541</t>
  </si>
  <si>
    <t>Pol417</t>
  </si>
  <si>
    <t>Vodoměr Qn=1,5 s výstupem m-bus</t>
  </si>
  <si>
    <t>-198317647</t>
  </si>
  <si>
    <t>Pol418</t>
  </si>
  <si>
    <t>pojistný ventil DUCO ½''x1/2'' KB-o.p. 6 bar</t>
  </si>
  <si>
    <t>1824875169</t>
  </si>
  <si>
    <t>Poznámka k položce:_x000D_
DN 15</t>
  </si>
  <si>
    <t>Pol419</t>
  </si>
  <si>
    <t>uzavírací kulový kohout KU</t>
  </si>
  <si>
    <t>1951379055</t>
  </si>
  <si>
    <t>Poznámka k položce:_x000D_
DN 20</t>
  </si>
  <si>
    <t>Pol420</t>
  </si>
  <si>
    <t>uzavírací kulový kohout KU s vypouštěním</t>
  </si>
  <si>
    <t>-1947791497</t>
  </si>
  <si>
    <t>Pol421</t>
  </si>
  <si>
    <t>ventil zpětný</t>
  </si>
  <si>
    <t>914996036</t>
  </si>
  <si>
    <t>Pol422</t>
  </si>
  <si>
    <t>ochrana potrubí izolačními trubicemi</t>
  </si>
  <si>
    <t>-1660795869</t>
  </si>
  <si>
    <t>Poznámka k položce:_x000D_
vnitřní prům. 22 mm, síla stěny 6 mm</t>
  </si>
  <si>
    <t>Pol423</t>
  </si>
  <si>
    <t>-43659737</t>
  </si>
  <si>
    <t>Poznámka k položce:_x000D_
vnitřní prům. 25 mm, síla stěny 6 mm</t>
  </si>
  <si>
    <t>Pol424</t>
  </si>
  <si>
    <t>-1942183595</t>
  </si>
  <si>
    <t>Poznámka k položce:_x000D_
vnitřní prům. 22 mm, síla stěny 9 mm</t>
  </si>
  <si>
    <t>Pol425</t>
  </si>
  <si>
    <t>1830257685</t>
  </si>
  <si>
    <t>Poznámka k položce:_x000D_
vnitřní prům. 225mm, síla stěny 9 mm</t>
  </si>
  <si>
    <t>Pol426</t>
  </si>
  <si>
    <t>tlaková zkouška vodovodního plastového potrubí</t>
  </si>
  <si>
    <t>-2113063892</t>
  </si>
  <si>
    <t>Poznámka k položce:_x000D_
do D 32</t>
  </si>
  <si>
    <t>Pol427</t>
  </si>
  <si>
    <t>proplach a desinfekce</t>
  </si>
  <si>
    <t>1232450220</t>
  </si>
  <si>
    <t>Pol428</t>
  </si>
  <si>
    <t>rohový ventil</t>
  </si>
  <si>
    <t>598353426</t>
  </si>
  <si>
    <t>Pol429</t>
  </si>
  <si>
    <t>dřezová stojánková jednopáková baterie</t>
  </si>
  <si>
    <t>-693086178</t>
  </si>
  <si>
    <t>Pol430</t>
  </si>
  <si>
    <t>dřez ocelový jednoduchý – součástí dodávky kuchyňské linky</t>
  </si>
  <si>
    <t>-877042690</t>
  </si>
  <si>
    <t>Pol431</t>
  </si>
  <si>
    <t>stojící výlevka  s plastovou mřížkou</t>
  </si>
  <si>
    <t>612979582</t>
  </si>
  <si>
    <t>Pol432</t>
  </si>
  <si>
    <t>nástěná baterie pro výlevku</t>
  </si>
  <si>
    <t>984265188</t>
  </si>
  <si>
    <t>Pol433</t>
  </si>
  <si>
    <t>umyvadlo 55 cm se zadní stěnou a polosloupem a sifonem plastovým – s otvorem pro stojánkovou baterii</t>
  </si>
  <si>
    <t>-994979669</t>
  </si>
  <si>
    <t>Pol434</t>
  </si>
  <si>
    <t>umyvadlová stojánková jednopáková baterie</t>
  </si>
  <si>
    <t>-304145478</t>
  </si>
  <si>
    <t>Pol435</t>
  </si>
  <si>
    <t>závěsné WC + rám pro zazdění,   nádrží 6-9 litrů, dvoučinné ovládací tlačítko, sedátko</t>
  </si>
  <si>
    <t>607104341</t>
  </si>
  <si>
    <t>Pol436</t>
  </si>
  <si>
    <t>Dávkovač na mýdlo nástěnný</t>
  </si>
  <si>
    <t>-1726524152</t>
  </si>
  <si>
    <t>Pol437</t>
  </si>
  <si>
    <t>Držák na toaletní papír nástěnný</t>
  </si>
  <si>
    <t>2002149935</t>
  </si>
  <si>
    <t>Pol438</t>
  </si>
  <si>
    <t>práce v PD neobsažené, které vyvstanou při vlastní realizaci</t>
  </si>
  <si>
    <t>hod</t>
  </si>
  <si>
    <t>970762507</t>
  </si>
  <si>
    <t>Pol410</t>
  </si>
  <si>
    <t>Drobný  materiál</t>
  </si>
  <si>
    <t>-801811300</t>
  </si>
  <si>
    <t>Stavební výpomoce</t>
  </si>
  <si>
    <t>Pol411</t>
  </si>
  <si>
    <t>drážky pro vedení kanalizačního a vodovodního potrubí ve zdivu, a v podlaze začištění drážek po instalaci potrubí, zhotovení otvorů do svislých a vodorovných stavebních kcí a ostatní nutné stavební výpomoce</t>
  </si>
  <si>
    <t>-1547579485</t>
  </si>
  <si>
    <t>05 - CHUC - A</t>
  </si>
  <si>
    <t>Pol439</t>
  </si>
  <si>
    <t>Řetězový pohon pro ovládání fasádních oken Napájení: 24V DC / 1A Výška zdvihu 350mm pro úhel vyklopení cca 80° Tažná a tlačná síla 300N Otevření oken do 60s Motor určen pro systémy odvodu kouře a tepla Součástí montážní konzoly</t>
  </si>
  <si>
    <t>-2012288355</t>
  </si>
  <si>
    <t>Pol440</t>
  </si>
  <si>
    <t xml:space="preserve">Řetězový pohon pro ovládání dveří pro přívod vzduchu Napájení: 24V DC / 1,4A Úhel vyklopení dveří cca 80° Tažná a tlačná síla 500N Otevření dveří do 60s Motor určen pro systémy odvodu kouře a tepla Chod zámku a motoru musí být vzájemně propojený Součástí </t>
  </si>
  <si>
    <t>1441798661</t>
  </si>
  <si>
    <t>Pol441</t>
  </si>
  <si>
    <t>El.centrála pro ovládání požárního větrání CHUC A Napájení 230V AC, 50Hz Jmenovitý výkon 500VA Maximální výstupní proud 16A, 24V DC stabilizované Rozměr skříně cca 500x500x210mm Záložní zdroj 2x12V, 12Ah Modul pro napojení EPS Centrála certifikována dle E</t>
  </si>
  <si>
    <t>-2103943417</t>
  </si>
  <si>
    <t>Pol442</t>
  </si>
  <si>
    <t>Hlavní požární tlačítko Umožňuje vyhlášení poplachu, zrušení poplachu  Zobrazení stavu: POPLACH, PORUCHU,OK</t>
  </si>
  <si>
    <t>528792652</t>
  </si>
  <si>
    <t>Pol443</t>
  </si>
  <si>
    <t>Zapojení, uvedení do provozu, funkční zkoušky</t>
  </si>
  <si>
    <t>221769009</t>
  </si>
  <si>
    <t>Pol444</t>
  </si>
  <si>
    <t>Dokladová část</t>
  </si>
  <si>
    <t>-484275724</t>
  </si>
  <si>
    <t>Pol445</t>
  </si>
  <si>
    <t>Zaškolení obsluhy</t>
  </si>
  <si>
    <t>139208855</t>
  </si>
  <si>
    <t>Pol446</t>
  </si>
  <si>
    <t>Likvidace odpadu</t>
  </si>
  <si>
    <t>-1901285352</t>
  </si>
  <si>
    <t>Pol447</t>
  </si>
  <si>
    <t>Přesuny hmot, doprava materiálu a techniků, montáž, plošiny</t>
  </si>
  <si>
    <t>1659175342</t>
  </si>
  <si>
    <t>06 - PZTS</t>
  </si>
  <si>
    <t>D5 - Krabice</t>
  </si>
  <si>
    <t>D6 - Kabelové trasy</t>
  </si>
  <si>
    <t>D7 - Instalace</t>
  </si>
  <si>
    <t>D8 - Ostatní</t>
  </si>
  <si>
    <t>Pol49</t>
  </si>
  <si>
    <t>Zabezpečovací ústředna PZTS pro 520 zón v kovovém krytu</t>
  </si>
  <si>
    <t>-193958596</t>
  </si>
  <si>
    <t>Poznámka k položce:_x000D_
Honeywell GALAXYGD-520</t>
  </si>
  <si>
    <t>Pol50</t>
  </si>
  <si>
    <t>LCD klávesnice</t>
  </si>
  <si>
    <t>79583735</t>
  </si>
  <si>
    <t>Poznámka k položce:_x000D_
MK7</t>
  </si>
  <si>
    <t>Pol51</t>
  </si>
  <si>
    <t>Univerzální kovový kryt bez zámku se sabotážním kontaktem</t>
  </si>
  <si>
    <t>-454480278</t>
  </si>
  <si>
    <t>Poznámka k položce:_x000D_
KRYTG/BK</t>
  </si>
  <si>
    <t>Pol52</t>
  </si>
  <si>
    <t>Koncentrátor 8 zón v kovovém krytu</t>
  </si>
  <si>
    <t>837537042</t>
  </si>
  <si>
    <t>Poznámka k položce:_x000D_
G8</t>
  </si>
  <si>
    <t>Pol53</t>
  </si>
  <si>
    <t>Spínaný zdroj 12V/10A s tepelnou a nadproudovou ochranou v kovovém krytu</t>
  </si>
  <si>
    <t>-2145069584</t>
  </si>
  <si>
    <t>Pol54</t>
  </si>
  <si>
    <t>Akumulátor 17 Ah, nominální napětí 12 Vss</t>
  </si>
  <si>
    <t>-777742741</t>
  </si>
  <si>
    <t>Pol55</t>
  </si>
  <si>
    <t>Síťový modul</t>
  </si>
  <si>
    <t>-252061364</t>
  </si>
  <si>
    <t>Pol56</t>
  </si>
  <si>
    <t>PIR klasické, dosah min 10m</t>
  </si>
  <si>
    <t>1361853673</t>
  </si>
  <si>
    <t>Pol57</t>
  </si>
  <si>
    <t>PIR stropní</t>
  </si>
  <si>
    <t>1842638897</t>
  </si>
  <si>
    <t>Pol58</t>
  </si>
  <si>
    <t>Magnetický kontakt, /Čtyřdrátový plastový polarizovaný magnetický kontakt se sabotážní smyčkou, pracovní mezera max. 20 mm/</t>
  </si>
  <si>
    <t>1954973961</t>
  </si>
  <si>
    <t>Pol59</t>
  </si>
  <si>
    <t>Tísňové tlačítko</t>
  </si>
  <si>
    <t>1999321649</t>
  </si>
  <si>
    <t>Pol60</t>
  </si>
  <si>
    <t>Sděl. stíněný kabel  JYSTY 4×2×0,5 vhodný pro sběrnici</t>
  </si>
  <si>
    <t>-1281851555</t>
  </si>
  <si>
    <t>Pol61</t>
  </si>
  <si>
    <t>Sděl. stíněný kabel  5×2×0,5 vhodný pro zabezpečovací instalace</t>
  </si>
  <si>
    <t>1787209082</t>
  </si>
  <si>
    <t>Pol62</t>
  </si>
  <si>
    <t>Sděl. stíněný kabel  3×2×0,5,vhodný pro zabezpečovací instalace</t>
  </si>
  <si>
    <t>745101626</t>
  </si>
  <si>
    <t>Pol63</t>
  </si>
  <si>
    <t>Napájecí kabel   CYKY-O 3x2,5</t>
  </si>
  <si>
    <t>573554655</t>
  </si>
  <si>
    <t>Pol64</t>
  </si>
  <si>
    <t>Krabice rozbočovací vč. svorkovnice, tamper /Plastová propojovací krabice, 24+2 šroubovací svorky, s větší výškou, st. 3</t>
  </si>
  <si>
    <t>-811801722</t>
  </si>
  <si>
    <t>Pol65</t>
  </si>
  <si>
    <t>Elektroinstalační trubka ohebná PVC pr. 16 mm, se střední mechanickou odolností, vč. instalačního materiálu a příslušenství, (instalace pod omítku)</t>
  </si>
  <si>
    <t>-1566534400</t>
  </si>
  <si>
    <t>Pol66</t>
  </si>
  <si>
    <t>557465583</t>
  </si>
  <si>
    <t>Pol67</t>
  </si>
  <si>
    <t>827545986</t>
  </si>
  <si>
    <t>Pol68</t>
  </si>
  <si>
    <t>-794802988</t>
  </si>
  <si>
    <t>Pol69</t>
  </si>
  <si>
    <t>2077490552</t>
  </si>
  <si>
    <t>Pol70</t>
  </si>
  <si>
    <t>53684532</t>
  </si>
  <si>
    <t>Pol71</t>
  </si>
  <si>
    <t>128976155</t>
  </si>
  <si>
    <t>Pol72</t>
  </si>
  <si>
    <t>1790617789</t>
  </si>
  <si>
    <t>Pol73</t>
  </si>
  <si>
    <t>Dokumentace zhotovitele</t>
  </si>
  <si>
    <t>-1757852998</t>
  </si>
  <si>
    <t>Pol74</t>
  </si>
  <si>
    <t>Dokumentace skutečného provedení</t>
  </si>
  <si>
    <t>-8451514</t>
  </si>
  <si>
    <t>Pol75</t>
  </si>
  <si>
    <t>Manuály</t>
  </si>
  <si>
    <t>1812504042</t>
  </si>
  <si>
    <t>Pol76</t>
  </si>
  <si>
    <t>Uvedení do provozu</t>
  </si>
  <si>
    <t>1755689281</t>
  </si>
  <si>
    <t>Pol77</t>
  </si>
  <si>
    <t>Připojení systému PZTS na bezpečnostní  velín</t>
  </si>
  <si>
    <t>-1539954145</t>
  </si>
  <si>
    <t>Pol78</t>
  </si>
  <si>
    <t>Testy, revize</t>
  </si>
  <si>
    <t>96819016</t>
  </si>
  <si>
    <t>Pol79</t>
  </si>
  <si>
    <t>Zaškolení</t>
  </si>
  <si>
    <t>-1666611913</t>
  </si>
  <si>
    <t>Pol80</t>
  </si>
  <si>
    <t>Náklady na zkoušky</t>
  </si>
  <si>
    <t>1601851323</t>
  </si>
  <si>
    <t>Pol81</t>
  </si>
  <si>
    <t>-1589072037</t>
  </si>
  <si>
    <t>Pol82</t>
  </si>
  <si>
    <t>Energie a jiná média</t>
  </si>
  <si>
    <t>-213381015</t>
  </si>
  <si>
    <t>-344098166</t>
  </si>
  <si>
    <t>Pol83</t>
  </si>
  <si>
    <t>-231646299</t>
  </si>
  <si>
    <t>Pol84</t>
  </si>
  <si>
    <t>1428617229</t>
  </si>
  <si>
    <t>Pol85</t>
  </si>
  <si>
    <t>1164435854</t>
  </si>
  <si>
    <t>Pol86</t>
  </si>
  <si>
    <t>BOZP</t>
  </si>
  <si>
    <t>186005028</t>
  </si>
  <si>
    <t>Pol87</t>
  </si>
  <si>
    <t>Požární izolace</t>
  </si>
  <si>
    <t>1701724655</t>
  </si>
  <si>
    <t>Pol88</t>
  </si>
  <si>
    <t>Kompletace</t>
  </si>
  <si>
    <t>235576256</t>
  </si>
  <si>
    <t>Pol89</t>
  </si>
  <si>
    <t>Náklady na projednání předmětu Díla</t>
  </si>
  <si>
    <t>-984350509</t>
  </si>
  <si>
    <t>Pol90</t>
  </si>
  <si>
    <t>960891254</t>
  </si>
  <si>
    <t>Pol91</t>
  </si>
  <si>
    <t>Odpadové hospodářství</t>
  </si>
  <si>
    <t>1312352776</t>
  </si>
  <si>
    <t>Pol92</t>
  </si>
  <si>
    <t>1119333955</t>
  </si>
  <si>
    <t>07 - zař.1+2-vzt</t>
  </si>
  <si>
    <t>D1 - Zař.č.1 - úpravy</t>
  </si>
  <si>
    <t>D2 - Zař.č.2 - sociální zařízení</t>
  </si>
  <si>
    <t>Zař.č.1 - úpravy</t>
  </si>
  <si>
    <t>Pol312</t>
  </si>
  <si>
    <t>Požární klapka termická vč. revizního otvoru a detekce zavření, 1250x500</t>
  </si>
  <si>
    <t>1550108049</t>
  </si>
  <si>
    <t>Pol313</t>
  </si>
  <si>
    <t>Rozebrání přslušné části VZT potrubí</t>
  </si>
  <si>
    <t>h</t>
  </si>
  <si>
    <t>850913831</t>
  </si>
  <si>
    <t>Pol314</t>
  </si>
  <si>
    <t>Demontáž a ekologická likvidace původní požární klapky</t>
  </si>
  <si>
    <t>-665601659</t>
  </si>
  <si>
    <t>Pol315</t>
  </si>
  <si>
    <t>Stavební přípomoce</t>
  </si>
  <si>
    <t>-1685810795</t>
  </si>
  <si>
    <t>Pol316</t>
  </si>
  <si>
    <t>Zpětné napojení stávajících částí VZT potrubí</t>
  </si>
  <si>
    <t>-1116778669</t>
  </si>
  <si>
    <t>-1339810361</t>
  </si>
  <si>
    <t>-429357666</t>
  </si>
  <si>
    <t>42744147</t>
  </si>
  <si>
    <t>-766957566</t>
  </si>
  <si>
    <t>-559679025</t>
  </si>
  <si>
    <t>Pol317</t>
  </si>
  <si>
    <t>Požární klapka termická vč. revizního otvoru a detekce zavření, 600x200</t>
  </si>
  <si>
    <t>-432476835</t>
  </si>
  <si>
    <t>Pol318</t>
  </si>
  <si>
    <t>Velkoplošná vyústka do rastru podhledu, 600x600</t>
  </si>
  <si>
    <t>-964137179</t>
  </si>
  <si>
    <t>1830395147</t>
  </si>
  <si>
    <t>Pol319</t>
  </si>
  <si>
    <t>Demontáž stávající vyústky + zaslepení napojení do rozměru 600x600</t>
  </si>
  <si>
    <t>-2065879368</t>
  </si>
  <si>
    <t>Pol320</t>
  </si>
  <si>
    <t>Demontáž stávající vyústky + zaslepení napojení do rozměru 500x250</t>
  </si>
  <si>
    <t>256662896</t>
  </si>
  <si>
    <t>Pol321</t>
  </si>
  <si>
    <t>Zkrácení stávajícího VZT potrubí + zaslepení</t>
  </si>
  <si>
    <t>844273225</t>
  </si>
  <si>
    <t>Pol322</t>
  </si>
  <si>
    <t>Ekologická likvidace vyústek a potrubí</t>
  </si>
  <si>
    <t>kg</t>
  </si>
  <si>
    <t>1592923082</t>
  </si>
  <si>
    <t>Pol323</t>
  </si>
  <si>
    <t>Potrubí z Pzn plechu do obvodu 3,6m</t>
  </si>
  <si>
    <t>850606463</t>
  </si>
  <si>
    <t>Pol280</t>
  </si>
  <si>
    <t>Pomocné nosné konstrukce pro kotvení VZT</t>
  </si>
  <si>
    <t>1499909354</t>
  </si>
  <si>
    <t>Pol324</t>
  </si>
  <si>
    <t>Materiál na závěsy, závitové tyče, hmoždinky, podložky matice (5%)</t>
  </si>
  <si>
    <t>-263236205</t>
  </si>
  <si>
    <t>Pol325</t>
  </si>
  <si>
    <t>Montáž zařízení 40%  z celku</t>
  </si>
  <si>
    <t>-1619357229</t>
  </si>
  <si>
    <t>Pol326</t>
  </si>
  <si>
    <t>Doprava a vnitrostaveništní přesun 5% z celku</t>
  </si>
  <si>
    <t>-303119112</t>
  </si>
  <si>
    <t>Pol284</t>
  </si>
  <si>
    <t>Vyčištění stávajících VZT rozvodů, distribuce vzduchu</t>
  </si>
  <si>
    <t>-461234383</t>
  </si>
  <si>
    <t>Pol327</t>
  </si>
  <si>
    <t>Příplatek za montáž ve výšce</t>
  </si>
  <si>
    <t>-1767723489</t>
  </si>
  <si>
    <t>Pol328</t>
  </si>
  <si>
    <t>Stavení přípomoce</t>
  </si>
  <si>
    <t>699416483</t>
  </si>
  <si>
    <t>Zař.č.2 - sociální zařízení</t>
  </si>
  <si>
    <t>Pol329</t>
  </si>
  <si>
    <t>Tichý plastový trubní radiální ventilátor pr.125, 130m3/h, Dp=200Pa+pružné spojky</t>
  </si>
  <si>
    <t>2033153446</t>
  </si>
  <si>
    <t>Pol330</t>
  </si>
  <si>
    <t>Trubní tlumič hluku pr.125, L=900mm</t>
  </si>
  <si>
    <t>392569679</t>
  </si>
  <si>
    <t>Pol331</t>
  </si>
  <si>
    <t>Žaluziová klapka samotížná pr.125</t>
  </si>
  <si>
    <t>-1772861928</t>
  </si>
  <si>
    <t>Pol332</t>
  </si>
  <si>
    <t>Talířový ventil odsávací vč.mont.rámečku, pr.125</t>
  </si>
  <si>
    <t>1475166278</t>
  </si>
  <si>
    <t>Pol333</t>
  </si>
  <si>
    <t>Neuzavíratelná dveřní mřížka 440x80</t>
  </si>
  <si>
    <t>226994885</t>
  </si>
  <si>
    <t>Pol334</t>
  </si>
  <si>
    <t>Spiro potrubí pr.125/30pr.tvarovek</t>
  </si>
  <si>
    <t>1691007904</t>
  </si>
  <si>
    <t>Pol335</t>
  </si>
  <si>
    <t>Kondenzační kroužek + odkanalizování odkapů přes sifonový uzávěr</t>
  </si>
  <si>
    <t>-2139524666</t>
  </si>
  <si>
    <t>7602798</t>
  </si>
  <si>
    <t>Poznámka k položce:_x000D_
IPE160 99,13 kg_x000D_
ø108x10 74,44 kg_x000D_
Ocelová platle 23,94_x000D_
Betonové dlaždice 500x500x50 mm - 4 ks</t>
  </si>
  <si>
    <t>99,13</t>
  </si>
  <si>
    <t>74,44</t>
  </si>
  <si>
    <t>23,94</t>
  </si>
  <si>
    <t>Pol336</t>
  </si>
  <si>
    <t>1964519287</t>
  </si>
  <si>
    <t>Pol337</t>
  </si>
  <si>
    <t>-1078057110</t>
  </si>
  <si>
    <t>Pol338</t>
  </si>
  <si>
    <t>-1401879847</t>
  </si>
  <si>
    <t>-1699397799</t>
  </si>
  <si>
    <t>1369913829</t>
  </si>
  <si>
    <t>08 - SKV</t>
  </si>
  <si>
    <t>D1 - Systémové prvky</t>
  </si>
  <si>
    <t>D2 - Kabely a kabelové trasy</t>
  </si>
  <si>
    <t>D3 - Kabely</t>
  </si>
  <si>
    <t>D4 - Krabice</t>
  </si>
  <si>
    <t>D5 - Kabelové trasy</t>
  </si>
  <si>
    <t>D6 - Instalace</t>
  </si>
  <si>
    <t>D7 - Ostatní</t>
  </si>
  <si>
    <t>Systémové prvky</t>
  </si>
  <si>
    <t>Pol93</t>
  </si>
  <si>
    <t>Řídící jednotka kontroly vstupu pro 1 dveře, kompatibilní se stávajícím systémem ACS ĆZU</t>
  </si>
  <si>
    <t>998729454</t>
  </si>
  <si>
    <t>Poznámka k položce:_x000D_
CKP11</t>
  </si>
  <si>
    <t>Pol94</t>
  </si>
  <si>
    <t>Čtečka bezkontaktních karet normy ISO/IEC 14443, čtení informace ze zabezpečených souborů resp. sektorů karty, umožňuje komunikaci ve všech NFC režimech (R/W), card emulation a Peer to peer (P2P), pracovní kmitočet 13,56 MHz, čtecí vzdálenost min. 4,5 cm,</t>
  </si>
  <si>
    <t>-810086873</t>
  </si>
  <si>
    <t>Pol95</t>
  </si>
  <si>
    <t>Elektromechanický samozamykací zámek s certifikátem pro POŽÁRNÍ dveře , včetně komplet příslušenství (průchodky, arm hadice,systémový kabel)</t>
  </si>
  <si>
    <t>-1801269386</t>
  </si>
  <si>
    <t>Pol96</t>
  </si>
  <si>
    <t>Elektromechanický samozamykací zámek s certifikátem pro POŽÁRNÍ ÚNIKOVÉ dveře , včetně komplet příslušenství (průchodky, arm hadice,systémový kabel)</t>
  </si>
  <si>
    <t>106656342</t>
  </si>
  <si>
    <t>Pol97</t>
  </si>
  <si>
    <t>Kabelová průchodka</t>
  </si>
  <si>
    <t>87024565</t>
  </si>
  <si>
    <t>Pol98</t>
  </si>
  <si>
    <t>magnetický kontakt SKV</t>
  </si>
  <si>
    <t>1385124728</t>
  </si>
  <si>
    <t>Pol99</t>
  </si>
  <si>
    <t>kabel  U/UTP 4×2×AWG24/1, CAT 6</t>
  </si>
  <si>
    <t>-308397979</t>
  </si>
  <si>
    <t>-2002468388</t>
  </si>
  <si>
    <t>Pol100</t>
  </si>
  <si>
    <t>Krabice rozbočovací vč. svorkovnice</t>
  </si>
  <si>
    <t>538818417</t>
  </si>
  <si>
    <t>Pol101</t>
  </si>
  <si>
    <t>1486029321</t>
  </si>
  <si>
    <t>Pol102</t>
  </si>
  <si>
    <t>393195153</t>
  </si>
  <si>
    <t>Pol103</t>
  </si>
  <si>
    <t>Instalace kabeláže SKV CZU (uložení do nosných systémů, pod omítku)</t>
  </si>
  <si>
    <t>1523736518</t>
  </si>
  <si>
    <t>Pol104</t>
  </si>
  <si>
    <t>Instalace kabeláže SKV TC (kiosky, recepce - uložení do nosných systémů, pod omítku)</t>
  </si>
  <si>
    <t>1476341093</t>
  </si>
  <si>
    <t>Pol105</t>
  </si>
  <si>
    <t>Instalace kabeláže pro 2 detekční rámy (uložení do nosných systémů, pod omítku)</t>
  </si>
  <si>
    <t>-2122136478</t>
  </si>
  <si>
    <t>Pol106</t>
  </si>
  <si>
    <t>Instalace kabeláže pro 2 turnikety (uložení do nosných systémů, pod omítku)</t>
  </si>
  <si>
    <t>-288978733</t>
  </si>
  <si>
    <t>151848166</t>
  </si>
  <si>
    <t>Pol107</t>
  </si>
  <si>
    <t>-598232294</t>
  </si>
  <si>
    <t>Pol108</t>
  </si>
  <si>
    <t>Instalace kabelových tras pod omítku (zasekat), stavební přípomoce</t>
  </si>
  <si>
    <t>115362774</t>
  </si>
  <si>
    <t>Pol109</t>
  </si>
  <si>
    <t>Instalace zámků</t>
  </si>
  <si>
    <t>270178531</t>
  </si>
  <si>
    <t>Pol110</t>
  </si>
  <si>
    <t>-1312646088</t>
  </si>
  <si>
    <t>Pol111</t>
  </si>
  <si>
    <t>Analýza, tvorba a úprava SP, konzultace, koordinace</t>
  </si>
  <si>
    <t>-2083700743</t>
  </si>
  <si>
    <t>Pol112</t>
  </si>
  <si>
    <t>Oživení, zprovoznění, měření a připojení do systému</t>
  </si>
  <si>
    <t>135847361</t>
  </si>
  <si>
    <t>Pol113</t>
  </si>
  <si>
    <t>Zaimplementování systému EKV do areálového systému ČZU včetně zaškolení</t>
  </si>
  <si>
    <t>-208206284</t>
  </si>
  <si>
    <t>Pol114</t>
  </si>
  <si>
    <t>-1136780964</t>
  </si>
  <si>
    <t>Pol115</t>
  </si>
  <si>
    <t>801766773</t>
  </si>
  <si>
    <t>Pol116</t>
  </si>
  <si>
    <t>935924465</t>
  </si>
  <si>
    <t>Pol117</t>
  </si>
  <si>
    <t>2000625868</t>
  </si>
  <si>
    <t>Pol118</t>
  </si>
  <si>
    <t>-2044615634</t>
  </si>
  <si>
    <t>-938574778</t>
  </si>
  <si>
    <t>-1406119256</t>
  </si>
  <si>
    <t>Pol119</t>
  </si>
  <si>
    <t>1399574701</t>
  </si>
  <si>
    <t>-1645315129</t>
  </si>
  <si>
    <t>Pol120</t>
  </si>
  <si>
    <t>1375752365</t>
  </si>
  <si>
    <t>Pol121</t>
  </si>
  <si>
    <t>Požární ucpávky</t>
  </si>
  <si>
    <t>396009157</t>
  </si>
  <si>
    <t>Pol122</t>
  </si>
  <si>
    <t>-906890967</t>
  </si>
  <si>
    <t>Pol123</t>
  </si>
  <si>
    <t>986751554</t>
  </si>
  <si>
    <t>Pol124</t>
  </si>
  <si>
    <t>-550727501</t>
  </si>
  <si>
    <t>Pol125</t>
  </si>
  <si>
    <t>656061372</t>
  </si>
  <si>
    <t>Pol126</t>
  </si>
  <si>
    <t>1257818451</t>
  </si>
  <si>
    <t>09 - SCS</t>
  </si>
  <si>
    <t>D1 - Rozvaděče</t>
  </si>
  <si>
    <t>D2 - Zásuvky</t>
  </si>
  <si>
    <t>D3 - Ukončení v rozvaděčích</t>
  </si>
  <si>
    <t>D4 - Kabely a kabelové trasy</t>
  </si>
  <si>
    <t>D5 - Kabely ostatní</t>
  </si>
  <si>
    <t>D7 - Propojovací kabely</t>
  </si>
  <si>
    <t>D8 - Kabely metalické</t>
  </si>
  <si>
    <t>D9 - Kabely optické</t>
  </si>
  <si>
    <t>Rozvaděče</t>
  </si>
  <si>
    <t>Pol127</t>
  </si>
  <si>
    <t>Rack SCS stojanový, 800×1000×42U, včetně 19" rámu (přední i zadní), přední dveře z perforovaného plechu dělené</t>
  </si>
  <si>
    <t>-2033290514</t>
  </si>
  <si>
    <t>Pol128</t>
  </si>
  <si>
    <t>19" napájecí lišta (min 5x230V) s přepěťovou ochranou</t>
  </si>
  <si>
    <t>-8899423</t>
  </si>
  <si>
    <t>Zásuvky</t>
  </si>
  <si>
    <t>Pol129</t>
  </si>
  <si>
    <t>Zásuvka 2×RJ45/s, cat 6A, do podlahoivého kanálu</t>
  </si>
  <si>
    <t>22722595</t>
  </si>
  <si>
    <t>Pol130</t>
  </si>
  <si>
    <t>Zásuvka 1×RJ45/s, cat 6A, pod omítku - kompletní vč. Krabice,</t>
  </si>
  <si>
    <t>558395325</t>
  </si>
  <si>
    <t>Pol131</t>
  </si>
  <si>
    <t>Zásuvka 2×RJ45/s, cat 6A, pod omítku - kompletní vč. Krabice,</t>
  </si>
  <si>
    <t>1156232707</t>
  </si>
  <si>
    <t>Pol132</t>
  </si>
  <si>
    <t>Zásuvka 2×RJ45/s, cat 6A, na omítku - kompletní vč. Krabice</t>
  </si>
  <si>
    <t>-1049771273</t>
  </si>
  <si>
    <t>Pol133</t>
  </si>
  <si>
    <t>Zásuvka 1×RJ45/s, cat 6A, provedení na DIN lištu, keystone + rámeček</t>
  </si>
  <si>
    <t>135541225</t>
  </si>
  <si>
    <t>Ukončení v rozvaděčích</t>
  </si>
  <si>
    <t>Pol134</t>
  </si>
  <si>
    <t>Patch panel 1U,  24×STP/1U, cat 6A, kompletní</t>
  </si>
  <si>
    <t>1380929267</t>
  </si>
  <si>
    <t>Pol135</t>
  </si>
  <si>
    <t>Vyvazovací panel 1U</t>
  </si>
  <si>
    <t>-1340580857</t>
  </si>
  <si>
    <t>Kabely ostatní</t>
  </si>
  <si>
    <t>Pol136</t>
  </si>
  <si>
    <t>Kabel F/FTP 4×2×AWG23/1, cat 6A, LSOH</t>
  </si>
  <si>
    <t>-1388495395</t>
  </si>
  <si>
    <t>Pol137</t>
  </si>
  <si>
    <t>Kanál pro GES6 vhodný pro instalaci do mazaniny výška 40-140mm, šířka 500 /délka 2400/</t>
  </si>
  <si>
    <t>698914469</t>
  </si>
  <si>
    <t>Pol138</t>
  </si>
  <si>
    <t>Podlahová krabice pro podlahový kanál - opdbočovací</t>
  </si>
  <si>
    <t>591199862</t>
  </si>
  <si>
    <t>Pol139</t>
  </si>
  <si>
    <t>Podlahová krabice GES6</t>
  </si>
  <si>
    <t>1861446541</t>
  </si>
  <si>
    <t>Pol140</t>
  </si>
  <si>
    <t>Přísrojová podlahová krabice GES6+2vaničky+krycí modul pro zásuvku 2×RJ45 (45×45)</t>
  </si>
  <si>
    <t>1039633574</t>
  </si>
  <si>
    <t>Pol141</t>
  </si>
  <si>
    <t>Elektroinstalační trubka ohebná PVC pr. 25 mm, se střední mechanickou odolností, vč. instalačního materiálu a příslušenství</t>
  </si>
  <si>
    <t>-1266730618</t>
  </si>
  <si>
    <t>Pol142</t>
  </si>
  <si>
    <t>Elektroinstalační trubka ohebná PVC pr. 32 mm, se střední mechanickou odolností, vč. instalačního materiálu a příslušenství</t>
  </si>
  <si>
    <t>-1105701131</t>
  </si>
  <si>
    <t>Pol143</t>
  </si>
  <si>
    <t>Elektroinstalační trubka ohebná PVC pr. 50 mm, se střední mechanickou odolností, vč. instalačního materiálu a příslušenství</t>
  </si>
  <si>
    <t>-91247959</t>
  </si>
  <si>
    <t>Pol144</t>
  </si>
  <si>
    <t>Elektroinstalační trubka pevná hrdlovaná PVC pr. 32 mm,  vč. instalačního materiálu a příslušenství (příchytky, kolena atd)</t>
  </si>
  <si>
    <t>1891263069</t>
  </si>
  <si>
    <t>Propojovací kabely</t>
  </si>
  <si>
    <t>Kabely metalické</t>
  </si>
  <si>
    <t>Pol145</t>
  </si>
  <si>
    <t>Propojovací kabel LED, Cat.6a, STP,2xRJ45, délka 0.33m, šedá</t>
  </si>
  <si>
    <t>981523031</t>
  </si>
  <si>
    <t>Pol146</t>
  </si>
  <si>
    <t>Propojovací kabel LED, Cat.6a, STP,2xRJ45, délka 0.5m, šedá</t>
  </si>
  <si>
    <t>2096776207</t>
  </si>
  <si>
    <t>Pol147</t>
  </si>
  <si>
    <t>Propojovací kabel LED, Cat.6a, STP,2xRJ45, délka 1m, šedá</t>
  </si>
  <si>
    <t>-1043342003</t>
  </si>
  <si>
    <t>Pol148</t>
  </si>
  <si>
    <t>Propojovací kabel LED, Cat.6a, STP,2xRJ45, délka 2m, šedá</t>
  </si>
  <si>
    <t>2041192735</t>
  </si>
  <si>
    <t>Pol149</t>
  </si>
  <si>
    <t>Propojovací kabel LED, Cat.6a, STP,2xRJ45, délka 3m, šedá</t>
  </si>
  <si>
    <t>15788100</t>
  </si>
  <si>
    <t>Pol150</t>
  </si>
  <si>
    <t>Propojovací kabel LED, Cat.6a, STP,2xRJ45, délka 5m, šedá</t>
  </si>
  <si>
    <t>1132710869</t>
  </si>
  <si>
    <t>Kabely optické</t>
  </si>
  <si>
    <t>Pol151</t>
  </si>
  <si>
    <t>Patchcord optický SM OS1 9/125, E2/APC-LC/PC, 2m, LSOH, G.657.A</t>
  </si>
  <si>
    <t>1277365342</t>
  </si>
  <si>
    <t>Pol152</t>
  </si>
  <si>
    <t>-1988046452</t>
  </si>
  <si>
    <t>-1759728572</t>
  </si>
  <si>
    <t>Pol153</t>
  </si>
  <si>
    <t>188146118</t>
  </si>
  <si>
    <t>Pol154</t>
  </si>
  <si>
    <t>Instalace patchpanelů</t>
  </si>
  <si>
    <t>-351375222</t>
  </si>
  <si>
    <t>Pol155</t>
  </si>
  <si>
    <t>Instalace koncových prvků - zásuvek</t>
  </si>
  <si>
    <t>-1036103627</t>
  </si>
  <si>
    <t>Pol156</t>
  </si>
  <si>
    <t>Kompletace rozvaděčů</t>
  </si>
  <si>
    <t>-1344309862</t>
  </si>
  <si>
    <t>Pol157</t>
  </si>
  <si>
    <t>Měření metalické kabeláže vč. vyhotovení měřícího protokolu</t>
  </si>
  <si>
    <t>-2132240892</t>
  </si>
  <si>
    <t>Pol158</t>
  </si>
  <si>
    <t>-1823398991</t>
  </si>
  <si>
    <t>Pol159</t>
  </si>
  <si>
    <t>-57256768</t>
  </si>
  <si>
    <t>-636573457</t>
  </si>
  <si>
    <t>Pol160</t>
  </si>
  <si>
    <t>-1160029332</t>
  </si>
  <si>
    <t>1873472741</t>
  </si>
  <si>
    <t>Pol161</t>
  </si>
  <si>
    <t>-2107322173</t>
  </si>
  <si>
    <t>Pol162</t>
  </si>
  <si>
    <t>-1686104657</t>
  </si>
  <si>
    <t>Pol163</t>
  </si>
  <si>
    <t>Průvrty</t>
  </si>
  <si>
    <t>-644754098</t>
  </si>
  <si>
    <t>Pol164</t>
  </si>
  <si>
    <t>-1744194296</t>
  </si>
  <si>
    <t>Pol165</t>
  </si>
  <si>
    <t>-2042855960</t>
  </si>
  <si>
    <t>Pol166</t>
  </si>
  <si>
    <t>-204079694</t>
  </si>
  <si>
    <t>Pol167</t>
  </si>
  <si>
    <t>-1637708876</t>
  </si>
  <si>
    <t>Pol168</t>
  </si>
  <si>
    <t>-64606473</t>
  </si>
  <si>
    <t>1458252352</t>
  </si>
  <si>
    <t>Pol169</t>
  </si>
  <si>
    <t>499318356</t>
  </si>
  <si>
    <t>-348030818</t>
  </si>
  <si>
    <t>Pol170</t>
  </si>
  <si>
    <t>-505185665</t>
  </si>
  <si>
    <t>Pol171</t>
  </si>
  <si>
    <t>411450480</t>
  </si>
  <si>
    <t>Pol172</t>
  </si>
  <si>
    <t>1760743525</t>
  </si>
  <si>
    <t>10 - Interkom</t>
  </si>
  <si>
    <t>D3 - ŘEŠENO V RÁMCI SCS</t>
  </si>
  <si>
    <t>D4 - Instalace</t>
  </si>
  <si>
    <t>D5 - Ostatní</t>
  </si>
  <si>
    <t>Pol173</t>
  </si>
  <si>
    <t>IP INTERKOM (dveřní komunikátor kompletní včetně krabice provedení pod omítku)</t>
  </si>
  <si>
    <t>236415175</t>
  </si>
  <si>
    <t>ŘEŠENO V RÁMCI SCS</t>
  </si>
  <si>
    <t>Pol174</t>
  </si>
  <si>
    <t>Instalace interkomu (uložení  pod omítku)</t>
  </si>
  <si>
    <t>887405276</t>
  </si>
  <si>
    <t>Pol175</t>
  </si>
  <si>
    <t>Instalace systémových prvků a programování INT</t>
  </si>
  <si>
    <t>-1637201916</t>
  </si>
  <si>
    <t>Pol176</t>
  </si>
  <si>
    <t>1106241268</t>
  </si>
  <si>
    <t>Pol177</t>
  </si>
  <si>
    <t>1225325712</t>
  </si>
  <si>
    <t>Pol178</t>
  </si>
  <si>
    <t>-1588936277</t>
  </si>
  <si>
    <t>Pol179</t>
  </si>
  <si>
    <t>-1203583265</t>
  </si>
  <si>
    <t>Pol180</t>
  </si>
  <si>
    <t>1329521374</t>
  </si>
  <si>
    <t>Pol181</t>
  </si>
  <si>
    <t>960039067</t>
  </si>
  <si>
    <t>11 - Silnoproud</t>
  </si>
  <si>
    <t>D1 - Osvětlení - komplet (součástí dodávky bude zdrtoj, kotvící a nosný materiál a recyklační poplatky)</t>
  </si>
  <si>
    <t>D2 - Vypínače a zásuvky - komplet včetně masky, rámečku, krytky a kotvícího materiálu (barva a design dle</t>
  </si>
  <si>
    <t>D3 -  Kabelové rozvody</t>
  </si>
  <si>
    <t>D4 -  Kabelové trasy - komplet včetně kolen, rohů a kotvívího a spojovacího materiálu</t>
  </si>
  <si>
    <t>D5 - Rozvaděče, komplet včetně krytů, přepážek, lišt, kotvení, bočnic,   apod.</t>
  </si>
  <si>
    <t>D6 - Ostatní položky</t>
  </si>
  <si>
    <t>Osvětlení - komplet (součástí dodávky bude zdrtoj, kotvící a nosný materiál a recyklační poplatky)</t>
  </si>
  <si>
    <t>Pol221</t>
  </si>
  <si>
    <t>S01 až S04 - Podhledové svítidlo, downlight, 23,4W, 3177lm, UGR 19, 3000K, CRI 80, DALI předřadník, pr. 228mm, náhrada za stávající svídlo v podhledu m.č. 309</t>
  </si>
  <si>
    <t>-256325732</t>
  </si>
  <si>
    <t>Poznámka k položce:_x000D_
Upshine Lighting DL367-8-24W-3000K</t>
  </si>
  <si>
    <t>Pol222</t>
  </si>
  <si>
    <t>S05 až S10 - Podhledové svítidlo, downlight, 23,4W, 3177lm, UGR 19, 3000K, CRI 80, DALI předřadník, pr. 228mm</t>
  </si>
  <si>
    <t>-393740614</t>
  </si>
  <si>
    <t>Pol223</t>
  </si>
  <si>
    <t>NO01 - Podhledové svítidlo nouzového osvětlení, downlight, 23,4W, 3177lm, UGR 19, 3000K, CRI 80, DALI předřadník, pr. 228mm, náhrada za stávající svídlo v podhledu m.č. 309, s autonomním bateriovým modulem 1 hod., autotest, aktivace při ztrátě napájení</t>
  </si>
  <si>
    <t>-229110645</t>
  </si>
  <si>
    <t>Poznámka k položce:_x000D_
Upshine Lighting DL367-8-24W-3000K + DALI + BATT 1 hod.</t>
  </si>
  <si>
    <t>Pol224</t>
  </si>
  <si>
    <t>NO02 - Podhledové svítidlo nouzového osvětlení, downlight, 23,4W, 3177lm, UGR 19, 3000K, CRI 80, DALI předřadník, pr. 228mm, nově doplněné svítidlo do podhledu m.č. 309, s autonomním bateriovým modulem 1 hod., autotest, aktivace při ztrátě napájení</t>
  </si>
  <si>
    <t>1731075987</t>
  </si>
  <si>
    <t>Pol225</t>
  </si>
  <si>
    <t>NO03 - Přisazené svítidlo nouzového osvětlení, 3W, 30lm, IP20, 5000K, s autonomním bateriovým modulem 1 hod., autotest, piktogram se směrem úniku, aktivace při ztrátě napájení</t>
  </si>
  <si>
    <t>-1512876894</t>
  </si>
  <si>
    <t>Poznámka k položce:_x000D_
Emos MT ZN1210</t>
  </si>
  <si>
    <t>Pol226</t>
  </si>
  <si>
    <t>LED pásek k osvětlení kuchyňské prac. desky, 1,5m, IP65, 10W/m, 120 LED/m, 4000K, 730lm/m, CRI 70, komplet zdroj, AL lišta + difuzor</t>
  </si>
  <si>
    <t>1657639014</t>
  </si>
  <si>
    <t>Poznámka k položce:_x000D_
T-LED HVS230SMD10</t>
  </si>
  <si>
    <t>Vypínače a zásuvky - komplet včetně masky, rámečku, krytky a kotvícího materiálu (barva a design dle</t>
  </si>
  <si>
    <t>Pol227</t>
  </si>
  <si>
    <t>Pohybový spínač PIR, systém DALI, do podhledu, dosah 8m, IP20, nastavení citlivosti a času</t>
  </si>
  <si>
    <t>-1739096194</t>
  </si>
  <si>
    <t>Poznámka k položce:_x000D_
Ledvance - Wall Senzor PIR</t>
  </si>
  <si>
    <t>Pol228</t>
  </si>
  <si>
    <t>Spínací tlačítko DALI, řazení č. 1/0, IP20, design dle architekta</t>
  </si>
  <si>
    <t>-500336040</t>
  </si>
  <si>
    <t>Poznámka k položce:_x000D_
Fotron</t>
  </si>
  <si>
    <t>Pol229</t>
  </si>
  <si>
    <t>Vypínač řazení č.1, IP20, 230V/10A, design dle architekta</t>
  </si>
  <si>
    <t>1106713976</t>
  </si>
  <si>
    <t>Poznámka k položce:_x000D_
ABB Element</t>
  </si>
  <si>
    <t>Pol230</t>
  </si>
  <si>
    <t>Dotyková ovládací obrazovka systému DALI, na stěně recepce, LCD 10,4", programovatelná, vyčítá a signalizuje chyby, možnost tvorby scén a ovládání osvětlení</t>
  </si>
  <si>
    <t>1585975528</t>
  </si>
  <si>
    <t>Poznámka k položce:_x000D_
Foxtron FTC10 DALI</t>
  </si>
  <si>
    <t>Pol231</t>
  </si>
  <si>
    <t>Bezpečnostní tlačítko, IP68, kontakty 1xNC + 1xNO, umístěno na stěně recepce, pod omítku, s areatací, chráněno proti nechtěné aktivaci</t>
  </si>
  <si>
    <t>987997494</t>
  </si>
  <si>
    <t>Poznámka k položce:_x000D_
Scame</t>
  </si>
  <si>
    <t>Pol232</t>
  </si>
  <si>
    <t>Podlahová krabice, pro jeden vývod ukončený na svorkovnici 230V/16A, určeno do betonové mazaniny</t>
  </si>
  <si>
    <t>799879370</t>
  </si>
  <si>
    <t>Poznámka k položce:_x000D_
Kopos Kopobox MINI B_HB</t>
  </si>
  <si>
    <t>Pol233</t>
  </si>
  <si>
    <t>Zásuvka 230V, IP40, clonky, bez-šroubové svorky</t>
  </si>
  <si>
    <t>72263742</t>
  </si>
  <si>
    <t>Pol234</t>
  </si>
  <si>
    <t>Instalační krabice, hluboká, pod omítku</t>
  </si>
  <si>
    <t>-1358906065</t>
  </si>
  <si>
    <t>Poznámka k položce:_x000D_
Kopos KPR 68 KA</t>
  </si>
  <si>
    <t>Pol235</t>
  </si>
  <si>
    <t>Svodič přepětí třídy T3 (1,35/1,5kV), 8/20 mikro sec., 3kA, instalace do krabice pod zásuvku</t>
  </si>
  <si>
    <t>1660518161</t>
  </si>
  <si>
    <t>Poznámka k položce:_x000D_
Schrack produkt IS010003</t>
  </si>
  <si>
    <t>Pol236</t>
  </si>
  <si>
    <t>Sběrnice vyrovnání potenciálu do soc.zázemí UZ, zapuštěná do krabice KU68, včetně rámečku</t>
  </si>
  <si>
    <t>638336446</t>
  </si>
  <si>
    <t>Poznámka k položce:_x000D_
ABB Tango 2495-0-0059</t>
  </si>
  <si>
    <t>Pol237</t>
  </si>
  <si>
    <t>Sběrnice vyrovnání potenciálu MET, včetně krytu, pro technickou místnost rozvodny 1PP,rozvaděč RH</t>
  </si>
  <si>
    <t>-654057907</t>
  </si>
  <si>
    <t>Poznámka k položce:_x000D_
Bečov ESP</t>
  </si>
  <si>
    <t>Pol238</t>
  </si>
  <si>
    <t>Podlahová krabce do betonu 24M mosaic (pro 12 přístrojů), komplet včetně víka, krytu a příslušenství, nastavitelná hloubka instalace</t>
  </si>
  <si>
    <t>-1984164446</t>
  </si>
  <si>
    <t>Poznámka k položce:_x000D_
Legrand 24M Mosaic</t>
  </si>
  <si>
    <t>Pol239</t>
  </si>
  <si>
    <t>Podlahová krabce do zdvojené podlahy 24M mosaic (pro 12 přístrojů), komplet včetně víka, krytu a příslušenství, nastavitelná hloubka instalace</t>
  </si>
  <si>
    <t>-131052535</t>
  </si>
  <si>
    <t>Pol240</t>
  </si>
  <si>
    <t>Zásuvka Mosaic 45x45, 230V/16A, bílá</t>
  </si>
  <si>
    <t>-1996315176</t>
  </si>
  <si>
    <t>Poznámka k položce:_x000D_
Legrand Mosaic 77140</t>
  </si>
  <si>
    <t>Pol241</t>
  </si>
  <si>
    <t>Zásuvka Mosaic 45x45, 230V/16A, s integrovanou přepěťovou ochranou, bílá</t>
  </si>
  <si>
    <t>902895622</t>
  </si>
  <si>
    <t>Poznámka k položce:_x000D_
Legrand Mosaic C02357</t>
  </si>
  <si>
    <t xml:space="preserve"> Kabelové rozvody</t>
  </si>
  <si>
    <t>Pol186</t>
  </si>
  <si>
    <t>Kabel 1-CXKH-R 3x1,5 mm2</t>
  </si>
  <si>
    <t>1713195625</t>
  </si>
  <si>
    <t>Poznámka k položce:_x000D_
NKT cables</t>
  </si>
  <si>
    <t>Pol242</t>
  </si>
  <si>
    <t>Kabel CYKY-J 3x2,5 mm2</t>
  </si>
  <si>
    <t>-1760150079</t>
  </si>
  <si>
    <t>Pol243</t>
  </si>
  <si>
    <t>Kabel 1-CXKH-R 1x50mm2, hlavní napájení z RH do R-TC</t>
  </si>
  <si>
    <t>-1691437381</t>
  </si>
  <si>
    <t>Pol185</t>
  </si>
  <si>
    <t>CYA 1x4 mm2 (z/ž)</t>
  </si>
  <si>
    <t>-1006163960</t>
  </si>
  <si>
    <t>Pol244</t>
  </si>
  <si>
    <t>CYA 1x6 mm2 (z/ž)</t>
  </si>
  <si>
    <t>-2044140203</t>
  </si>
  <si>
    <t>Pol245</t>
  </si>
  <si>
    <t>CYA 1x10 mm2 (z/ž)</t>
  </si>
  <si>
    <t>-1282348887</t>
  </si>
  <si>
    <t>Pol246</t>
  </si>
  <si>
    <t>CYA 1x95 mm2 (z/ž)</t>
  </si>
  <si>
    <t>-2000609326</t>
  </si>
  <si>
    <t>Pol247</t>
  </si>
  <si>
    <t>1-CXKH-V-O 2x1,5mm2, P90-R B2s1d0</t>
  </si>
  <si>
    <t>1246521438</t>
  </si>
  <si>
    <t>Pol248</t>
  </si>
  <si>
    <t>JXFE-R 1x2x0,8mm2 (DALI linky 1 až 4)</t>
  </si>
  <si>
    <t>43504724</t>
  </si>
  <si>
    <t xml:space="preserve"> Kabelové trasy - komplet včetně kolen, rohů a kotvívího a spojovacího materiálu</t>
  </si>
  <si>
    <t>Pol249</t>
  </si>
  <si>
    <t>Drážkování pro kabel do pr. 50mm</t>
  </si>
  <si>
    <t>-627025872</t>
  </si>
  <si>
    <t>Pol250</t>
  </si>
  <si>
    <t>Chránička instalační, ohebná, pr. 50mm</t>
  </si>
  <si>
    <t>-1931395106</t>
  </si>
  <si>
    <t>Poznámka k položce:_x000D_
KOPOFLEX 50 KF 09050 BA</t>
  </si>
  <si>
    <t>Pol251</t>
  </si>
  <si>
    <t>Stoupací žebřík 200x60mm, komplet včetně spojek a příchytek + kotvícího materiálu</t>
  </si>
  <si>
    <t>-1181185145</t>
  </si>
  <si>
    <t>Poznámka k položce:_x000D_
TOP Servis KZ 200/60</t>
  </si>
  <si>
    <t>Pol191</t>
  </si>
  <si>
    <t>Nastřelovací příchytky s kotvou na strop, pro jeden kabel, komplet</t>
  </si>
  <si>
    <t>1315681236</t>
  </si>
  <si>
    <t>Poznámka k položce:_x000D_
HL Systém</t>
  </si>
  <si>
    <t>Pol252</t>
  </si>
  <si>
    <t>Plný instalační žlab s víkem, 200x60mm, do betonové mazaniny, komplet včetně spojek, rohů, kolen a kotev s příchytkami</t>
  </si>
  <si>
    <t>903110543</t>
  </si>
  <si>
    <t>Poznámka k položce:_x000D_
Kopos KZIN 60x200x0,75</t>
  </si>
  <si>
    <t>Pol193</t>
  </si>
  <si>
    <t>průvrt stěnou prům. 30mm</t>
  </si>
  <si>
    <t>12411729</t>
  </si>
  <si>
    <t>Pol194</t>
  </si>
  <si>
    <t>průvrt stropem prům. 100mm, jádrové vrtání (vertikální rozvody)</t>
  </si>
  <si>
    <t>-1423667141</t>
  </si>
  <si>
    <t>Pol195</t>
  </si>
  <si>
    <t>průvrt jádrem obvodové stěny objektu, prům. 200mm (horizontální rozvody)</t>
  </si>
  <si>
    <t>1654822489</t>
  </si>
  <si>
    <t>Pol196</t>
  </si>
  <si>
    <t>protipožární ucpávka, tmel, 200x100mm + ozn. štítek na opřechodu mezi chodbou a jednotlivými bytovými prostory na podlažích</t>
  </si>
  <si>
    <t>1959624587</t>
  </si>
  <si>
    <t>Poznámka k položce:_x000D_
Intumex - tmel MG</t>
  </si>
  <si>
    <t>Rozvaděče, komplet včetně krytů, přepážek, lišt, kotvení, bočnic,   apod.</t>
  </si>
  <si>
    <t>Pol253</t>
  </si>
  <si>
    <t>Hlavní rozvaděč RH - úprava pole č. 3 - viz. výkresová část dokumentace, komplet včetně revize, EU prohlášení o shodě, kudové zkoušky, chrakteristik rozhraní</t>
  </si>
  <si>
    <t>99645769</t>
  </si>
  <si>
    <t>Pol254</t>
  </si>
  <si>
    <t>Podružný rozvaděč R-TC testovacího centra - viz. výkresová část dokumentace, komplet včetně revize, EU prohlášení o shodě, kudové zkoušky, chrakteristik rozhraní</t>
  </si>
  <si>
    <t>439467564</t>
  </si>
  <si>
    <t>Ostatní položky</t>
  </si>
  <si>
    <t>Pol197</t>
  </si>
  <si>
    <t>Drobný instalační materiál (sádra, stahovací pásky, atd.)</t>
  </si>
  <si>
    <t>57021032</t>
  </si>
  <si>
    <t>Pol255</t>
  </si>
  <si>
    <t>Výchozí revize NN</t>
  </si>
  <si>
    <t>-1472518421</t>
  </si>
  <si>
    <t>Pol256</t>
  </si>
  <si>
    <t>Komplexní zkoušky</t>
  </si>
  <si>
    <t>-1592664309</t>
  </si>
  <si>
    <t>Pol257</t>
  </si>
  <si>
    <t>Zakončování a označování kabelů, oka, štítky</t>
  </si>
  <si>
    <t>1491828873</t>
  </si>
  <si>
    <t>Pol258</t>
  </si>
  <si>
    <t>Oživení a zprovoznění systému</t>
  </si>
  <si>
    <t>-349764593</t>
  </si>
  <si>
    <t>Pol259</t>
  </si>
  <si>
    <t>Dílenská dokumentace zhotovitele</t>
  </si>
  <si>
    <t>417193952</t>
  </si>
  <si>
    <t>Pol260</t>
  </si>
  <si>
    <t>Dokumentace skutečného provedení stavby elektroinstalací (DSPS)</t>
  </si>
  <si>
    <t>1729992628</t>
  </si>
  <si>
    <t>Pol261</t>
  </si>
  <si>
    <t>1847513450</t>
  </si>
  <si>
    <t>Pol206</t>
  </si>
  <si>
    <t>-2007637659</t>
  </si>
  <si>
    <t>Pol207</t>
  </si>
  <si>
    <t>677110255</t>
  </si>
  <si>
    <t>Pol208</t>
  </si>
  <si>
    <t>2114265150</t>
  </si>
  <si>
    <t>Pol209</t>
  </si>
  <si>
    <t>1341837172</t>
  </si>
  <si>
    <t>Pol210</t>
  </si>
  <si>
    <t>-911972251</t>
  </si>
  <si>
    <t>Pol211</t>
  </si>
  <si>
    <t>-1959003769</t>
  </si>
  <si>
    <t>Pol212</t>
  </si>
  <si>
    <t>-1165868503</t>
  </si>
  <si>
    <t>Pol213</t>
  </si>
  <si>
    <t>1852969264</t>
  </si>
  <si>
    <t>Pol214</t>
  </si>
  <si>
    <t>1264346683</t>
  </si>
  <si>
    <t>Pol215</t>
  </si>
  <si>
    <t>1920457738</t>
  </si>
  <si>
    <t>Pol216</t>
  </si>
  <si>
    <t>-1157425761</t>
  </si>
  <si>
    <t>Pol262</t>
  </si>
  <si>
    <t>-770916913</t>
  </si>
  <si>
    <t>Pol263</t>
  </si>
  <si>
    <t>Koordinační činnost</t>
  </si>
  <si>
    <t>-1581631910</t>
  </si>
  <si>
    <t>Pol264</t>
  </si>
  <si>
    <t>Vedlejší náklady, doprava mater, a osob, nakládání s odpady, odvoz a odborná likvidace rušené elektroinstalace, poplatky za eko. likvidaci</t>
  </si>
  <si>
    <t>-1878656515</t>
  </si>
  <si>
    <t>Pol265</t>
  </si>
  <si>
    <t>Zabezpečení výstražné vyznačení s ohrazením pracoviště</t>
  </si>
  <si>
    <t>-505426979</t>
  </si>
  <si>
    <t>12 - Interiér</t>
  </si>
  <si>
    <t>1.01</t>
  </si>
  <si>
    <t>Dodávka a montáž 1.01 - Počítačový stůl</t>
  </si>
  <si>
    <t>-1662892303</t>
  </si>
  <si>
    <t>Poznámka k položce:_x000D_
Poznámka k položce:
pláty stolu vyrobeny z HPL v tloušťce min. 25mm a opatřeny ABS 
hranou silnou min. 2 mm, podnoží tvoří dvě bočnice a krycí panel,
bočnice a krycí panel jsou spojeny pomocí pevnostních šroubů 
(IMBUS), rektifikace pro vyrovnání nerovností podlahy o min. 25mm, 
černá, pod deskou drátěný kabelový organizér
Akácie šedá 
800x600x763</t>
  </si>
  <si>
    <t>1.02</t>
  </si>
  <si>
    <t>Dodávka a montáž 1.02 - Počítačový stůl rozšířený</t>
  </si>
  <si>
    <t>864049450</t>
  </si>
  <si>
    <t>Poznámka k položce:_x000D_
Poznámka k položce:
pláty stolu vyrobeny z HPL v tloušťce min. 25mm a opatřeny ABS 
hranou silnou min. 2 mm, podnoží tvoří dvě bočnice a krycí panel, 
bočnice a krycí panel jsou spojeny pomocí pevnostních šroubů 
(IMBUS), rektifikace pro vyrovnání nerovností podlahy o min. 25mm, 
černá, pod deskou drátěný kabelový organizér
Akácie šedá 
1000x600x730 
 Prvek bude 
materiálově a
barevně shodný s 
prvkem 1.01</t>
  </si>
  <si>
    <t>1.03</t>
  </si>
  <si>
    <t>Dodávka a montáž 1.03 - Stůl jídelní</t>
  </si>
  <si>
    <t>-1008200934</t>
  </si>
  <si>
    <t>Poznámka k položce:_x000D_
Poznámka k položce:
pláty stolu vyrobeny z LTD v tloušťce min. 25mm a opatřeny ABS 
hranou silnou min. 2 mm, rám stolu tvoří  kovová konstrukce, která je
svařena z profilů 35x20 mm s nohami 30x30 mm, deska je s rámem 
spojena pomocí vrutů 3,6x16, rektifikace pro vyrovnání nerovností 
podlahy o min. 25mm, černá, Barva podnoží šedá RAL 9035
Akácie šedá 
1200x800x735</t>
  </si>
  <si>
    <t>2.01</t>
  </si>
  <si>
    <t>Dodávka a montáž 2.01 - Židle k PC</t>
  </si>
  <si>
    <t>554391150</t>
  </si>
  <si>
    <t>Poznámka k položce:_x000D_
Poznámka k položce:
židle STK 550 CR s područkami, hliníková konstrukce s područkami a s pletenou výplní, nohy chromované, výplet Graffito, područky černý plast, výška sedáku 470 mm, židle stohovatelné na sebe, Samostatná dodávka
Výplet Graffito, područky Černé, konstrukce Chrom
590x470x840
Doplněno ke stávajícím výrobkům</t>
  </si>
  <si>
    <t>2.02</t>
  </si>
  <si>
    <t>Dodávka a montáž 2.02 - Židle kancelářská</t>
  </si>
  <si>
    <t>180384921</t>
  </si>
  <si>
    <t>Poznámka k položce:_x000D_
Poznámka k položce:
židle STK 550 CR, pracovní židle se síťovinou na sedáku, opěráku i podhlavníku, odolná černá síťovina zvyšuje celkový komfort i hygienu sezení a zajišťuje přehřívání dotykových partií těla, synchronní mechanismus s možností plynulé proměny úhlu sedáku a opěráku, s nastavením tuhosti mechanismu  podle tělesné hmotnosti uživatele  a podpory beder i během pohybu, ergonomicky sdružené ovládání mechanismu bovdenovými táhly, nastavení výšky i hloubky sedáku, výšky opěráku a výšky i úhlu podhlavníku, výškově nastavitelné područky s měkkou horní dotykovou plochou nastavitelnou podélně i úhlově, kolečka s větším Ø 65 mm, s gumovou obručí pro všechny typy povrchů, design židle doplňují konstrukční prvky zhotovené z leštěného hliníku, černá, recyklovatelnost výrobku 97%, nosnost 150 kg, záruka 60 měsíců, Samostatná dodávka
odolní černá síťovina, leštěný hliník
630x520x1280</t>
  </si>
  <si>
    <t>3.01</t>
  </si>
  <si>
    <t>Dodávka a montáž 3.01 - Skříňka</t>
  </si>
  <si>
    <t>1422167083</t>
  </si>
  <si>
    <t>Poznámka k položce:_x000D_
Poznámka k položce:
Boky a dno HPL tl. 18 mm, půda HPL tl. 25 mm, půda naložená na
boky skříně, dno vložené, dveře skříně naložené na boky a dno, 
vloženy pod půdu skříně, záda pohledová, tloušťka min. 3mm, 
nedělená, dokončená v dezénu a vsazená do drážky přední plochy 
skříní - dveře a čela zásuvek musí být olepeny hranou ABS v tloušťce 
min. 2 mm, všechny pohledové hrany korpusu musí být olepeny 
hranou ABS v tloušťce min. 0,5-1mm, dveře musí být upevněny na 
klipových kovových závěsech, seřízení ve třech směrech, úchytky 
zásuvek a dveří kovové – satin hliník, rozteč 160mm, pevné lepené 
spoje, které zajistí pevnost po dobu záruky, a musí být schopno 
opakovaného stěhování
Akácie šedá 
300x500x900 
Magnetický zámek</t>
  </si>
  <si>
    <t>3.02</t>
  </si>
  <si>
    <t>Dodávka a montáž 3.02 - Skříňka šatní</t>
  </si>
  <si>
    <t>-1495227399</t>
  </si>
  <si>
    <t>Poznámka k položce:_x000D_
Poznámka k položce:
Boky, dno a půda LTD tl. 18 mm, půda naložená na boky skříně, dno
vložené, dveře skříně naložené na boky a dno, vloženy pod půdu 
skříně, záda pohledová, tloušťka min. 3mm, nedělená, dokončená v 
dezénu a vsazená do drážky přední plochy skříní - dveře a čela 
zásuvek musí být olepeny hranou ABS v tloušťce min. 2 mm, všechny 
pohledové hrany korpusu musí být olepeny hranou ABS v tloušťce 
min. 0,5-1mm, dveře musí být upevněny na klipových kovových 
závěsech, seřízení ve třech směrech, úchytky zásuvek a dveří kovové 
– satin hliník, rozteč 160mm, pevné lepené spoje, které zajistí
pevnost po dobu záruky, uvnitř horní police a kovové háčky pro 
odložení oděvu, a musí být schopno opakovaného stěhování
Akácie šedá 
420x500x1970 
Uzamykatelná</t>
  </si>
  <si>
    <t>4.01</t>
  </si>
  <si>
    <t>Dodávka a montáž 4.01 - Kuchyňka</t>
  </si>
  <si>
    <t>1621174858</t>
  </si>
  <si>
    <t>Poznámka k položce:_x000D_
Poznámka k položce:
skříňky vyrobeny z LTD tl. 18 mm, půda a dno vloženy mezi boky
skříně dveře a čílka naložené na korpus, výkryty v rovině dvířek 
součástí dodávky záda pohledová, tloušťka min. 3mm, nedělená, 
dokončená v dezénu a vsazená do drážky přední plochy skříní -
dveře a čela zásuvek musí být olepeny hranou ABS v tloušťce min. 2 
mm všechny pohledové hrany korpusu musí být olepeny hranou ABS 
v tloušťce min. 0,5-1mm dveře musí být upevněny na klipových 
kovových závěsech, seřízení ve třech směrech, úchytky zásuvek a 
dveří kovové – satin hliník, rozteč 160mm sokl kovový/plastový 
broušený hliník včetně větrací mřížky pro lednici, plastové 
kuch.nožičky, zásuvky kovové celovýsuvy s dojezdem např. Antaro 
bílé barvy, příborník platový bílý pracovní deska LTD tl.38mm, 
zádová deska LTD tl.9,2mm dřez nerezový s odkapem, páková 
vodovodní baterie, součástí dodávky budou kuchyňské spotřebiče -
lednice nízká, 1xsamostatně stojící mikrovlná trouba
Akácie šedá 
2000x600
Uzamykatelná</t>
  </si>
  <si>
    <t>5.01</t>
  </si>
  <si>
    <t>Dodávka a montáž 5.01 - Dělící akustický paravan</t>
  </si>
  <si>
    <t>668416221</t>
  </si>
  <si>
    <t>Poznámka k položce:_x000D_
Poznámka k položce:
akustický paravan mezi stoly v tloušťce 30mm, uchycení kovovými úhelníky pod 
pracovní deskou, paravan čalouněn látkou BOMBAY, výška paravanu
nad stolem 350mm
Šedá (Bombay 14) 
1600x350x30</t>
  </si>
  <si>
    <t>5.02</t>
  </si>
  <si>
    <t>Dodávka a montáž 5.02 - Dělící stěna</t>
  </si>
  <si>
    <t>517294341</t>
  </si>
  <si>
    <t>Poznámka k položce:_x000D_
Dělící prosklená stěna výšky 2,2 m kotvená do podlahy, sklo _x000D_
bezpečnostní lepené tl. 6,4 mm – 3 mm sklo + 0,36 Folie PVB + 3 mm_x000D_
sklo_x000D_
_x000D_
Rozměry dle PD_x000D_
_x000D_
Čiré</t>
  </si>
  <si>
    <t>6.01</t>
  </si>
  <si>
    <t>Dodávka a montáž 6.01 - Recepce</t>
  </si>
  <si>
    <t>1400790945</t>
  </si>
  <si>
    <t>Poznámka k položce:_x000D_
Poznámka k položce:
pláty stolu vyrobeny z HPL v tloušťce min. 25mm a opatřeny ABS 
hranou silnou min. 2 mm, rám stolu tvoří  kovová konstrukce, která je
svařena z profilů 35x20 mm s nohami 30x30 mm, deska je s rámem 
spojena pomocí vrutů 3,6x16, rektifikace pro vyrovnání nerovností 
podlahy o min. 25mm, černá, Barva podnoží šedá RAL 9035, stoly 
budou do vnějšího prostoru prětáhnuty o 20 cm, do stolu bude 
namontována prosklená stěna výšky 1300 mm, prosklená stěna bude 
z bezpečnostního lepeného skla 2x3 mm s fólií PVB tl. 0,36 mm, 
celková tl. skla 6,4 mm, v prosklené stěně bude 5 otvorů o rozměrech 
150x400 mm v místech sedících zaměstnanců, součástí recepce 
budou mikrofon s reproduktorem, bezpečnostní tlačítko pro přivolání 
pomoci, čtečky karet
Rozměry dle PD
Akácie šedá</t>
  </si>
  <si>
    <t>7.01</t>
  </si>
  <si>
    <t>Dodávka a montáž 7.01 - Odpadkový koš 3l</t>
  </si>
  <si>
    <t>-1891625004</t>
  </si>
  <si>
    <t>Poznámka k položce:_x000D_
Nerezový koš na odpadky nášlapný, objem 3 l _x000D_
Lesklá nerez _x000D_
170x250 mm</t>
  </si>
  <si>
    <t>DD</t>
  </si>
  <si>
    <t>Doprava a přesun hmot na místo</t>
  </si>
  <si>
    <t>509167970</t>
  </si>
  <si>
    <t>SO 02 - Výměna rekuperační jednotky a doplnění klimatizace ve studentské menze 1</t>
  </si>
  <si>
    <t>13 - Klima zař.č.2</t>
  </si>
  <si>
    <t>D1 - VRF klimatizační systém</t>
  </si>
  <si>
    <t>VRF klimatizační systém</t>
  </si>
  <si>
    <t>Pol287</t>
  </si>
  <si>
    <t>Venkovní jednobloková sestava - VRF systém,  zdroj chladu, Qch,jm=50,4kW, Lw(A).max = 85dB, MULTI V i/50,60Hz/R410A/Heat Pump/MULTI V i/EU(EUROVENT), ostatní parametry viz Technická zpráva, Ref výrobek LG, ARUM180LTE6</t>
  </si>
  <si>
    <t>1775535833</t>
  </si>
  <si>
    <t>Pol288</t>
  </si>
  <si>
    <t>Brána Modbus RTU</t>
  </si>
  <si>
    <t>-1657768648</t>
  </si>
  <si>
    <t>Pol289</t>
  </si>
  <si>
    <t>Doplnění chladiva R410A, Zprovoznění</t>
  </si>
  <si>
    <t>-1090457439</t>
  </si>
  <si>
    <t>Pol290</t>
  </si>
  <si>
    <t>Zámečnické kce, lože nad střechu, pozinkováno</t>
  </si>
  <si>
    <t>-689745563</t>
  </si>
  <si>
    <t>Pol291</t>
  </si>
  <si>
    <t>Kazetová 4cestná jednotka Multi V, CHnom = 3,6kW</t>
  </si>
  <si>
    <t>1616869510</t>
  </si>
  <si>
    <t>Pol292</t>
  </si>
  <si>
    <t>Kazetová 4cestná jednotka Multi V, CHnom = 5,6kW</t>
  </si>
  <si>
    <t>1375381627</t>
  </si>
  <si>
    <t>Pol293</t>
  </si>
  <si>
    <t>Kazetová 2cestná jednotka Multi V, CHnom = 5,6W</t>
  </si>
  <si>
    <t>1368746250</t>
  </si>
  <si>
    <t>Pol294</t>
  </si>
  <si>
    <t>Čelní panel 4cestné kazetové jednotky</t>
  </si>
  <si>
    <t>989124660</t>
  </si>
  <si>
    <t>Pol295</t>
  </si>
  <si>
    <t>Čelní panel 2cestné kazetové jednotky</t>
  </si>
  <si>
    <t>1875318658</t>
  </si>
  <si>
    <t>Pol296</t>
  </si>
  <si>
    <t>Chladivové izolované potrubí  klimarozvod 6.35/12.7</t>
  </si>
  <si>
    <t>816440614</t>
  </si>
  <si>
    <t>Pol297</t>
  </si>
  <si>
    <t>Chladivové izolované potrubí  klimarozvod 9.52/15.88</t>
  </si>
  <si>
    <t>-959967613</t>
  </si>
  <si>
    <t>Pol298</t>
  </si>
  <si>
    <t>Chladivové izolované potrubí  klimarozvod 9.52/19.05</t>
  </si>
  <si>
    <t>-1514077922</t>
  </si>
  <si>
    <t>Pol299</t>
  </si>
  <si>
    <t>Chladivové izolované potrubí  klimarozvod 9.52/22.2</t>
  </si>
  <si>
    <t>2123901080</t>
  </si>
  <si>
    <t>Pol300</t>
  </si>
  <si>
    <t>Chladivové izolované potrubí  klimarozvod 12.7/28.58</t>
  </si>
  <si>
    <t>-534635690</t>
  </si>
  <si>
    <t>Pol301</t>
  </si>
  <si>
    <t>Chladivové izolované potrubí  klimarozvod 15.88/28.58</t>
  </si>
  <si>
    <t>-1735748486</t>
  </si>
  <si>
    <t>Pol302</t>
  </si>
  <si>
    <t>Komunikační vodič, napájení</t>
  </si>
  <si>
    <t>676875779</t>
  </si>
  <si>
    <t>Pol303</t>
  </si>
  <si>
    <t>Rozbočení 01621, Multi V</t>
  </si>
  <si>
    <t>1610444136</t>
  </si>
  <si>
    <t>Pol304</t>
  </si>
  <si>
    <t>Rozbočení 03321, Multi V</t>
  </si>
  <si>
    <t>-1465177501</t>
  </si>
  <si>
    <t>Pol305</t>
  </si>
  <si>
    <t>Rozbočení 07121, Multi V</t>
  </si>
  <si>
    <t>-1446965875</t>
  </si>
  <si>
    <t>Pol306</t>
  </si>
  <si>
    <t>Odkanalizování klimajednotky, čerpadlo kondenzátu</t>
  </si>
  <si>
    <t>soub</t>
  </si>
  <si>
    <t>392816938</t>
  </si>
  <si>
    <t>Pol307</t>
  </si>
  <si>
    <t>Pomocné nosné konstrukce pro kotvení</t>
  </si>
  <si>
    <t>-1342370360</t>
  </si>
  <si>
    <t>Pol308</t>
  </si>
  <si>
    <t>Materiál na závěsy, závitové tyče, hmoždinky, podložky matice</t>
  </si>
  <si>
    <t>1855645130</t>
  </si>
  <si>
    <t>Pol309</t>
  </si>
  <si>
    <t>Montáž zařízení %  z celku</t>
  </si>
  <si>
    <t>39012123</t>
  </si>
  <si>
    <t>Pol310</t>
  </si>
  <si>
    <t>-365055962</t>
  </si>
  <si>
    <t>Pol311</t>
  </si>
  <si>
    <t>Ostatní stavební přípomoce (sekání drážek, vrtání, prostupy, zapravení, úpravy stropních panelů)</t>
  </si>
  <si>
    <t>-830592483</t>
  </si>
  <si>
    <t>14 - MaR</t>
  </si>
  <si>
    <t>D1 - Měření a regulace</t>
  </si>
  <si>
    <t xml:space="preserve">    D2 - Rozvaděč, elektrovýzbroj</t>
  </si>
  <si>
    <t xml:space="preserve">    D3 - Řídící systém</t>
  </si>
  <si>
    <t xml:space="preserve">    D4 - Periferie - dodávka, montáž a zapojení</t>
  </si>
  <si>
    <t xml:space="preserve">    D5 - Periferie - pouze zapojení dod.navazujících profesí</t>
  </si>
  <si>
    <t xml:space="preserve">    D6 - Kabeláž vč.kabelových tras, montáže a uložení, pom.materiálu</t>
  </si>
  <si>
    <t xml:space="preserve">    D7 - Ostatní</t>
  </si>
  <si>
    <t>Měření a regulace</t>
  </si>
  <si>
    <t>Rozvaděč, elektrovýzbroj</t>
  </si>
  <si>
    <t>Pol339</t>
  </si>
  <si>
    <t>Rozvaděč skříňový 800x2000x400 vč. kompletní elektrovýzbroje, svorek, zdrojů a říd.systému a montáže, přep.ochrany, stop tlačítko, kontrolky, přepínače…</t>
  </si>
  <si>
    <t>1849028659</t>
  </si>
  <si>
    <t>Poznámka k položce:_x000D_
skříň s montážní deskou, ochrana přepětí, kontrolky a jištění dle dodaného zařízení, ranžír + ostatní vybavení + montáž ŘS + režijní práce (doprava, sestrojení, manipulace atd.)</t>
  </si>
  <si>
    <t>Pol340</t>
  </si>
  <si>
    <t>Jištěný silový přívod 400V/5,5kW, jistič, vyp.cívka</t>
  </si>
  <si>
    <t>-440814045</t>
  </si>
  <si>
    <t>Pol341</t>
  </si>
  <si>
    <t>Jištěný silový vývod 230V/10A, jistič</t>
  </si>
  <si>
    <t>-1687739621</t>
  </si>
  <si>
    <t>Pol342</t>
  </si>
  <si>
    <t>Jištěný spínaný silový vývod 230V/10A, jistič, stykač, ovl.obvod</t>
  </si>
  <si>
    <t>1548706019</t>
  </si>
  <si>
    <t>Pol343</t>
  </si>
  <si>
    <t>Rozvaděč skříňový 600x1800x300 vč. kompletní elektrovýzbroje, svorek, zdrojů a říd.systému a montáže, přep.ochrany, stoptlačítko, kontrolky, přepínače…</t>
  </si>
  <si>
    <t>1213218483</t>
  </si>
  <si>
    <t>Pol344</t>
  </si>
  <si>
    <t>Jištěný silový přívod 400V/7kW, jistič, vyp.cívka</t>
  </si>
  <si>
    <t>1274455218</t>
  </si>
  <si>
    <t>1727028595</t>
  </si>
  <si>
    <t>-30940736</t>
  </si>
  <si>
    <t>Pol345</t>
  </si>
  <si>
    <t>Jištěný spínaný silový vývod 400V/10A, jistič, stykač, ovl.obvod</t>
  </si>
  <si>
    <t>-1510866322</t>
  </si>
  <si>
    <t>Řídící systém</t>
  </si>
  <si>
    <t>Pol346</t>
  </si>
  <si>
    <t>Potřebné napájení říd. systému, oddělovací zdroj</t>
  </si>
  <si>
    <t>1402172232</t>
  </si>
  <si>
    <t>Pol347</t>
  </si>
  <si>
    <t>Regulátor volně programovatelný pro 100 dat.bodů, připojení na komunikaci, vstupně výstupní karty dle specifikace níže</t>
  </si>
  <si>
    <t>-236960584</t>
  </si>
  <si>
    <t>Pol348</t>
  </si>
  <si>
    <t>Univerzální analogový vstup 8x AI</t>
  </si>
  <si>
    <t>1672074699</t>
  </si>
  <si>
    <t>Pol349</t>
  </si>
  <si>
    <t>Analogový výstup 8x 0-10V AO</t>
  </si>
  <si>
    <t>-1100898480</t>
  </si>
  <si>
    <t>Pol350</t>
  </si>
  <si>
    <t>Vstup pro bezpotenciálový kontakt, 16xDI</t>
  </si>
  <si>
    <t>360919217</t>
  </si>
  <si>
    <t>Pol351</t>
  </si>
  <si>
    <t>Výstup releový spínací 6xDO</t>
  </si>
  <si>
    <t>2004253227</t>
  </si>
  <si>
    <t>Pol352</t>
  </si>
  <si>
    <t>Výstup triakový spínací 6xPWM včetně SSR</t>
  </si>
  <si>
    <t>1929469996</t>
  </si>
  <si>
    <t>Pol353</t>
  </si>
  <si>
    <t>napájecí a sběrnicový modul</t>
  </si>
  <si>
    <t>703588926</t>
  </si>
  <si>
    <t>Pol354</t>
  </si>
  <si>
    <t>Modul integrace Modbus RTU</t>
  </si>
  <si>
    <t>1789002392</t>
  </si>
  <si>
    <t>Pol355</t>
  </si>
  <si>
    <t>Modul integace KNX zařízení (64 adres), napájecí zdroj</t>
  </si>
  <si>
    <t>-1241873818</t>
  </si>
  <si>
    <t>Pol356</t>
  </si>
  <si>
    <t>Mbus koncentrátor pro 25 slaves, zdroj, výstup Ethernet</t>
  </si>
  <si>
    <t>-2053190438</t>
  </si>
  <si>
    <t>Pol357</t>
  </si>
  <si>
    <t>LCD panel na dveře rozvaděče s uživatelskou grafikou</t>
  </si>
  <si>
    <t>42014424</t>
  </si>
  <si>
    <t>Periferie - dodávka, montáž a zapojení</t>
  </si>
  <si>
    <t>Pol358</t>
  </si>
  <si>
    <t>Odporové čidlo teploty jímkové 100mm vč. jímky a návarku</t>
  </si>
  <si>
    <t>1190748465</t>
  </si>
  <si>
    <t>Pol359</t>
  </si>
  <si>
    <t>Odporové čidlo teploty prostorové</t>
  </si>
  <si>
    <t>-1450965173</t>
  </si>
  <si>
    <t>Pol360</t>
  </si>
  <si>
    <t>Čidlo teploty a rel.vlhkosti do VZT kanálu</t>
  </si>
  <si>
    <t>177376244</t>
  </si>
  <si>
    <t>Pol361</t>
  </si>
  <si>
    <t>Čidlo VOC a CO2 do VZT kanálu</t>
  </si>
  <si>
    <t>-1949328480</t>
  </si>
  <si>
    <t>Pol362</t>
  </si>
  <si>
    <t>Odporové čidlo teploty do VZT kanálu</t>
  </si>
  <si>
    <t>-1396443284</t>
  </si>
  <si>
    <t>Pol363</t>
  </si>
  <si>
    <t>Odporové čidlo teploty příložné vč. upevňovacího pásku</t>
  </si>
  <si>
    <t>1234271900</t>
  </si>
  <si>
    <t>Pol364</t>
  </si>
  <si>
    <t>Rotační klapkový pohon 24V, 0-10V, 18Nm</t>
  </si>
  <si>
    <t>-2017990615</t>
  </si>
  <si>
    <t>Pol365</t>
  </si>
  <si>
    <t>Rotační klapkový pohon 24V, 0-10V, 18Nm, hav.funkce</t>
  </si>
  <si>
    <t>-881040062</t>
  </si>
  <si>
    <t>Pol366</t>
  </si>
  <si>
    <t>Diferenční tlakový spínač 50-500Pa na vzduch vč. odběrů</t>
  </si>
  <si>
    <t>-1114273199</t>
  </si>
  <si>
    <t>Pol367</t>
  </si>
  <si>
    <t>Diferenční tlakový spínač 20-300Pa na vzduch vč. odběrů</t>
  </si>
  <si>
    <t>-183511994</t>
  </si>
  <si>
    <t>Pol368</t>
  </si>
  <si>
    <t>Servisní vypínač 3pól, 10A</t>
  </si>
  <si>
    <t>1368381925</t>
  </si>
  <si>
    <t>Pol369</t>
  </si>
  <si>
    <t>Servisní vypínač 1pól, 10A</t>
  </si>
  <si>
    <t>161744893</t>
  </si>
  <si>
    <t>Pol370</t>
  </si>
  <si>
    <t>Čidlo diferenčního tlaku pro vzduch, 0…1000 Pa, 0-10V vč.odběrů</t>
  </si>
  <si>
    <t>1308509989</t>
  </si>
  <si>
    <t>Pol371</t>
  </si>
  <si>
    <t>Protimrazový termostat 2 bod., kapilára 6m, -5..15°C</t>
  </si>
  <si>
    <t>894002230</t>
  </si>
  <si>
    <t>Pol372</t>
  </si>
  <si>
    <t>Termoelektrický pohon otopného tělesa, 24V, PWM</t>
  </si>
  <si>
    <t>110801054</t>
  </si>
  <si>
    <t>Pol373</t>
  </si>
  <si>
    <t>Prostorové čidlo teploty, CO2, rel.vlhkosti, montáž na zeď, komunikace KNX</t>
  </si>
  <si>
    <t>1963917350</t>
  </si>
  <si>
    <t>Pol374</t>
  </si>
  <si>
    <t>Prostorové čidlo teploty, komunikace KNX</t>
  </si>
  <si>
    <t>-188168178</t>
  </si>
  <si>
    <t>Pol375</t>
  </si>
  <si>
    <t>Dotykový panel 7", web server, komunikace BACnet/IP, 24V, montáž na zeď</t>
  </si>
  <si>
    <t>721262846</t>
  </si>
  <si>
    <t>Periferie - pouze zapojení dod.navazujících profesí</t>
  </si>
  <si>
    <t>Pol376</t>
  </si>
  <si>
    <t>zapojení</t>
  </si>
  <si>
    <t>1676285103</t>
  </si>
  <si>
    <t>Kabeláž vč.kabelových tras, montáže a uložení, pom.materiálu</t>
  </si>
  <si>
    <t>Pol377</t>
  </si>
  <si>
    <t>J-H(ST)1x2x0,8mm</t>
  </si>
  <si>
    <t>-1510392032</t>
  </si>
  <si>
    <t>Pol378</t>
  </si>
  <si>
    <t>J-H(ST)2x2x0,8mm</t>
  </si>
  <si>
    <t>1044988572</t>
  </si>
  <si>
    <t>Pol379</t>
  </si>
  <si>
    <t>J-Y(St)Y 1x2x0,8mm</t>
  </si>
  <si>
    <t>-1720935977</t>
  </si>
  <si>
    <t>Pol380</t>
  </si>
  <si>
    <t>J-Y(St)Y 2x2x0,8mm</t>
  </si>
  <si>
    <t>-904882495</t>
  </si>
  <si>
    <t>Pol381</t>
  </si>
  <si>
    <t>UTP Cat.5e LSOH bezhalogenní 8x0,5mm</t>
  </si>
  <si>
    <t>-602431245</t>
  </si>
  <si>
    <t>Pol382</t>
  </si>
  <si>
    <t>CYKY 3x1,5mm</t>
  </si>
  <si>
    <t>2114320113</t>
  </si>
  <si>
    <t>Pol383</t>
  </si>
  <si>
    <t>CYKY 5x1,5mm</t>
  </si>
  <si>
    <t>-795595288</t>
  </si>
  <si>
    <t>Pol384</t>
  </si>
  <si>
    <t>kabelový žlab 100x50mm vč. spojovací a nosné konstrukce</t>
  </si>
  <si>
    <t>841595859</t>
  </si>
  <si>
    <t>Pol385</t>
  </si>
  <si>
    <t>materiál pro kabelové trasy (lišty, trubky apod.)</t>
  </si>
  <si>
    <t>-1728655381</t>
  </si>
  <si>
    <t>Pol386</t>
  </si>
  <si>
    <t>Uživatelský SW pro PLC podstanice - I/O</t>
  </si>
  <si>
    <t>-490863677</t>
  </si>
  <si>
    <t>Pol387</t>
  </si>
  <si>
    <t>SW pro integraci měřičů spotřeb do Smart metering</t>
  </si>
  <si>
    <t>-707007828</t>
  </si>
  <si>
    <t>Pol388</t>
  </si>
  <si>
    <t>Vizualizační software pro LCD panely</t>
  </si>
  <si>
    <t>1227355475</t>
  </si>
  <si>
    <t>Pol389</t>
  </si>
  <si>
    <t>Rozšíření vizualizačního software vč.licenčních bodů</t>
  </si>
  <si>
    <t>1223949981</t>
  </si>
  <si>
    <t>Pol390</t>
  </si>
  <si>
    <t>SW pro integraci Modbus</t>
  </si>
  <si>
    <t>1598277292</t>
  </si>
  <si>
    <t>Pol391</t>
  </si>
  <si>
    <t>Revize a zkoušky</t>
  </si>
  <si>
    <t>-832137740</t>
  </si>
  <si>
    <t>Pol392</t>
  </si>
  <si>
    <t>Zaškolení obsluhy, manuály</t>
  </si>
  <si>
    <t>-2049763669</t>
  </si>
  <si>
    <t>Pol393</t>
  </si>
  <si>
    <t>Nastavení a oživení</t>
  </si>
  <si>
    <t>-220795291</t>
  </si>
  <si>
    <t>Pol394</t>
  </si>
  <si>
    <t>Komplexní zkoušky (test 1:1)</t>
  </si>
  <si>
    <t>1757716136</t>
  </si>
  <si>
    <t>Pol395</t>
  </si>
  <si>
    <t>Předávací dokumentace stavby (protokoly, certifikáty, revize)</t>
  </si>
  <si>
    <t>176222910</t>
  </si>
  <si>
    <t>Pol396</t>
  </si>
  <si>
    <t>Dodavatelská (dílenská) dokumentace</t>
  </si>
  <si>
    <t>472755702</t>
  </si>
  <si>
    <t>Pol397</t>
  </si>
  <si>
    <t>Dokumentace skutečného provedení stavby</t>
  </si>
  <si>
    <t>-618394504</t>
  </si>
  <si>
    <t>Pol398</t>
  </si>
  <si>
    <t>Doprava a přesuny</t>
  </si>
  <si>
    <t>1839832169</t>
  </si>
  <si>
    <t>Pol399</t>
  </si>
  <si>
    <t>Projektové řízení a vedení stavby</t>
  </si>
  <si>
    <t>-1403201094</t>
  </si>
  <si>
    <t>Pol400</t>
  </si>
  <si>
    <t>Zabezpečení pracoviště, plošina…</t>
  </si>
  <si>
    <t>-1754539458</t>
  </si>
  <si>
    <t>Pol401</t>
  </si>
  <si>
    <t>Profesní koordinace</t>
  </si>
  <si>
    <t>-897920275</t>
  </si>
  <si>
    <t>Pol402</t>
  </si>
  <si>
    <t>-2031420084</t>
  </si>
  <si>
    <t>15 - ZTI výměna</t>
  </si>
  <si>
    <t>-307051625</t>
  </si>
  <si>
    <t>777116522</t>
  </si>
  <si>
    <t>Pol405</t>
  </si>
  <si>
    <t>Závěsy potrubí do DN 50 - objímka se závitovou tyčí</t>
  </si>
  <si>
    <t>1010312121</t>
  </si>
  <si>
    <t>Pol406</t>
  </si>
  <si>
    <t>zápachová uzávěrka HL138</t>
  </si>
  <si>
    <t>1346448342</t>
  </si>
  <si>
    <t>-1087333976</t>
  </si>
  <si>
    <t>Pol408</t>
  </si>
  <si>
    <t>Přečerpávač kondenzátu, H=0,09 l/s, H=4,5m, V=1,1 l</t>
  </si>
  <si>
    <t>-1318056074</t>
  </si>
  <si>
    <t>-189966111</t>
  </si>
  <si>
    <t>-292869006</t>
  </si>
  <si>
    <t>-690518285</t>
  </si>
  <si>
    <t>16 - VZT zař1</t>
  </si>
  <si>
    <t>D1 - Zař.č.1 - Větrání</t>
  </si>
  <si>
    <t>Zař.č.1 - Větrání</t>
  </si>
  <si>
    <t>Pol266</t>
  </si>
  <si>
    <t>Demontáž stávající přívodní a odvodní jednotky vč.částí nevyužitelných vzduchovodů + ekologická likvidace</t>
  </si>
  <si>
    <t>-1086842261</t>
  </si>
  <si>
    <t>Pol267</t>
  </si>
  <si>
    <t>Komaktní větrací jednotka 8000, rotační rekuperátor se zvýšenou účinností, bez regulace, EC motory, nízkoteplotní teplovodní ohřev + 4-cestný ventil, přímé chlazení, cirkulace, filtrace, klapky, 7500m3/h, 350Pa, Vnitřní provedení, Ecodesign - viz ref.výro</t>
  </si>
  <si>
    <t>-1457547222</t>
  </si>
  <si>
    <t>Pol268</t>
  </si>
  <si>
    <t>Sestavení na místě</t>
  </si>
  <si>
    <t>-988817859</t>
  </si>
  <si>
    <t>Pol269</t>
  </si>
  <si>
    <t>Kouřové čidlo</t>
  </si>
  <si>
    <t>1429837004</t>
  </si>
  <si>
    <t>Pol270</t>
  </si>
  <si>
    <t>e2 - Buňkový tlumič hluku šířky 250mm, L2000, útlum min.28dB, dp max=30Pa</t>
  </si>
  <si>
    <t>-1622365605</t>
  </si>
  <si>
    <t>Pol271</t>
  </si>
  <si>
    <t>i1 - Buňkový tlumič hluku šířky 250mm, L1500, útlum min.23dB, dp max=30Pa</t>
  </si>
  <si>
    <t>-1005974380</t>
  </si>
  <si>
    <t>Pol272</t>
  </si>
  <si>
    <t>i2 - Buňkový tlumič hluku šířky 250mm, L1000, útlum min.21dB, dp max=30Pa</t>
  </si>
  <si>
    <t>69627947</t>
  </si>
  <si>
    <t>Pol273</t>
  </si>
  <si>
    <t>Zdroj chladu pro VZT jednotku Qch=23kW, + řídící box</t>
  </si>
  <si>
    <t>-431074159</t>
  </si>
  <si>
    <t>Pol274</t>
  </si>
  <si>
    <t>Regulace stávajícího přívodního anemostatu</t>
  </si>
  <si>
    <t>-396790643</t>
  </si>
  <si>
    <t>-967614283</t>
  </si>
  <si>
    <t>-1975201481</t>
  </si>
  <si>
    <t>Pol275</t>
  </si>
  <si>
    <t>Vláknitá izolace min. tl.40mm s povrchovou úpravou al.folií</t>
  </si>
  <si>
    <t>2130946553</t>
  </si>
  <si>
    <t>Pol276</t>
  </si>
  <si>
    <t>Sendvičové potrubí s pur izolací tl25mm, s povrchovou úpravou al.folií</t>
  </si>
  <si>
    <t>97334293</t>
  </si>
  <si>
    <t>Pol277</t>
  </si>
  <si>
    <t>Napojení na stávající VZT rozvody 1250x500</t>
  </si>
  <si>
    <t>285520329</t>
  </si>
  <si>
    <t>Pol278</t>
  </si>
  <si>
    <t>Napojení na stávající VZT rozvody 1000x630</t>
  </si>
  <si>
    <t>-1196443598</t>
  </si>
  <si>
    <t>Pol279</t>
  </si>
  <si>
    <t>Napojení na stávající rozvody ÚT, izolované potrubí do dn32, 2x KK25</t>
  </si>
  <si>
    <t>-129817014</t>
  </si>
  <si>
    <t>875210487</t>
  </si>
  <si>
    <t>Pol281</t>
  </si>
  <si>
    <t>1010202349</t>
  </si>
  <si>
    <t>Pol282</t>
  </si>
  <si>
    <t>-1372684355</t>
  </si>
  <si>
    <t>Pol283</t>
  </si>
  <si>
    <t>-784070185</t>
  </si>
  <si>
    <t>317448305</t>
  </si>
  <si>
    <t>Pol285</t>
  </si>
  <si>
    <t>Hydraulické vyregulování</t>
  </si>
  <si>
    <t>1026103189</t>
  </si>
  <si>
    <t>Pol286</t>
  </si>
  <si>
    <t>Příplatek za stísněné prostředí</t>
  </si>
  <si>
    <t>612786116</t>
  </si>
  <si>
    <t>17 - SILNOPROUD_01</t>
  </si>
  <si>
    <t>D1 - Vypínače a zásuvky - komplet včetně masky, rámečku, krytky a kotvícího materiálu (barva a design dle</t>
  </si>
  <si>
    <t>D2 -  Kabelové rozvody</t>
  </si>
  <si>
    <t>D3 -  Kabelové trasy - komplet včetně kolen, rohů a kotvívího a spojovacího materiálu</t>
  </si>
  <si>
    <t>D4 - Ostatní položky</t>
  </si>
  <si>
    <t>Pol182</t>
  </si>
  <si>
    <t>Instalační krabice, pod omítku, se svorkovnicí a víčkem</t>
  </si>
  <si>
    <t>1358620837</t>
  </si>
  <si>
    <t>Poznámka k položce:_x000D_
Kopos KA 68 1903</t>
  </si>
  <si>
    <t>Pol183</t>
  </si>
  <si>
    <t>Vývod 400V, IP44, vývod ukončený na svorkovnici, 5-pólů, 32A, komplet včetně instalační krabice pod omítku</t>
  </si>
  <si>
    <t>-544986572</t>
  </si>
  <si>
    <t>Poznámka k položce:_x000D_
SEZ 6h IZV 1653</t>
  </si>
  <si>
    <t>Pol184</t>
  </si>
  <si>
    <t>Sběrnice vyrovnání potenciálu, včetně krytu, pro technickou VZT2 u rozvaděče MaR</t>
  </si>
  <si>
    <t>-757080023</t>
  </si>
  <si>
    <t>-806307383</t>
  </si>
  <si>
    <t>-46964171</t>
  </si>
  <si>
    <t>Pol187</t>
  </si>
  <si>
    <t>Kabel 1-CXKH-R 3x2,5 mm2</t>
  </si>
  <si>
    <t>1812046311</t>
  </si>
  <si>
    <t>Pol188</t>
  </si>
  <si>
    <t>Kabel 1-CXKH-R 5x6 mm2</t>
  </si>
  <si>
    <t>-561293043</t>
  </si>
  <si>
    <t>Pol189</t>
  </si>
  <si>
    <t>Kabel 1-CXKH-R 5x10 mm2</t>
  </si>
  <si>
    <t>1503839989</t>
  </si>
  <si>
    <t>Pol190</t>
  </si>
  <si>
    <t>Kabel 1-CXKH-R 1x10 mm2 (z/ž)</t>
  </si>
  <si>
    <t>1696007160</t>
  </si>
  <si>
    <t>-319952909</t>
  </si>
  <si>
    <t>Pol192</t>
  </si>
  <si>
    <t>Drátěný instalační žlab, 200x100mm, montáž pod strop, komplet včetně spojek, rohů, kolen a kotev s příchytkami</t>
  </si>
  <si>
    <t>1516548545</t>
  </si>
  <si>
    <t>-1247543519</t>
  </si>
  <si>
    <t>648485457</t>
  </si>
  <si>
    <t>-1140829460</t>
  </si>
  <si>
    <t>23677678</t>
  </si>
  <si>
    <t>-834631144</t>
  </si>
  <si>
    <t>Pol198</t>
  </si>
  <si>
    <t>668020258</t>
  </si>
  <si>
    <t>Pol199</t>
  </si>
  <si>
    <t>1889481189</t>
  </si>
  <si>
    <t>Pol200</t>
  </si>
  <si>
    <t>1174894339</t>
  </si>
  <si>
    <t>Pol201</t>
  </si>
  <si>
    <t>-683294903</t>
  </si>
  <si>
    <t>Pol202</t>
  </si>
  <si>
    <t>1696034837</t>
  </si>
  <si>
    <t>Pol203</t>
  </si>
  <si>
    <t>456201714</t>
  </si>
  <si>
    <t>Pol204</t>
  </si>
  <si>
    <t>624139283</t>
  </si>
  <si>
    <t>Pol205</t>
  </si>
  <si>
    <t>-906354075</t>
  </si>
  <si>
    <t>68479205</t>
  </si>
  <si>
    <t>-1472118238</t>
  </si>
  <si>
    <t>-1153515021</t>
  </si>
  <si>
    <t>-481524034</t>
  </si>
  <si>
    <t>1649819284</t>
  </si>
  <si>
    <t>1740297038</t>
  </si>
  <si>
    <t>-593997718</t>
  </si>
  <si>
    <t>948399160</t>
  </si>
  <si>
    <t>-441853608</t>
  </si>
  <si>
    <t>-48433728</t>
  </si>
  <si>
    <t>-1602348639</t>
  </si>
  <si>
    <t>Pol217</t>
  </si>
  <si>
    <t>-1022037297</t>
  </si>
  <si>
    <t>Pol218</t>
  </si>
  <si>
    <t>148558121</t>
  </si>
  <si>
    <t>Pol219</t>
  </si>
  <si>
    <t>1323933568</t>
  </si>
  <si>
    <t>Pol220</t>
  </si>
  <si>
    <t>1137709168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</si>
</sst>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2" fillId="4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190500</xdr:colOff>
      <xdr:row>3</xdr:row>
      <xdr:rowOff>0</xdr:rowOff>
    </xdr:from>
    <xdr:to>
      <xdr:col>40</xdr:col>
      <xdr:colOff>367030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341630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120</xdr:row>
      <xdr:rowOff>0</xdr:rowOff>
    </xdr:from>
    <xdr:to>
      <xdr:col>9</xdr:col>
      <xdr:colOff>1215390</xdr:colOff>
      <xdr:row>124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448310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448310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6"/>
  <sheetViews>
    <sheetView showGridLines="0" tabSelected="1" topLeftCell="A82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3" t="s">
        <v>14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R5" s="19"/>
      <c r="BE5" s="20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5" t="s">
        <v>17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R6" s="19"/>
      <c r="BE6" s="20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1"/>
      <c r="BS8" s="16" t="s">
        <v>6</v>
      </c>
    </row>
    <row r="9" spans="1:74" ht="14.45" customHeight="1">
      <c r="B9" s="19"/>
      <c r="AR9" s="19"/>
      <c r="BE9" s="20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1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01"/>
      <c r="BS11" s="16" t="s">
        <v>6</v>
      </c>
    </row>
    <row r="12" spans="1:74" ht="6.95" customHeight="1">
      <c r="B12" s="19"/>
      <c r="AR12" s="19"/>
      <c r="BE12" s="201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01"/>
      <c r="BS13" s="16" t="s">
        <v>6</v>
      </c>
    </row>
    <row r="14" spans="1:74" ht="12.75">
      <c r="B14" s="19"/>
      <c r="E14" s="206" t="s">
        <v>29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6" t="s">
        <v>27</v>
      </c>
      <c r="AN14" s="28" t="s">
        <v>29</v>
      </c>
      <c r="AR14" s="19"/>
      <c r="BE14" s="201"/>
      <c r="BS14" s="16" t="s">
        <v>6</v>
      </c>
    </row>
    <row r="15" spans="1:74" ht="6.95" customHeight="1">
      <c r="B15" s="19"/>
      <c r="AR15" s="19"/>
      <c r="BE15" s="201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01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01"/>
      <c r="BS17" s="16" t="s">
        <v>32</v>
      </c>
    </row>
    <row r="18" spans="2:71" ht="6.95" customHeight="1">
      <c r="B18" s="19"/>
      <c r="AR18" s="19"/>
      <c r="BE18" s="201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01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201"/>
      <c r="BS20" s="16" t="s">
        <v>32</v>
      </c>
    </row>
    <row r="21" spans="2:71" ht="6.95" customHeight="1">
      <c r="B21" s="19"/>
      <c r="AR21" s="19"/>
      <c r="BE21" s="201"/>
    </row>
    <row r="22" spans="2:71" ht="12" customHeight="1">
      <c r="B22" s="19"/>
      <c r="D22" s="26" t="s">
        <v>35</v>
      </c>
      <c r="AR22" s="19"/>
      <c r="BE22" s="201"/>
    </row>
    <row r="23" spans="2:71" ht="16.5" customHeight="1">
      <c r="B23" s="19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9"/>
      <c r="BE23" s="201"/>
    </row>
    <row r="24" spans="2:71" ht="6.95" customHeight="1">
      <c r="B24" s="19"/>
      <c r="AR24" s="19"/>
      <c r="BE24" s="20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1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9">
        <f>ROUND(AG94,2)</f>
        <v>0</v>
      </c>
      <c r="AL26" s="210"/>
      <c r="AM26" s="210"/>
      <c r="AN26" s="210"/>
      <c r="AO26" s="210"/>
      <c r="AR26" s="31"/>
      <c r="BE26" s="201"/>
    </row>
    <row r="27" spans="2:71" s="1" customFormat="1" ht="6.95" customHeight="1">
      <c r="B27" s="31"/>
      <c r="AR27" s="31"/>
      <c r="BE27" s="201"/>
    </row>
    <row r="28" spans="2:71" s="1" customFormat="1" ht="12.75">
      <c r="B28" s="31"/>
      <c r="L28" s="211" t="s">
        <v>37</v>
      </c>
      <c r="M28" s="211"/>
      <c r="N28" s="211"/>
      <c r="O28" s="211"/>
      <c r="P28" s="211"/>
      <c r="W28" s="211" t="s">
        <v>38</v>
      </c>
      <c r="X28" s="211"/>
      <c r="Y28" s="211"/>
      <c r="Z28" s="211"/>
      <c r="AA28" s="211"/>
      <c r="AB28" s="211"/>
      <c r="AC28" s="211"/>
      <c r="AD28" s="211"/>
      <c r="AE28" s="211"/>
      <c r="AK28" s="211" t="s">
        <v>39</v>
      </c>
      <c r="AL28" s="211"/>
      <c r="AM28" s="211"/>
      <c r="AN28" s="211"/>
      <c r="AO28" s="211"/>
      <c r="AR28" s="31"/>
      <c r="BE28" s="201"/>
    </row>
    <row r="29" spans="2:71" s="2" customFormat="1" ht="14.45" customHeight="1">
      <c r="B29" s="35"/>
      <c r="D29" s="26" t="s">
        <v>40</v>
      </c>
      <c r="F29" s="26" t="s">
        <v>41</v>
      </c>
      <c r="L29" s="214">
        <v>0.21</v>
      </c>
      <c r="M29" s="213"/>
      <c r="N29" s="213"/>
      <c r="O29" s="213"/>
      <c r="P29" s="213"/>
      <c r="W29" s="212">
        <f>ROUND(AZ94, 2)</f>
        <v>0</v>
      </c>
      <c r="X29" s="213"/>
      <c r="Y29" s="213"/>
      <c r="Z29" s="213"/>
      <c r="AA29" s="213"/>
      <c r="AB29" s="213"/>
      <c r="AC29" s="213"/>
      <c r="AD29" s="213"/>
      <c r="AE29" s="213"/>
      <c r="AK29" s="212">
        <f>ROUND(AV94, 2)</f>
        <v>0</v>
      </c>
      <c r="AL29" s="213"/>
      <c r="AM29" s="213"/>
      <c r="AN29" s="213"/>
      <c r="AO29" s="213"/>
      <c r="AR29" s="35"/>
      <c r="BE29" s="202"/>
    </row>
    <row r="30" spans="2:71" s="2" customFormat="1" ht="14.45" customHeight="1">
      <c r="B30" s="35"/>
      <c r="F30" s="26" t="s">
        <v>42</v>
      </c>
      <c r="L30" s="214">
        <v>0.12</v>
      </c>
      <c r="M30" s="213"/>
      <c r="N30" s="213"/>
      <c r="O30" s="213"/>
      <c r="P30" s="213"/>
      <c r="W30" s="212">
        <f>ROUND(BA94, 2)</f>
        <v>0</v>
      </c>
      <c r="X30" s="213"/>
      <c r="Y30" s="213"/>
      <c r="Z30" s="213"/>
      <c r="AA30" s="213"/>
      <c r="AB30" s="213"/>
      <c r="AC30" s="213"/>
      <c r="AD30" s="213"/>
      <c r="AE30" s="213"/>
      <c r="AK30" s="212">
        <f>ROUND(AW94, 2)</f>
        <v>0</v>
      </c>
      <c r="AL30" s="213"/>
      <c r="AM30" s="213"/>
      <c r="AN30" s="213"/>
      <c r="AO30" s="213"/>
      <c r="AR30" s="35"/>
      <c r="BE30" s="202"/>
    </row>
    <row r="31" spans="2:71" s="2" customFormat="1" ht="14.45" hidden="1" customHeight="1">
      <c r="B31" s="35"/>
      <c r="F31" s="26" t="s">
        <v>43</v>
      </c>
      <c r="L31" s="214">
        <v>0.21</v>
      </c>
      <c r="M31" s="213"/>
      <c r="N31" s="213"/>
      <c r="O31" s="213"/>
      <c r="P31" s="213"/>
      <c r="W31" s="212">
        <f>ROUND(BB94, 2)</f>
        <v>0</v>
      </c>
      <c r="X31" s="213"/>
      <c r="Y31" s="213"/>
      <c r="Z31" s="213"/>
      <c r="AA31" s="213"/>
      <c r="AB31" s="213"/>
      <c r="AC31" s="213"/>
      <c r="AD31" s="213"/>
      <c r="AE31" s="213"/>
      <c r="AK31" s="212">
        <v>0</v>
      </c>
      <c r="AL31" s="213"/>
      <c r="AM31" s="213"/>
      <c r="AN31" s="213"/>
      <c r="AO31" s="213"/>
      <c r="AR31" s="35"/>
      <c r="BE31" s="202"/>
    </row>
    <row r="32" spans="2:71" s="2" customFormat="1" ht="14.45" hidden="1" customHeight="1">
      <c r="B32" s="35"/>
      <c r="F32" s="26" t="s">
        <v>44</v>
      </c>
      <c r="L32" s="214">
        <v>0.12</v>
      </c>
      <c r="M32" s="213"/>
      <c r="N32" s="213"/>
      <c r="O32" s="213"/>
      <c r="P32" s="213"/>
      <c r="W32" s="212">
        <f>ROUND(BC94, 2)</f>
        <v>0</v>
      </c>
      <c r="X32" s="213"/>
      <c r="Y32" s="213"/>
      <c r="Z32" s="213"/>
      <c r="AA32" s="213"/>
      <c r="AB32" s="213"/>
      <c r="AC32" s="213"/>
      <c r="AD32" s="213"/>
      <c r="AE32" s="213"/>
      <c r="AK32" s="212">
        <v>0</v>
      </c>
      <c r="AL32" s="213"/>
      <c r="AM32" s="213"/>
      <c r="AN32" s="213"/>
      <c r="AO32" s="213"/>
      <c r="AR32" s="35"/>
      <c r="BE32" s="202"/>
    </row>
    <row r="33" spans="2:57" s="2" customFormat="1" ht="14.45" hidden="1" customHeight="1">
      <c r="B33" s="35"/>
      <c r="F33" s="26" t="s">
        <v>45</v>
      </c>
      <c r="L33" s="214">
        <v>0</v>
      </c>
      <c r="M33" s="213"/>
      <c r="N33" s="213"/>
      <c r="O33" s="213"/>
      <c r="P33" s="213"/>
      <c r="W33" s="212">
        <f>ROUND(BD94, 2)</f>
        <v>0</v>
      </c>
      <c r="X33" s="213"/>
      <c r="Y33" s="213"/>
      <c r="Z33" s="213"/>
      <c r="AA33" s="213"/>
      <c r="AB33" s="213"/>
      <c r="AC33" s="213"/>
      <c r="AD33" s="213"/>
      <c r="AE33" s="213"/>
      <c r="AK33" s="212">
        <v>0</v>
      </c>
      <c r="AL33" s="213"/>
      <c r="AM33" s="213"/>
      <c r="AN33" s="213"/>
      <c r="AO33" s="213"/>
      <c r="AR33" s="35"/>
      <c r="BE33" s="202"/>
    </row>
    <row r="34" spans="2:57" s="1" customFormat="1" ht="6.95" customHeight="1">
      <c r="B34" s="31"/>
      <c r="AR34" s="31"/>
      <c r="BE34" s="201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18" t="s">
        <v>48</v>
      </c>
      <c r="Y35" s="216"/>
      <c r="Z35" s="216"/>
      <c r="AA35" s="216"/>
      <c r="AB35" s="216"/>
      <c r="AC35" s="38"/>
      <c r="AD35" s="38"/>
      <c r="AE35" s="38"/>
      <c r="AF35" s="38"/>
      <c r="AG35" s="38"/>
      <c r="AH35" s="38"/>
      <c r="AI35" s="38"/>
      <c r="AJ35" s="38"/>
      <c r="AK35" s="215">
        <f>SUM(AK26:AK33)</f>
        <v>0</v>
      </c>
      <c r="AL35" s="216"/>
      <c r="AM35" s="216"/>
      <c r="AN35" s="216"/>
      <c r="AO35" s="217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0713(1)</v>
      </c>
      <c r="AR84" s="47"/>
    </row>
    <row r="85" spans="1:91" s="4" customFormat="1" ht="36.950000000000003" customHeight="1">
      <c r="B85" s="48"/>
      <c r="C85" s="49" t="s">
        <v>16</v>
      </c>
      <c r="L85" s="198" t="str">
        <f>K6</f>
        <v>Testovací centrum Menzy CZU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Menza ČZU</v>
      </c>
      <c r="AI87" s="26" t="s">
        <v>22</v>
      </c>
      <c r="AM87" s="227" t="str">
        <f>IF(AN8= "","",AN8)</f>
        <v>27. 8. 2025</v>
      </c>
      <c r="AN87" s="227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Česká zemědělská univerzita v Praze</v>
      </c>
      <c r="AI89" s="26" t="s">
        <v>30</v>
      </c>
      <c r="AM89" s="225" t="str">
        <f>IF(E17="","",E17)</f>
        <v>Hidden Dimension s.r.o.</v>
      </c>
      <c r="AN89" s="226"/>
      <c r="AO89" s="226"/>
      <c r="AP89" s="226"/>
      <c r="AR89" s="31"/>
      <c r="AS89" s="229" t="s">
        <v>56</v>
      </c>
      <c r="AT89" s="23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25" t="str">
        <f>IF(E20="","",E20)</f>
        <v>František Klus rozpočty</v>
      </c>
      <c r="AN90" s="226"/>
      <c r="AO90" s="226"/>
      <c r="AP90" s="226"/>
      <c r="AR90" s="31"/>
      <c r="AS90" s="231"/>
      <c r="AT90" s="232"/>
      <c r="BD90" s="55"/>
    </row>
    <row r="91" spans="1:91" s="1" customFormat="1" ht="10.9" customHeight="1">
      <c r="B91" s="31"/>
      <c r="AR91" s="31"/>
      <c r="AS91" s="231"/>
      <c r="AT91" s="232"/>
      <c r="BD91" s="55"/>
    </row>
    <row r="92" spans="1:91" s="1" customFormat="1" ht="29.25" customHeight="1">
      <c r="B92" s="31"/>
      <c r="C92" s="193" t="s">
        <v>57</v>
      </c>
      <c r="D92" s="194"/>
      <c r="E92" s="194"/>
      <c r="F92" s="194"/>
      <c r="G92" s="194"/>
      <c r="H92" s="56"/>
      <c r="I92" s="197" t="s">
        <v>58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221" t="s">
        <v>59</v>
      </c>
      <c r="AH92" s="194"/>
      <c r="AI92" s="194"/>
      <c r="AJ92" s="194"/>
      <c r="AK92" s="194"/>
      <c r="AL92" s="194"/>
      <c r="AM92" s="194"/>
      <c r="AN92" s="197" t="s">
        <v>60</v>
      </c>
      <c r="AO92" s="194"/>
      <c r="AP92" s="228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33">
        <f>ROUND(AG95+AG96+AG109,2)</f>
        <v>0</v>
      </c>
      <c r="AH94" s="233"/>
      <c r="AI94" s="233"/>
      <c r="AJ94" s="233"/>
      <c r="AK94" s="233"/>
      <c r="AL94" s="233"/>
      <c r="AM94" s="233"/>
      <c r="AN94" s="234">
        <f t="shared" ref="AN94:AN114" si="0">SUM(AG94,AT94)</f>
        <v>0</v>
      </c>
      <c r="AO94" s="234"/>
      <c r="AP94" s="234"/>
      <c r="AQ94" s="66" t="s">
        <v>1</v>
      </c>
      <c r="AR94" s="62"/>
      <c r="AS94" s="67">
        <f>ROUND(AS95+AS96+AS109,2)</f>
        <v>0</v>
      </c>
      <c r="AT94" s="68">
        <f t="shared" ref="AT94:AT114" si="1">ROUND(SUM(AV94:AW94),2)</f>
        <v>0</v>
      </c>
      <c r="AU94" s="69">
        <f>ROUND(AU95+AU96+AU109,5)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ROUND(AZ95+AZ96+AZ109,2)</f>
        <v>0</v>
      </c>
      <c r="BA94" s="68">
        <f>ROUND(BA95+BA96+BA109,2)</f>
        <v>0</v>
      </c>
      <c r="BB94" s="68">
        <f>ROUND(BB95+BB96+BB109,2)</f>
        <v>0</v>
      </c>
      <c r="BC94" s="68">
        <f>ROUND(BC95+BC96+BC109,2)</f>
        <v>0</v>
      </c>
      <c r="BD94" s="70">
        <f>ROUND(BD95+BD96+BD109,2)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5</v>
      </c>
      <c r="BX94" s="71" t="s">
        <v>79</v>
      </c>
      <c r="CL94" s="71" t="s">
        <v>1</v>
      </c>
    </row>
    <row r="95" spans="1:91" s="6" customFormat="1" ht="16.5" customHeight="1">
      <c r="A95" s="73" t="s">
        <v>80</v>
      </c>
      <c r="B95" s="74"/>
      <c r="C95" s="75"/>
      <c r="D95" s="195" t="s">
        <v>81</v>
      </c>
      <c r="E95" s="195"/>
      <c r="F95" s="195"/>
      <c r="G95" s="195"/>
      <c r="H95" s="195"/>
      <c r="I95" s="76"/>
      <c r="J95" s="195" t="s">
        <v>82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224">
        <f>'00 - Vedlejší rozpočtové ...'!J30</f>
        <v>0</v>
      </c>
      <c r="AH95" s="223"/>
      <c r="AI95" s="223"/>
      <c r="AJ95" s="223"/>
      <c r="AK95" s="223"/>
      <c r="AL95" s="223"/>
      <c r="AM95" s="223"/>
      <c r="AN95" s="224">
        <f t="shared" si="0"/>
        <v>0</v>
      </c>
      <c r="AO95" s="223"/>
      <c r="AP95" s="223"/>
      <c r="AQ95" s="77" t="s">
        <v>83</v>
      </c>
      <c r="AR95" s="74"/>
      <c r="AS95" s="78">
        <v>0</v>
      </c>
      <c r="AT95" s="79">
        <f t="shared" si="1"/>
        <v>0</v>
      </c>
      <c r="AU95" s="80">
        <f>'00 - Vedlejší rozpočtové ...'!P125</f>
        <v>0</v>
      </c>
      <c r="AV95" s="79">
        <f>'00 - Vedlejší rozpočtové ...'!J33</f>
        <v>0</v>
      </c>
      <c r="AW95" s="79">
        <f>'00 - Vedlejší rozpočtové ...'!J34</f>
        <v>0</v>
      </c>
      <c r="AX95" s="79">
        <f>'00 - Vedlejší rozpočtové ...'!J35</f>
        <v>0</v>
      </c>
      <c r="AY95" s="79">
        <f>'00 - Vedlejší rozpočtové ...'!J36</f>
        <v>0</v>
      </c>
      <c r="AZ95" s="79">
        <f>'00 - Vedlejší rozpočtové ...'!F33</f>
        <v>0</v>
      </c>
      <c r="BA95" s="79">
        <f>'00 - Vedlejší rozpočtové ...'!F34</f>
        <v>0</v>
      </c>
      <c r="BB95" s="79">
        <f>'00 - Vedlejší rozpočtové ...'!F35</f>
        <v>0</v>
      </c>
      <c r="BC95" s="79">
        <f>'00 - Vedlejší rozpočtové ...'!F36</f>
        <v>0</v>
      </c>
      <c r="BD95" s="81">
        <f>'00 - Vedlejší rozpočtové ...'!F37</f>
        <v>0</v>
      </c>
      <c r="BT95" s="82" t="s">
        <v>84</v>
      </c>
      <c r="BV95" s="82" t="s">
        <v>78</v>
      </c>
      <c r="BW95" s="82" t="s">
        <v>85</v>
      </c>
      <c r="BX95" s="82" t="s">
        <v>5</v>
      </c>
      <c r="CL95" s="82" t="s">
        <v>1</v>
      </c>
      <c r="CM95" s="82" t="s">
        <v>86</v>
      </c>
    </row>
    <row r="96" spans="1:91" s="6" customFormat="1" ht="24.75" customHeight="1">
      <c r="B96" s="74"/>
      <c r="C96" s="75"/>
      <c r="D96" s="195" t="s">
        <v>87</v>
      </c>
      <c r="E96" s="195"/>
      <c r="F96" s="195"/>
      <c r="G96" s="195"/>
      <c r="H96" s="195"/>
      <c r="I96" s="76"/>
      <c r="J96" s="195" t="s">
        <v>88</v>
      </c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222">
        <f>ROUND(SUM(AG97:AG108),2)</f>
        <v>0</v>
      </c>
      <c r="AH96" s="223"/>
      <c r="AI96" s="223"/>
      <c r="AJ96" s="223"/>
      <c r="AK96" s="223"/>
      <c r="AL96" s="223"/>
      <c r="AM96" s="223"/>
      <c r="AN96" s="224">
        <f t="shared" si="0"/>
        <v>0</v>
      </c>
      <c r="AO96" s="223"/>
      <c r="AP96" s="223"/>
      <c r="AQ96" s="77" t="s">
        <v>83</v>
      </c>
      <c r="AR96" s="74"/>
      <c r="AS96" s="78">
        <f>ROUND(SUM(AS97:AS108),2)</f>
        <v>0</v>
      </c>
      <c r="AT96" s="79">
        <f t="shared" si="1"/>
        <v>0</v>
      </c>
      <c r="AU96" s="80">
        <f>ROUND(SUM(AU97:AU108),5)</f>
        <v>0</v>
      </c>
      <c r="AV96" s="79">
        <f>ROUND(AZ96*L29,2)</f>
        <v>0</v>
      </c>
      <c r="AW96" s="79">
        <f>ROUND(BA96*L30,2)</f>
        <v>0</v>
      </c>
      <c r="AX96" s="79">
        <f>ROUND(BB96*L29,2)</f>
        <v>0</v>
      </c>
      <c r="AY96" s="79">
        <f>ROUND(BC96*L30,2)</f>
        <v>0</v>
      </c>
      <c r="AZ96" s="79">
        <f>ROUND(SUM(AZ97:AZ108),2)</f>
        <v>0</v>
      </c>
      <c r="BA96" s="79">
        <f>ROUND(SUM(BA97:BA108),2)</f>
        <v>0</v>
      </c>
      <c r="BB96" s="79">
        <f>ROUND(SUM(BB97:BB108),2)</f>
        <v>0</v>
      </c>
      <c r="BC96" s="79">
        <f>ROUND(SUM(BC97:BC108),2)</f>
        <v>0</v>
      </c>
      <c r="BD96" s="81">
        <f>ROUND(SUM(BD97:BD108),2)</f>
        <v>0</v>
      </c>
      <c r="BS96" s="82" t="s">
        <v>75</v>
      </c>
      <c r="BT96" s="82" t="s">
        <v>84</v>
      </c>
      <c r="BU96" s="82" t="s">
        <v>77</v>
      </c>
      <c r="BV96" s="82" t="s">
        <v>78</v>
      </c>
      <c r="BW96" s="82" t="s">
        <v>89</v>
      </c>
      <c r="BX96" s="82" t="s">
        <v>5</v>
      </c>
      <c r="CL96" s="82" t="s">
        <v>1</v>
      </c>
      <c r="CM96" s="82" t="s">
        <v>86</v>
      </c>
    </row>
    <row r="97" spans="1:91" s="3" customFormat="1" ht="16.5" customHeight="1">
      <c r="A97" s="73" t="s">
        <v>80</v>
      </c>
      <c r="B97" s="47"/>
      <c r="C97" s="9"/>
      <c r="D97" s="9"/>
      <c r="E97" s="196" t="s">
        <v>90</v>
      </c>
      <c r="F97" s="196"/>
      <c r="G97" s="196"/>
      <c r="H97" s="196"/>
      <c r="I97" s="196"/>
      <c r="J97" s="9"/>
      <c r="K97" s="196" t="s">
        <v>91</v>
      </c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219">
        <f>'01 - Bourací práce'!J32</f>
        <v>0</v>
      </c>
      <c r="AH97" s="220"/>
      <c r="AI97" s="220"/>
      <c r="AJ97" s="220"/>
      <c r="AK97" s="220"/>
      <c r="AL97" s="220"/>
      <c r="AM97" s="220"/>
      <c r="AN97" s="219">
        <f t="shared" si="0"/>
        <v>0</v>
      </c>
      <c r="AO97" s="220"/>
      <c r="AP97" s="220"/>
      <c r="AQ97" s="83" t="s">
        <v>92</v>
      </c>
      <c r="AR97" s="47"/>
      <c r="AS97" s="84">
        <v>0</v>
      </c>
      <c r="AT97" s="85">
        <f t="shared" si="1"/>
        <v>0</v>
      </c>
      <c r="AU97" s="86">
        <f>'01 - Bourací práce'!P129</f>
        <v>0</v>
      </c>
      <c r="AV97" s="85">
        <f>'01 - Bourací práce'!J35</f>
        <v>0</v>
      </c>
      <c r="AW97" s="85">
        <f>'01 - Bourací práce'!J36</f>
        <v>0</v>
      </c>
      <c r="AX97" s="85">
        <f>'01 - Bourací práce'!J37</f>
        <v>0</v>
      </c>
      <c r="AY97" s="85">
        <f>'01 - Bourací práce'!J38</f>
        <v>0</v>
      </c>
      <c r="AZ97" s="85">
        <f>'01 - Bourací práce'!F35</f>
        <v>0</v>
      </c>
      <c r="BA97" s="85">
        <f>'01 - Bourací práce'!F36</f>
        <v>0</v>
      </c>
      <c r="BB97" s="85">
        <f>'01 - Bourací práce'!F37</f>
        <v>0</v>
      </c>
      <c r="BC97" s="85">
        <f>'01 - Bourací práce'!F38</f>
        <v>0</v>
      </c>
      <c r="BD97" s="87">
        <f>'01 - Bourací práce'!F39</f>
        <v>0</v>
      </c>
      <c r="BT97" s="24" t="s">
        <v>86</v>
      </c>
      <c r="BV97" s="24" t="s">
        <v>78</v>
      </c>
      <c r="BW97" s="24" t="s">
        <v>93</v>
      </c>
      <c r="BX97" s="24" t="s">
        <v>89</v>
      </c>
      <c r="CL97" s="24" t="s">
        <v>1</v>
      </c>
    </row>
    <row r="98" spans="1:91" s="3" customFormat="1" ht="16.5" customHeight="1">
      <c r="A98" s="73" t="s">
        <v>80</v>
      </c>
      <c r="B98" s="47"/>
      <c r="C98" s="9"/>
      <c r="D98" s="9"/>
      <c r="E98" s="196" t="s">
        <v>94</v>
      </c>
      <c r="F98" s="196"/>
      <c r="G98" s="196"/>
      <c r="H98" s="196"/>
      <c r="I98" s="196"/>
      <c r="J98" s="9"/>
      <c r="K98" s="196" t="s">
        <v>95</v>
      </c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219">
        <f>'02 - Architektonicko stav...'!J32</f>
        <v>0</v>
      </c>
      <c r="AH98" s="220"/>
      <c r="AI98" s="220"/>
      <c r="AJ98" s="220"/>
      <c r="AK98" s="220"/>
      <c r="AL98" s="220"/>
      <c r="AM98" s="220"/>
      <c r="AN98" s="219">
        <f t="shared" si="0"/>
        <v>0</v>
      </c>
      <c r="AO98" s="220"/>
      <c r="AP98" s="220"/>
      <c r="AQ98" s="83" t="s">
        <v>92</v>
      </c>
      <c r="AR98" s="47"/>
      <c r="AS98" s="84">
        <v>0</v>
      </c>
      <c r="AT98" s="85">
        <f t="shared" si="1"/>
        <v>0</v>
      </c>
      <c r="AU98" s="86">
        <f>'02 - Architektonicko stav...'!P136</f>
        <v>0</v>
      </c>
      <c r="AV98" s="85">
        <f>'02 - Architektonicko stav...'!J35</f>
        <v>0</v>
      </c>
      <c r="AW98" s="85">
        <f>'02 - Architektonicko stav...'!J36</f>
        <v>0</v>
      </c>
      <c r="AX98" s="85">
        <f>'02 - Architektonicko stav...'!J37</f>
        <v>0</v>
      </c>
      <c r="AY98" s="85">
        <f>'02 - Architektonicko stav...'!J38</f>
        <v>0</v>
      </c>
      <c r="AZ98" s="85">
        <f>'02 - Architektonicko stav...'!F35</f>
        <v>0</v>
      </c>
      <c r="BA98" s="85">
        <f>'02 - Architektonicko stav...'!F36</f>
        <v>0</v>
      </c>
      <c r="BB98" s="85">
        <f>'02 - Architektonicko stav...'!F37</f>
        <v>0</v>
      </c>
      <c r="BC98" s="85">
        <f>'02 - Architektonicko stav...'!F38</f>
        <v>0</v>
      </c>
      <c r="BD98" s="87">
        <f>'02 - Architektonicko stav...'!F39</f>
        <v>0</v>
      </c>
      <c r="BT98" s="24" t="s">
        <v>86</v>
      </c>
      <c r="BV98" s="24" t="s">
        <v>78</v>
      </c>
      <c r="BW98" s="24" t="s">
        <v>96</v>
      </c>
      <c r="BX98" s="24" t="s">
        <v>89</v>
      </c>
      <c r="CL98" s="24" t="s">
        <v>1</v>
      </c>
    </row>
    <row r="99" spans="1:91" s="3" customFormat="1" ht="16.5" customHeight="1">
      <c r="A99" s="73" t="s">
        <v>80</v>
      </c>
      <c r="B99" s="47"/>
      <c r="C99" s="9"/>
      <c r="D99" s="9"/>
      <c r="E99" s="196" t="s">
        <v>97</v>
      </c>
      <c r="F99" s="196"/>
      <c r="G99" s="196"/>
      <c r="H99" s="196"/>
      <c r="I99" s="196"/>
      <c r="J99" s="9"/>
      <c r="K99" s="196" t="s">
        <v>98</v>
      </c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219">
        <f>'03 - EPS'!J32</f>
        <v>0</v>
      </c>
      <c r="AH99" s="220"/>
      <c r="AI99" s="220"/>
      <c r="AJ99" s="220"/>
      <c r="AK99" s="220"/>
      <c r="AL99" s="220"/>
      <c r="AM99" s="220"/>
      <c r="AN99" s="219">
        <f t="shared" si="0"/>
        <v>0</v>
      </c>
      <c r="AO99" s="220"/>
      <c r="AP99" s="220"/>
      <c r="AQ99" s="83" t="s">
        <v>92</v>
      </c>
      <c r="AR99" s="47"/>
      <c r="AS99" s="84">
        <v>0</v>
      </c>
      <c r="AT99" s="85">
        <f t="shared" si="1"/>
        <v>0</v>
      </c>
      <c r="AU99" s="86">
        <f>'03 - EPS'!P131</f>
        <v>0</v>
      </c>
      <c r="AV99" s="85">
        <f>'03 - EPS'!J35</f>
        <v>0</v>
      </c>
      <c r="AW99" s="85">
        <f>'03 - EPS'!J36</f>
        <v>0</v>
      </c>
      <c r="AX99" s="85">
        <f>'03 - EPS'!J37</f>
        <v>0</v>
      </c>
      <c r="AY99" s="85">
        <f>'03 - EPS'!J38</f>
        <v>0</v>
      </c>
      <c r="AZ99" s="85">
        <f>'03 - EPS'!F35</f>
        <v>0</v>
      </c>
      <c r="BA99" s="85">
        <f>'03 - EPS'!F36</f>
        <v>0</v>
      </c>
      <c r="BB99" s="85">
        <f>'03 - EPS'!F37</f>
        <v>0</v>
      </c>
      <c r="BC99" s="85">
        <f>'03 - EPS'!F38</f>
        <v>0</v>
      </c>
      <c r="BD99" s="87">
        <f>'03 - EPS'!F39</f>
        <v>0</v>
      </c>
      <c r="BT99" s="24" t="s">
        <v>86</v>
      </c>
      <c r="BV99" s="24" t="s">
        <v>78</v>
      </c>
      <c r="BW99" s="24" t="s">
        <v>99</v>
      </c>
      <c r="BX99" s="24" t="s">
        <v>89</v>
      </c>
      <c r="CL99" s="24" t="s">
        <v>1</v>
      </c>
    </row>
    <row r="100" spans="1:91" s="3" customFormat="1" ht="16.5" customHeight="1">
      <c r="A100" s="73" t="s">
        <v>80</v>
      </c>
      <c r="B100" s="47"/>
      <c r="C100" s="9"/>
      <c r="D100" s="9"/>
      <c r="E100" s="196" t="s">
        <v>100</v>
      </c>
      <c r="F100" s="196"/>
      <c r="G100" s="196"/>
      <c r="H100" s="196"/>
      <c r="I100" s="196"/>
      <c r="J100" s="9"/>
      <c r="K100" s="196" t="s">
        <v>101</v>
      </c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219">
        <f>'04 - ZTI změna uživání'!J32</f>
        <v>0</v>
      </c>
      <c r="AH100" s="220"/>
      <c r="AI100" s="220"/>
      <c r="AJ100" s="220"/>
      <c r="AK100" s="220"/>
      <c r="AL100" s="220"/>
      <c r="AM100" s="220"/>
      <c r="AN100" s="219">
        <f t="shared" si="0"/>
        <v>0</v>
      </c>
      <c r="AO100" s="220"/>
      <c r="AP100" s="220"/>
      <c r="AQ100" s="83" t="s">
        <v>92</v>
      </c>
      <c r="AR100" s="47"/>
      <c r="AS100" s="84">
        <v>0</v>
      </c>
      <c r="AT100" s="85">
        <f t="shared" si="1"/>
        <v>0</v>
      </c>
      <c r="AU100" s="86">
        <f>'04 - ZTI změna uživání'!P122</f>
        <v>0</v>
      </c>
      <c r="AV100" s="85">
        <f>'04 - ZTI změna uživání'!J35</f>
        <v>0</v>
      </c>
      <c r="AW100" s="85">
        <f>'04 - ZTI změna uživání'!J36</f>
        <v>0</v>
      </c>
      <c r="AX100" s="85">
        <f>'04 - ZTI změna uživání'!J37</f>
        <v>0</v>
      </c>
      <c r="AY100" s="85">
        <f>'04 - ZTI změna uživání'!J38</f>
        <v>0</v>
      </c>
      <c r="AZ100" s="85">
        <f>'04 - ZTI změna uživání'!F35</f>
        <v>0</v>
      </c>
      <c r="BA100" s="85">
        <f>'04 - ZTI změna uživání'!F36</f>
        <v>0</v>
      </c>
      <c r="BB100" s="85">
        <f>'04 - ZTI změna uživání'!F37</f>
        <v>0</v>
      </c>
      <c r="BC100" s="85">
        <f>'04 - ZTI změna uživání'!F38</f>
        <v>0</v>
      </c>
      <c r="BD100" s="87">
        <f>'04 - ZTI změna uživání'!F39</f>
        <v>0</v>
      </c>
      <c r="BT100" s="24" t="s">
        <v>86</v>
      </c>
      <c r="BV100" s="24" t="s">
        <v>78</v>
      </c>
      <c r="BW100" s="24" t="s">
        <v>102</v>
      </c>
      <c r="BX100" s="24" t="s">
        <v>89</v>
      </c>
      <c r="CL100" s="24" t="s">
        <v>1</v>
      </c>
    </row>
    <row r="101" spans="1:91" s="3" customFormat="1" ht="16.5" customHeight="1">
      <c r="A101" s="73" t="s">
        <v>80</v>
      </c>
      <c r="B101" s="47"/>
      <c r="C101" s="9"/>
      <c r="D101" s="9"/>
      <c r="E101" s="196" t="s">
        <v>103</v>
      </c>
      <c r="F101" s="196"/>
      <c r="G101" s="196"/>
      <c r="H101" s="196"/>
      <c r="I101" s="196"/>
      <c r="J101" s="9"/>
      <c r="K101" s="196" t="s">
        <v>104</v>
      </c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219">
        <f>'05 - CHUC - A'!J32</f>
        <v>0</v>
      </c>
      <c r="AH101" s="220"/>
      <c r="AI101" s="220"/>
      <c r="AJ101" s="220"/>
      <c r="AK101" s="220"/>
      <c r="AL101" s="220"/>
      <c r="AM101" s="220"/>
      <c r="AN101" s="219">
        <f t="shared" si="0"/>
        <v>0</v>
      </c>
      <c r="AO101" s="220"/>
      <c r="AP101" s="220"/>
      <c r="AQ101" s="83" t="s">
        <v>92</v>
      </c>
      <c r="AR101" s="47"/>
      <c r="AS101" s="84">
        <v>0</v>
      </c>
      <c r="AT101" s="85">
        <f t="shared" si="1"/>
        <v>0</v>
      </c>
      <c r="AU101" s="86">
        <f>'05 - CHUC - A'!P120</f>
        <v>0</v>
      </c>
      <c r="AV101" s="85">
        <f>'05 - CHUC - A'!J35</f>
        <v>0</v>
      </c>
      <c r="AW101" s="85">
        <f>'05 - CHUC - A'!J36</f>
        <v>0</v>
      </c>
      <c r="AX101" s="85">
        <f>'05 - CHUC - A'!J37</f>
        <v>0</v>
      </c>
      <c r="AY101" s="85">
        <f>'05 - CHUC - A'!J38</f>
        <v>0</v>
      </c>
      <c r="AZ101" s="85">
        <f>'05 - CHUC - A'!F35</f>
        <v>0</v>
      </c>
      <c r="BA101" s="85">
        <f>'05 - CHUC - A'!F36</f>
        <v>0</v>
      </c>
      <c r="BB101" s="85">
        <f>'05 - CHUC - A'!F37</f>
        <v>0</v>
      </c>
      <c r="BC101" s="85">
        <f>'05 - CHUC - A'!F38</f>
        <v>0</v>
      </c>
      <c r="BD101" s="87">
        <f>'05 - CHUC - A'!F39</f>
        <v>0</v>
      </c>
      <c r="BT101" s="24" t="s">
        <v>86</v>
      </c>
      <c r="BV101" s="24" t="s">
        <v>78</v>
      </c>
      <c r="BW101" s="24" t="s">
        <v>105</v>
      </c>
      <c r="BX101" s="24" t="s">
        <v>89</v>
      </c>
      <c r="CL101" s="24" t="s">
        <v>1</v>
      </c>
    </row>
    <row r="102" spans="1:91" s="3" customFormat="1" ht="16.5" customHeight="1">
      <c r="A102" s="73" t="s">
        <v>80</v>
      </c>
      <c r="B102" s="47"/>
      <c r="C102" s="9"/>
      <c r="D102" s="9"/>
      <c r="E102" s="196" t="s">
        <v>106</v>
      </c>
      <c r="F102" s="196"/>
      <c r="G102" s="196"/>
      <c r="H102" s="196"/>
      <c r="I102" s="196"/>
      <c r="J102" s="9"/>
      <c r="K102" s="196" t="s">
        <v>107</v>
      </c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219">
        <f>'06 - PZTS'!J32</f>
        <v>0</v>
      </c>
      <c r="AH102" s="220"/>
      <c r="AI102" s="220"/>
      <c r="AJ102" s="220"/>
      <c r="AK102" s="220"/>
      <c r="AL102" s="220"/>
      <c r="AM102" s="220"/>
      <c r="AN102" s="219">
        <f t="shared" si="0"/>
        <v>0</v>
      </c>
      <c r="AO102" s="220"/>
      <c r="AP102" s="220"/>
      <c r="AQ102" s="83" t="s">
        <v>92</v>
      </c>
      <c r="AR102" s="47"/>
      <c r="AS102" s="84">
        <v>0</v>
      </c>
      <c r="AT102" s="85">
        <f t="shared" si="1"/>
        <v>0</v>
      </c>
      <c r="AU102" s="86">
        <f>'06 - PZTS'!P128</f>
        <v>0</v>
      </c>
      <c r="AV102" s="85">
        <f>'06 - PZTS'!J35</f>
        <v>0</v>
      </c>
      <c r="AW102" s="85">
        <f>'06 - PZTS'!J36</f>
        <v>0</v>
      </c>
      <c r="AX102" s="85">
        <f>'06 - PZTS'!J37</f>
        <v>0</v>
      </c>
      <c r="AY102" s="85">
        <f>'06 - PZTS'!J38</f>
        <v>0</v>
      </c>
      <c r="AZ102" s="85">
        <f>'06 - PZTS'!F35</f>
        <v>0</v>
      </c>
      <c r="BA102" s="85">
        <f>'06 - PZTS'!F36</f>
        <v>0</v>
      </c>
      <c r="BB102" s="85">
        <f>'06 - PZTS'!F37</f>
        <v>0</v>
      </c>
      <c r="BC102" s="85">
        <f>'06 - PZTS'!F38</f>
        <v>0</v>
      </c>
      <c r="BD102" s="87">
        <f>'06 - PZTS'!F39</f>
        <v>0</v>
      </c>
      <c r="BT102" s="24" t="s">
        <v>86</v>
      </c>
      <c r="BV102" s="24" t="s">
        <v>78</v>
      </c>
      <c r="BW102" s="24" t="s">
        <v>108</v>
      </c>
      <c r="BX102" s="24" t="s">
        <v>89</v>
      </c>
      <c r="CL102" s="24" t="s">
        <v>1</v>
      </c>
    </row>
    <row r="103" spans="1:91" s="3" customFormat="1" ht="16.5" customHeight="1">
      <c r="A103" s="73" t="s">
        <v>80</v>
      </c>
      <c r="B103" s="47"/>
      <c r="C103" s="9"/>
      <c r="D103" s="9"/>
      <c r="E103" s="196" t="s">
        <v>109</v>
      </c>
      <c r="F103" s="196"/>
      <c r="G103" s="196"/>
      <c r="H103" s="196"/>
      <c r="I103" s="196"/>
      <c r="J103" s="9"/>
      <c r="K103" s="196" t="s">
        <v>110</v>
      </c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219">
        <f>'07 - zař.1+2-vzt'!J32</f>
        <v>0</v>
      </c>
      <c r="AH103" s="220"/>
      <c r="AI103" s="220"/>
      <c r="AJ103" s="220"/>
      <c r="AK103" s="220"/>
      <c r="AL103" s="220"/>
      <c r="AM103" s="220"/>
      <c r="AN103" s="219">
        <f t="shared" si="0"/>
        <v>0</v>
      </c>
      <c r="AO103" s="220"/>
      <c r="AP103" s="220"/>
      <c r="AQ103" s="83" t="s">
        <v>92</v>
      </c>
      <c r="AR103" s="47"/>
      <c r="AS103" s="84">
        <v>0</v>
      </c>
      <c r="AT103" s="85">
        <f t="shared" si="1"/>
        <v>0</v>
      </c>
      <c r="AU103" s="86">
        <f>'07 - zař.1+2-vzt'!P122</f>
        <v>0</v>
      </c>
      <c r="AV103" s="85">
        <f>'07 - zař.1+2-vzt'!J35</f>
        <v>0</v>
      </c>
      <c r="AW103" s="85">
        <f>'07 - zař.1+2-vzt'!J36</f>
        <v>0</v>
      </c>
      <c r="AX103" s="85">
        <f>'07 - zař.1+2-vzt'!J37</f>
        <v>0</v>
      </c>
      <c r="AY103" s="85">
        <f>'07 - zař.1+2-vzt'!J38</f>
        <v>0</v>
      </c>
      <c r="AZ103" s="85">
        <f>'07 - zař.1+2-vzt'!F35</f>
        <v>0</v>
      </c>
      <c r="BA103" s="85">
        <f>'07 - zař.1+2-vzt'!F36</f>
        <v>0</v>
      </c>
      <c r="BB103" s="85">
        <f>'07 - zař.1+2-vzt'!F37</f>
        <v>0</v>
      </c>
      <c r="BC103" s="85">
        <f>'07 - zař.1+2-vzt'!F38</f>
        <v>0</v>
      </c>
      <c r="BD103" s="87">
        <f>'07 - zař.1+2-vzt'!F39</f>
        <v>0</v>
      </c>
      <c r="BT103" s="24" t="s">
        <v>86</v>
      </c>
      <c r="BV103" s="24" t="s">
        <v>78</v>
      </c>
      <c r="BW103" s="24" t="s">
        <v>111</v>
      </c>
      <c r="BX103" s="24" t="s">
        <v>89</v>
      </c>
      <c r="CL103" s="24" t="s">
        <v>1</v>
      </c>
    </row>
    <row r="104" spans="1:91" s="3" customFormat="1" ht="16.5" customHeight="1">
      <c r="A104" s="73" t="s">
        <v>80</v>
      </c>
      <c r="B104" s="47"/>
      <c r="C104" s="9"/>
      <c r="D104" s="9"/>
      <c r="E104" s="196" t="s">
        <v>112</v>
      </c>
      <c r="F104" s="196"/>
      <c r="G104" s="196"/>
      <c r="H104" s="196"/>
      <c r="I104" s="196"/>
      <c r="J104" s="9"/>
      <c r="K104" s="196" t="s">
        <v>113</v>
      </c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219">
        <f>'08 - SKV'!J32</f>
        <v>0</v>
      </c>
      <c r="AH104" s="220"/>
      <c r="AI104" s="220"/>
      <c r="AJ104" s="220"/>
      <c r="AK104" s="220"/>
      <c r="AL104" s="220"/>
      <c r="AM104" s="220"/>
      <c r="AN104" s="219">
        <f t="shared" si="0"/>
        <v>0</v>
      </c>
      <c r="AO104" s="220"/>
      <c r="AP104" s="220"/>
      <c r="AQ104" s="83" t="s">
        <v>92</v>
      </c>
      <c r="AR104" s="47"/>
      <c r="AS104" s="84">
        <v>0</v>
      </c>
      <c r="AT104" s="85">
        <f t="shared" si="1"/>
        <v>0</v>
      </c>
      <c r="AU104" s="86">
        <f>'08 - SKV'!P127</f>
        <v>0</v>
      </c>
      <c r="AV104" s="85">
        <f>'08 - SKV'!J35</f>
        <v>0</v>
      </c>
      <c r="AW104" s="85">
        <f>'08 - SKV'!J36</f>
        <v>0</v>
      </c>
      <c r="AX104" s="85">
        <f>'08 - SKV'!J37</f>
        <v>0</v>
      </c>
      <c r="AY104" s="85">
        <f>'08 - SKV'!J38</f>
        <v>0</v>
      </c>
      <c r="AZ104" s="85">
        <f>'08 - SKV'!F35</f>
        <v>0</v>
      </c>
      <c r="BA104" s="85">
        <f>'08 - SKV'!F36</f>
        <v>0</v>
      </c>
      <c r="BB104" s="85">
        <f>'08 - SKV'!F37</f>
        <v>0</v>
      </c>
      <c r="BC104" s="85">
        <f>'08 - SKV'!F38</f>
        <v>0</v>
      </c>
      <c r="BD104" s="87">
        <f>'08 - SKV'!F39</f>
        <v>0</v>
      </c>
      <c r="BT104" s="24" t="s">
        <v>86</v>
      </c>
      <c r="BV104" s="24" t="s">
        <v>78</v>
      </c>
      <c r="BW104" s="24" t="s">
        <v>114</v>
      </c>
      <c r="BX104" s="24" t="s">
        <v>89</v>
      </c>
      <c r="CL104" s="24" t="s">
        <v>1</v>
      </c>
    </row>
    <row r="105" spans="1:91" s="3" customFormat="1" ht="16.5" customHeight="1">
      <c r="A105" s="73" t="s">
        <v>80</v>
      </c>
      <c r="B105" s="47"/>
      <c r="C105" s="9"/>
      <c r="D105" s="9"/>
      <c r="E105" s="196" t="s">
        <v>115</v>
      </c>
      <c r="F105" s="196"/>
      <c r="G105" s="196"/>
      <c r="H105" s="196"/>
      <c r="I105" s="196"/>
      <c r="J105" s="9"/>
      <c r="K105" s="196" t="s">
        <v>116</v>
      </c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219">
        <f>'09 - SCS'!J32</f>
        <v>0</v>
      </c>
      <c r="AH105" s="220"/>
      <c r="AI105" s="220"/>
      <c r="AJ105" s="220"/>
      <c r="AK105" s="220"/>
      <c r="AL105" s="220"/>
      <c r="AM105" s="220"/>
      <c r="AN105" s="219">
        <f t="shared" si="0"/>
        <v>0</v>
      </c>
      <c r="AO105" s="220"/>
      <c r="AP105" s="220"/>
      <c r="AQ105" s="83" t="s">
        <v>92</v>
      </c>
      <c r="AR105" s="47"/>
      <c r="AS105" s="84">
        <v>0</v>
      </c>
      <c r="AT105" s="85">
        <f t="shared" si="1"/>
        <v>0</v>
      </c>
      <c r="AU105" s="86">
        <f>'09 - SCS'!P131</f>
        <v>0</v>
      </c>
      <c r="AV105" s="85">
        <f>'09 - SCS'!J35</f>
        <v>0</v>
      </c>
      <c r="AW105" s="85">
        <f>'09 - SCS'!J36</f>
        <v>0</v>
      </c>
      <c r="AX105" s="85">
        <f>'09 - SCS'!J37</f>
        <v>0</v>
      </c>
      <c r="AY105" s="85">
        <f>'09 - SCS'!J38</f>
        <v>0</v>
      </c>
      <c r="AZ105" s="85">
        <f>'09 - SCS'!F35</f>
        <v>0</v>
      </c>
      <c r="BA105" s="85">
        <f>'09 - SCS'!F36</f>
        <v>0</v>
      </c>
      <c r="BB105" s="85">
        <f>'09 - SCS'!F37</f>
        <v>0</v>
      </c>
      <c r="BC105" s="85">
        <f>'09 - SCS'!F38</f>
        <v>0</v>
      </c>
      <c r="BD105" s="87">
        <f>'09 - SCS'!F39</f>
        <v>0</v>
      </c>
      <c r="BT105" s="24" t="s">
        <v>86</v>
      </c>
      <c r="BV105" s="24" t="s">
        <v>78</v>
      </c>
      <c r="BW105" s="24" t="s">
        <v>117</v>
      </c>
      <c r="BX105" s="24" t="s">
        <v>89</v>
      </c>
      <c r="CL105" s="24" t="s">
        <v>1</v>
      </c>
    </row>
    <row r="106" spans="1:91" s="3" customFormat="1" ht="16.5" customHeight="1">
      <c r="A106" s="73" t="s">
        <v>80</v>
      </c>
      <c r="B106" s="47"/>
      <c r="C106" s="9"/>
      <c r="D106" s="9"/>
      <c r="E106" s="196" t="s">
        <v>118</v>
      </c>
      <c r="F106" s="196"/>
      <c r="G106" s="196"/>
      <c r="H106" s="196"/>
      <c r="I106" s="196"/>
      <c r="J106" s="9"/>
      <c r="K106" s="196" t="s">
        <v>119</v>
      </c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219">
        <f>'10 - Interkom'!J32</f>
        <v>0</v>
      </c>
      <c r="AH106" s="220"/>
      <c r="AI106" s="220"/>
      <c r="AJ106" s="220"/>
      <c r="AK106" s="220"/>
      <c r="AL106" s="220"/>
      <c r="AM106" s="220"/>
      <c r="AN106" s="219">
        <f t="shared" si="0"/>
        <v>0</v>
      </c>
      <c r="AO106" s="220"/>
      <c r="AP106" s="220"/>
      <c r="AQ106" s="83" t="s">
        <v>92</v>
      </c>
      <c r="AR106" s="47"/>
      <c r="AS106" s="84">
        <v>0</v>
      </c>
      <c r="AT106" s="85">
        <f t="shared" si="1"/>
        <v>0</v>
      </c>
      <c r="AU106" s="86">
        <f>'10 - Interkom'!P125</f>
        <v>0</v>
      </c>
      <c r="AV106" s="85">
        <f>'10 - Interkom'!J35</f>
        <v>0</v>
      </c>
      <c r="AW106" s="85">
        <f>'10 - Interkom'!J36</f>
        <v>0</v>
      </c>
      <c r="AX106" s="85">
        <f>'10 - Interkom'!J37</f>
        <v>0</v>
      </c>
      <c r="AY106" s="85">
        <f>'10 - Interkom'!J38</f>
        <v>0</v>
      </c>
      <c r="AZ106" s="85">
        <f>'10 - Interkom'!F35</f>
        <v>0</v>
      </c>
      <c r="BA106" s="85">
        <f>'10 - Interkom'!F36</f>
        <v>0</v>
      </c>
      <c r="BB106" s="85">
        <f>'10 - Interkom'!F37</f>
        <v>0</v>
      </c>
      <c r="BC106" s="85">
        <f>'10 - Interkom'!F38</f>
        <v>0</v>
      </c>
      <c r="BD106" s="87">
        <f>'10 - Interkom'!F39</f>
        <v>0</v>
      </c>
      <c r="BT106" s="24" t="s">
        <v>86</v>
      </c>
      <c r="BV106" s="24" t="s">
        <v>78</v>
      </c>
      <c r="BW106" s="24" t="s">
        <v>120</v>
      </c>
      <c r="BX106" s="24" t="s">
        <v>89</v>
      </c>
      <c r="CL106" s="24" t="s">
        <v>1</v>
      </c>
    </row>
    <row r="107" spans="1:91" s="3" customFormat="1" ht="16.5" customHeight="1">
      <c r="A107" s="73" t="s">
        <v>80</v>
      </c>
      <c r="B107" s="47"/>
      <c r="C107" s="9"/>
      <c r="D107" s="9"/>
      <c r="E107" s="196" t="s">
        <v>121</v>
      </c>
      <c r="F107" s="196"/>
      <c r="G107" s="196"/>
      <c r="H107" s="196"/>
      <c r="I107" s="196"/>
      <c r="J107" s="9"/>
      <c r="K107" s="196" t="s">
        <v>122</v>
      </c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219">
        <f>'11 - Silnoproud'!J32</f>
        <v>0</v>
      </c>
      <c r="AH107" s="220"/>
      <c r="AI107" s="220"/>
      <c r="AJ107" s="220"/>
      <c r="AK107" s="220"/>
      <c r="AL107" s="220"/>
      <c r="AM107" s="220"/>
      <c r="AN107" s="219">
        <f t="shared" si="0"/>
        <v>0</v>
      </c>
      <c r="AO107" s="220"/>
      <c r="AP107" s="220"/>
      <c r="AQ107" s="83" t="s">
        <v>92</v>
      </c>
      <c r="AR107" s="47"/>
      <c r="AS107" s="84">
        <v>0</v>
      </c>
      <c r="AT107" s="85">
        <f t="shared" si="1"/>
        <v>0</v>
      </c>
      <c r="AU107" s="86">
        <f>'11 - Silnoproud'!P126</f>
        <v>0</v>
      </c>
      <c r="AV107" s="85">
        <f>'11 - Silnoproud'!J35</f>
        <v>0</v>
      </c>
      <c r="AW107" s="85">
        <f>'11 - Silnoproud'!J36</f>
        <v>0</v>
      </c>
      <c r="AX107" s="85">
        <f>'11 - Silnoproud'!J37</f>
        <v>0</v>
      </c>
      <c r="AY107" s="85">
        <f>'11 - Silnoproud'!J38</f>
        <v>0</v>
      </c>
      <c r="AZ107" s="85">
        <f>'11 - Silnoproud'!F35</f>
        <v>0</v>
      </c>
      <c r="BA107" s="85">
        <f>'11 - Silnoproud'!F36</f>
        <v>0</v>
      </c>
      <c r="BB107" s="85">
        <f>'11 - Silnoproud'!F37</f>
        <v>0</v>
      </c>
      <c r="BC107" s="85">
        <f>'11 - Silnoproud'!F38</f>
        <v>0</v>
      </c>
      <c r="BD107" s="87">
        <f>'11 - Silnoproud'!F39</f>
        <v>0</v>
      </c>
      <c r="BT107" s="24" t="s">
        <v>86</v>
      </c>
      <c r="BV107" s="24" t="s">
        <v>78</v>
      </c>
      <c r="BW107" s="24" t="s">
        <v>123</v>
      </c>
      <c r="BX107" s="24" t="s">
        <v>89</v>
      </c>
      <c r="CL107" s="24" t="s">
        <v>1</v>
      </c>
    </row>
    <row r="108" spans="1:91" s="3" customFormat="1" ht="16.5" customHeight="1">
      <c r="A108" s="73" t="s">
        <v>80</v>
      </c>
      <c r="B108" s="47"/>
      <c r="C108" s="9"/>
      <c r="D108" s="9"/>
      <c r="E108" s="196" t="s">
        <v>8</v>
      </c>
      <c r="F108" s="196"/>
      <c r="G108" s="196"/>
      <c r="H108" s="196"/>
      <c r="I108" s="196"/>
      <c r="J108" s="9"/>
      <c r="K108" s="196" t="s">
        <v>124</v>
      </c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219">
        <f>'12 - Interiér'!J32</f>
        <v>0</v>
      </c>
      <c r="AH108" s="220"/>
      <c r="AI108" s="220"/>
      <c r="AJ108" s="220"/>
      <c r="AK108" s="220"/>
      <c r="AL108" s="220"/>
      <c r="AM108" s="220"/>
      <c r="AN108" s="219">
        <f t="shared" si="0"/>
        <v>0</v>
      </c>
      <c r="AO108" s="220"/>
      <c r="AP108" s="220"/>
      <c r="AQ108" s="83" t="s">
        <v>92</v>
      </c>
      <c r="AR108" s="47"/>
      <c r="AS108" s="84">
        <v>0</v>
      </c>
      <c r="AT108" s="85">
        <f t="shared" si="1"/>
        <v>0</v>
      </c>
      <c r="AU108" s="86">
        <f>'12 - Interiér'!P122</f>
        <v>0</v>
      </c>
      <c r="AV108" s="85">
        <f>'12 - Interiér'!J35</f>
        <v>0</v>
      </c>
      <c r="AW108" s="85">
        <f>'12 - Interiér'!J36</f>
        <v>0</v>
      </c>
      <c r="AX108" s="85">
        <f>'12 - Interiér'!J37</f>
        <v>0</v>
      </c>
      <c r="AY108" s="85">
        <f>'12 - Interiér'!J38</f>
        <v>0</v>
      </c>
      <c r="AZ108" s="85">
        <f>'12 - Interiér'!F35</f>
        <v>0</v>
      </c>
      <c r="BA108" s="85">
        <f>'12 - Interiér'!F36</f>
        <v>0</v>
      </c>
      <c r="BB108" s="85">
        <f>'12 - Interiér'!F37</f>
        <v>0</v>
      </c>
      <c r="BC108" s="85">
        <f>'12 - Interiér'!F38</f>
        <v>0</v>
      </c>
      <c r="BD108" s="87">
        <f>'12 - Interiér'!F39</f>
        <v>0</v>
      </c>
      <c r="BT108" s="24" t="s">
        <v>86</v>
      </c>
      <c r="BV108" s="24" t="s">
        <v>78</v>
      </c>
      <c r="BW108" s="24" t="s">
        <v>125</v>
      </c>
      <c r="BX108" s="24" t="s">
        <v>89</v>
      </c>
      <c r="CL108" s="24" t="s">
        <v>1</v>
      </c>
    </row>
    <row r="109" spans="1:91" s="6" customFormat="1" ht="24.75" customHeight="1">
      <c r="B109" s="74"/>
      <c r="C109" s="75"/>
      <c r="D109" s="195" t="s">
        <v>126</v>
      </c>
      <c r="E109" s="195"/>
      <c r="F109" s="195"/>
      <c r="G109" s="195"/>
      <c r="H109" s="195"/>
      <c r="I109" s="76"/>
      <c r="J109" s="195" t="s">
        <v>127</v>
      </c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222">
        <f>ROUND(SUM(AG110:AG114),2)</f>
        <v>0</v>
      </c>
      <c r="AH109" s="223"/>
      <c r="AI109" s="223"/>
      <c r="AJ109" s="223"/>
      <c r="AK109" s="223"/>
      <c r="AL109" s="223"/>
      <c r="AM109" s="223"/>
      <c r="AN109" s="224">
        <f t="shared" si="0"/>
        <v>0</v>
      </c>
      <c r="AO109" s="223"/>
      <c r="AP109" s="223"/>
      <c r="AQ109" s="77" t="s">
        <v>83</v>
      </c>
      <c r="AR109" s="74"/>
      <c r="AS109" s="78">
        <f>ROUND(SUM(AS110:AS114),2)</f>
        <v>0</v>
      </c>
      <c r="AT109" s="79">
        <f t="shared" si="1"/>
        <v>0</v>
      </c>
      <c r="AU109" s="80">
        <f>ROUND(SUM(AU110:AU114),5)</f>
        <v>0</v>
      </c>
      <c r="AV109" s="79">
        <f>ROUND(AZ109*L29,2)</f>
        <v>0</v>
      </c>
      <c r="AW109" s="79">
        <f>ROUND(BA109*L30,2)</f>
        <v>0</v>
      </c>
      <c r="AX109" s="79">
        <f>ROUND(BB109*L29,2)</f>
        <v>0</v>
      </c>
      <c r="AY109" s="79">
        <f>ROUND(BC109*L30,2)</f>
        <v>0</v>
      </c>
      <c r="AZ109" s="79">
        <f>ROUND(SUM(AZ110:AZ114),2)</f>
        <v>0</v>
      </c>
      <c r="BA109" s="79">
        <f>ROUND(SUM(BA110:BA114),2)</f>
        <v>0</v>
      </c>
      <c r="BB109" s="79">
        <f>ROUND(SUM(BB110:BB114),2)</f>
        <v>0</v>
      </c>
      <c r="BC109" s="79">
        <f>ROUND(SUM(BC110:BC114),2)</f>
        <v>0</v>
      </c>
      <c r="BD109" s="81">
        <f>ROUND(SUM(BD110:BD114),2)</f>
        <v>0</v>
      </c>
      <c r="BS109" s="82" t="s">
        <v>75</v>
      </c>
      <c r="BT109" s="82" t="s">
        <v>84</v>
      </c>
      <c r="BU109" s="82" t="s">
        <v>77</v>
      </c>
      <c r="BV109" s="82" t="s">
        <v>78</v>
      </c>
      <c r="BW109" s="82" t="s">
        <v>128</v>
      </c>
      <c r="BX109" s="82" t="s">
        <v>5</v>
      </c>
      <c r="CL109" s="82" t="s">
        <v>1</v>
      </c>
      <c r="CM109" s="82" t="s">
        <v>86</v>
      </c>
    </row>
    <row r="110" spans="1:91" s="3" customFormat="1" ht="16.5" customHeight="1">
      <c r="A110" s="73" t="s">
        <v>80</v>
      </c>
      <c r="B110" s="47"/>
      <c r="C110" s="9"/>
      <c r="D110" s="9"/>
      <c r="E110" s="196" t="s">
        <v>129</v>
      </c>
      <c r="F110" s="196"/>
      <c r="G110" s="196"/>
      <c r="H110" s="196"/>
      <c r="I110" s="196"/>
      <c r="J110" s="9"/>
      <c r="K110" s="196" t="s">
        <v>130</v>
      </c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219">
        <f>'13 - Klima zař.č.2'!J32</f>
        <v>0</v>
      </c>
      <c r="AH110" s="220"/>
      <c r="AI110" s="220"/>
      <c r="AJ110" s="220"/>
      <c r="AK110" s="220"/>
      <c r="AL110" s="220"/>
      <c r="AM110" s="220"/>
      <c r="AN110" s="219">
        <f t="shared" si="0"/>
        <v>0</v>
      </c>
      <c r="AO110" s="220"/>
      <c r="AP110" s="220"/>
      <c r="AQ110" s="83" t="s">
        <v>92</v>
      </c>
      <c r="AR110" s="47"/>
      <c r="AS110" s="84">
        <v>0</v>
      </c>
      <c r="AT110" s="85">
        <f t="shared" si="1"/>
        <v>0</v>
      </c>
      <c r="AU110" s="86">
        <f>'13 - Klima zař.č.2'!P121</f>
        <v>0</v>
      </c>
      <c r="AV110" s="85">
        <f>'13 - Klima zař.č.2'!J35</f>
        <v>0</v>
      </c>
      <c r="AW110" s="85">
        <f>'13 - Klima zař.č.2'!J36</f>
        <v>0</v>
      </c>
      <c r="AX110" s="85">
        <f>'13 - Klima zař.č.2'!J37</f>
        <v>0</v>
      </c>
      <c r="AY110" s="85">
        <f>'13 - Klima zař.č.2'!J38</f>
        <v>0</v>
      </c>
      <c r="AZ110" s="85">
        <f>'13 - Klima zař.č.2'!F35</f>
        <v>0</v>
      </c>
      <c r="BA110" s="85">
        <f>'13 - Klima zař.č.2'!F36</f>
        <v>0</v>
      </c>
      <c r="BB110" s="85">
        <f>'13 - Klima zař.č.2'!F37</f>
        <v>0</v>
      </c>
      <c r="BC110" s="85">
        <f>'13 - Klima zař.č.2'!F38</f>
        <v>0</v>
      </c>
      <c r="BD110" s="87">
        <f>'13 - Klima zař.č.2'!F39</f>
        <v>0</v>
      </c>
      <c r="BT110" s="24" t="s">
        <v>86</v>
      </c>
      <c r="BV110" s="24" t="s">
        <v>78</v>
      </c>
      <c r="BW110" s="24" t="s">
        <v>131</v>
      </c>
      <c r="BX110" s="24" t="s">
        <v>128</v>
      </c>
      <c r="CL110" s="24" t="s">
        <v>1</v>
      </c>
    </row>
    <row r="111" spans="1:91" s="3" customFormat="1" ht="16.5" customHeight="1">
      <c r="A111" s="73" t="s">
        <v>80</v>
      </c>
      <c r="B111" s="47"/>
      <c r="C111" s="9"/>
      <c r="D111" s="9"/>
      <c r="E111" s="196" t="s">
        <v>132</v>
      </c>
      <c r="F111" s="196"/>
      <c r="G111" s="196"/>
      <c r="H111" s="196"/>
      <c r="I111" s="196"/>
      <c r="J111" s="9"/>
      <c r="K111" s="196" t="s">
        <v>133</v>
      </c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219">
        <f>'14 - MaR'!J32</f>
        <v>0</v>
      </c>
      <c r="AH111" s="220"/>
      <c r="AI111" s="220"/>
      <c r="AJ111" s="220"/>
      <c r="AK111" s="220"/>
      <c r="AL111" s="220"/>
      <c r="AM111" s="220"/>
      <c r="AN111" s="219">
        <f t="shared" si="0"/>
        <v>0</v>
      </c>
      <c r="AO111" s="220"/>
      <c r="AP111" s="220"/>
      <c r="AQ111" s="83" t="s">
        <v>92</v>
      </c>
      <c r="AR111" s="47"/>
      <c r="AS111" s="84">
        <v>0</v>
      </c>
      <c r="AT111" s="85">
        <f t="shared" si="1"/>
        <v>0</v>
      </c>
      <c r="AU111" s="86">
        <f>'14 - MaR'!P127</f>
        <v>0</v>
      </c>
      <c r="AV111" s="85">
        <f>'14 - MaR'!J35</f>
        <v>0</v>
      </c>
      <c r="AW111" s="85">
        <f>'14 - MaR'!J36</f>
        <v>0</v>
      </c>
      <c r="AX111" s="85">
        <f>'14 - MaR'!J37</f>
        <v>0</v>
      </c>
      <c r="AY111" s="85">
        <f>'14 - MaR'!J38</f>
        <v>0</v>
      </c>
      <c r="AZ111" s="85">
        <f>'14 - MaR'!F35</f>
        <v>0</v>
      </c>
      <c r="BA111" s="85">
        <f>'14 - MaR'!F36</f>
        <v>0</v>
      </c>
      <c r="BB111" s="85">
        <f>'14 - MaR'!F37</f>
        <v>0</v>
      </c>
      <c r="BC111" s="85">
        <f>'14 - MaR'!F38</f>
        <v>0</v>
      </c>
      <c r="BD111" s="87">
        <f>'14 - MaR'!F39</f>
        <v>0</v>
      </c>
      <c r="BT111" s="24" t="s">
        <v>86</v>
      </c>
      <c r="BV111" s="24" t="s">
        <v>78</v>
      </c>
      <c r="BW111" s="24" t="s">
        <v>134</v>
      </c>
      <c r="BX111" s="24" t="s">
        <v>128</v>
      </c>
      <c r="CL111" s="24" t="s">
        <v>1</v>
      </c>
    </row>
    <row r="112" spans="1:91" s="3" customFormat="1" ht="16.5" customHeight="1">
      <c r="A112" s="73" t="s">
        <v>80</v>
      </c>
      <c r="B112" s="47"/>
      <c r="C112" s="9"/>
      <c r="D112" s="9"/>
      <c r="E112" s="196" t="s">
        <v>135</v>
      </c>
      <c r="F112" s="196"/>
      <c r="G112" s="196"/>
      <c r="H112" s="196"/>
      <c r="I112" s="196"/>
      <c r="J112" s="9"/>
      <c r="K112" s="196" t="s">
        <v>136</v>
      </c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219">
        <f>'15 - ZTI výměna'!J32</f>
        <v>0</v>
      </c>
      <c r="AH112" s="220"/>
      <c r="AI112" s="220"/>
      <c r="AJ112" s="220"/>
      <c r="AK112" s="220"/>
      <c r="AL112" s="220"/>
      <c r="AM112" s="220"/>
      <c r="AN112" s="219">
        <f t="shared" si="0"/>
        <v>0</v>
      </c>
      <c r="AO112" s="220"/>
      <c r="AP112" s="220"/>
      <c r="AQ112" s="83" t="s">
        <v>92</v>
      </c>
      <c r="AR112" s="47"/>
      <c r="AS112" s="84">
        <v>0</v>
      </c>
      <c r="AT112" s="85">
        <f t="shared" si="1"/>
        <v>0</v>
      </c>
      <c r="AU112" s="86">
        <f>'15 - ZTI výměna'!P122</f>
        <v>0</v>
      </c>
      <c r="AV112" s="85">
        <f>'15 - ZTI výměna'!J35</f>
        <v>0</v>
      </c>
      <c r="AW112" s="85">
        <f>'15 - ZTI výměna'!J36</f>
        <v>0</v>
      </c>
      <c r="AX112" s="85">
        <f>'15 - ZTI výměna'!J37</f>
        <v>0</v>
      </c>
      <c r="AY112" s="85">
        <f>'15 - ZTI výměna'!J38</f>
        <v>0</v>
      </c>
      <c r="AZ112" s="85">
        <f>'15 - ZTI výměna'!F35</f>
        <v>0</v>
      </c>
      <c r="BA112" s="85">
        <f>'15 - ZTI výměna'!F36</f>
        <v>0</v>
      </c>
      <c r="BB112" s="85">
        <f>'15 - ZTI výměna'!F37</f>
        <v>0</v>
      </c>
      <c r="BC112" s="85">
        <f>'15 - ZTI výměna'!F38</f>
        <v>0</v>
      </c>
      <c r="BD112" s="87">
        <f>'15 - ZTI výměna'!F39</f>
        <v>0</v>
      </c>
      <c r="BT112" s="24" t="s">
        <v>86</v>
      </c>
      <c r="BV112" s="24" t="s">
        <v>78</v>
      </c>
      <c r="BW112" s="24" t="s">
        <v>137</v>
      </c>
      <c r="BX112" s="24" t="s">
        <v>128</v>
      </c>
      <c r="CL112" s="24" t="s">
        <v>1</v>
      </c>
    </row>
    <row r="113" spans="1:90" s="3" customFormat="1" ht="16.5" customHeight="1">
      <c r="A113" s="73" t="s">
        <v>80</v>
      </c>
      <c r="B113" s="47"/>
      <c r="C113" s="9"/>
      <c r="D113" s="9"/>
      <c r="E113" s="196" t="s">
        <v>138</v>
      </c>
      <c r="F113" s="196"/>
      <c r="G113" s="196"/>
      <c r="H113" s="196"/>
      <c r="I113" s="196"/>
      <c r="J113" s="9"/>
      <c r="K113" s="196" t="s">
        <v>139</v>
      </c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219">
        <f>'16 - VZT zař1'!J32</f>
        <v>0</v>
      </c>
      <c r="AH113" s="220"/>
      <c r="AI113" s="220"/>
      <c r="AJ113" s="220"/>
      <c r="AK113" s="220"/>
      <c r="AL113" s="220"/>
      <c r="AM113" s="220"/>
      <c r="AN113" s="219">
        <f t="shared" si="0"/>
        <v>0</v>
      </c>
      <c r="AO113" s="220"/>
      <c r="AP113" s="220"/>
      <c r="AQ113" s="83" t="s">
        <v>92</v>
      </c>
      <c r="AR113" s="47"/>
      <c r="AS113" s="84">
        <v>0</v>
      </c>
      <c r="AT113" s="85">
        <f t="shared" si="1"/>
        <v>0</v>
      </c>
      <c r="AU113" s="86">
        <f>'16 - VZT zař1'!P121</f>
        <v>0</v>
      </c>
      <c r="AV113" s="85">
        <f>'16 - VZT zař1'!J35</f>
        <v>0</v>
      </c>
      <c r="AW113" s="85">
        <f>'16 - VZT zař1'!J36</f>
        <v>0</v>
      </c>
      <c r="AX113" s="85">
        <f>'16 - VZT zař1'!J37</f>
        <v>0</v>
      </c>
      <c r="AY113" s="85">
        <f>'16 - VZT zař1'!J38</f>
        <v>0</v>
      </c>
      <c r="AZ113" s="85">
        <f>'16 - VZT zař1'!F35</f>
        <v>0</v>
      </c>
      <c r="BA113" s="85">
        <f>'16 - VZT zař1'!F36</f>
        <v>0</v>
      </c>
      <c r="BB113" s="85">
        <f>'16 - VZT zař1'!F37</f>
        <v>0</v>
      </c>
      <c r="BC113" s="85">
        <f>'16 - VZT zař1'!F38</f>
        <v>0</v>
      </c>
      <c r="BD113" s="87">
        <f>'16 - VZT zař1'!F39</f>
        <v>0</v>
      </c>
      <c r="BT113" s="24" t="s">
        <v>86</v>
      </c>
      <c r="BV113" s="24" t="s">
        <v>78</v>
      </c>
      <c r="BW113" s="24" t="s">
        <v>140</v>
      </c>
      <c r="BX113" s="24" t="s">
        <v>128</v>
      </c>
      <c r="CL113" s="24" t="s">
        <v>1</v>
      </c>
    </row>
    <row r="114" spans="1:90" s="3" customFormat="1" ht="16.5" customHeight="1">
      <c r="A114" s="73" t="s">
        <v>80</v>
      </c>
      <c r="B114" s="47"/>
      <c r="C114" s="9"/>
      <c r="D114" s="9"/>
      <c r="E114" s="196" t="s">
        <v>141</v>
      </c>
      <c r="F114" s="196"/>
      <c r="G114" s="196"/>
      <c r="H114" s="196"/>
      <c r="I114" s="196"/>
      <c r="J114" s="9"/>
      <c r="K114" s="196" t="s">
        <v>142</v>
      </c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219">
        <f>'17 - SILNOPROUD_01'!J32</f>
        <v>0</v>
      </c>
      <c r="AH114" s="220"/>
      <c r="AI114" s="220"/>
      <c r="AJ114" s="220"/>
      <c r="AK114" s="220"/>
      <c r="AL114" s="220"/>
      <c r="AM114" s="220"/>
      <c r="AN114" s="219">
        <f t="shared" si="0"/>
        <v>0</v>
      </c>
      <c r="AO114" s="220"/>
      <c r="AP114" s="220"/>
      <c r="AQ114" s="83" t="s">
        <v>92</v>
      </c>
      <c r="AR114" s="47"/>
      <c r="AS114" s="88">
        <v>0</v>
      </c>
      <c r="AT114" s="89">
        <f t="shared" si="1"/>
        <v>0</v>
      </c>
      <c r="AU114" s="90">
        <f>'17 - SILNOPROUD_01'!P124</f>
        <v>0</v>
      </c>
      <c r="AV114" s="89">
        <f>'17 - SILNOPROUD_01'!J35</f>
        <v>0</v>
      </c>
      <c r="AW114" s="89">
        <f>'17 - SILNOPROUD_01'!J36</f>
        <v>0</v>
      </c>
      <c r="AX114" s="89">
        <f>'17 - SILNOPROUD_01'!J37</f>
        <v>0</v>
      </c>
      <c r="AY114" s="89">
        <f>'17 - SILNOPROUD_01'!J38</f>
        <v>0</v>
      </c>
      <c r="AZ114" s="89">
        <f>'17 - SILNOPROUD_01'!F35</f>
        <v>0</v>
      </c>
      <c r="BA114" s="89">
        <f>'17 - SILNOPROUD_01'!F36</f>
        <v>0</v>
      </c>
      <c r="BB114" s="89">
        <f>'17 - SILNOPROUD_01'!F37</f>
        <v>0</v>
      </c>
      <c r="BC114" s="89">
        <f>'17 - SILNOPROUD_01'!F38</f>
        <v>0</v>
      </c>
      <c r="BD114" s="91">
        <f>'17 - SILNOPROUD_01'!F39</f>
        <v>0</v>
      </c>
      <c r="BT114" s="24" t="s">
        <v>86</v>
      </c>
      <c r="BV114" s="24" t="s">
        <v>78</v>
      </c>
      <c r="BW114" s="24" t="s">
        <v>143</v>
      </c>
      <c r="BX114" s="24" t="s">
        <v>128</v>
      </c>
      <c r="CL114" s="24" t="s">
        <v>1</v>
      </c>
    </row>
    <row r="115" spans="1:90" s="1" customFormat="1" ht="30" customHeight="1">
      <c r="B115" s="31"/>
      <c r="AR115" s="31"/>
    </row>
    <row r="116" spans="1:90" s="1" customFormat="1" ht="6.95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31"/>
    </row>
  </sheetData>
  <sheetProtection algorithmName="SHA-512" hashValue="14lj4TvDQD3kkfuJZQN2yr23evL8SQCMEIJ4eNhvsrq7ejQ528J433hGdhKsyGQADAhWnGhyK6gLIUZQwPk99A==" saltValue="A0Dx435jxTENzNWbWgsp6GgSlfgLJalULPs3jk0blUy7swaXFuon2mXtUL4LehvJIlV+VkIz0dAoe+q0Cew2+Q==" spinCount="100000" sheet="1" objects="1" scenarios="1" formatColumns="0" formatRows="0"/>
  <mergeCells count="118"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N114:AP114"/>
    <mergeCell ref="AG114:AM114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03:AP103"/>
    <mergeCell ref="AN102:AP102"/>
    <mergeCell ref="AN104:AP104"/>
    <mergeCell ref="AN92:AP92"/>
    <mergeCell ref="AN100:AP100"/>
    <mergeCell ref="AN95:AP95"/>
    <mergeCell ref="AN99:AP99"/>
    <mergeCell ref="AN96:AP96"/>
    <mergeCell ref="AN98:AP98"/>
    <mergeCell ref="AN101:AP101"/>
    <mergeCell ref="AN97:AP97"/>
    <mergeCell ref="AN94:AP94"/>
    <mergeCell ref="W33:AE33"/>
    <mergeCell ref="AK33:AO33"/>
    <mergeCell ref="AK35:AO35"/>
    <mergeCell ref="X35:AB35"/>
    <mergeCell ref="AR2:BE2"/>
    <mergeCell ref="AG98:AM98"/>
    <mergeCell ref="AG101:AM101"/>
    <mergeCell ref="AG97:AM97"/>
    <mergeCell ref="AG92:AM92"/>
    <mergeCell ref="AG99:AM99"/>
    <mergeCell ref="AG100:AM100"/>
    <mergeCell ref="AG96:AM96"/>
    <mergeCell ref="AG95:AM95"/>
    <mergeCell ref="AM90:AP90"/>
    <mergeCell ref="AM87:AN87"/>
    <mergeCell ref="AM89:AP89"/>
    <mergeCell ref="AS89:AT91"/>
    <mergeCell ref="AG94:AM94"/>
    <mergeCell ref="E114:I114"/>
    <mergeCell ref="K114:AF11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D109:H109"/>
    <mergeCell ref="J109:AF109"/>
    <mergeCell ref="E110:I110"/>
    <mergeCell ref="K110:AF110"/>
    <mergeCell ref="E111:I111"/>
    <mergeCell ref="K111:AF111"/>
    <mergeCell ref="E112:I112"/>
    <mergeCell ref="K112:AF112"/>
    <mergeCell ref="E113:I113"/>
    <mergeCell ref="K113:AF113"/>
    <mergeCell ref="L85:AJ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AG103:AM103"/>
    <mergeCell ref="AG104:AM104"/>
    <mergeCell ref="AG102:AM102"/>
    <mergeCell ref="C92:G92"/>
    <mergeCell ref="D96:H96"/>
    <mergeCell ref="D95:H95"/>
    <mergeCell ref="E100:I100"/>
    <mergeCell ref="E104:I104"/>
    <mergeCell ref="E98:I98"/>
    <mergeCell ref="E99:I99"/>
    <mergeCell ref="E97:I97"/>
    <mergeCell ref="E101:I101"/>
    <mergeCell ref="E102:I102"/>
    <mergeCell ref="E103:I103"/>
    <mergeCell ref="I92:AF92"/>
    <mergeCell ref="J95:AF95"/>
    <mergeCell ref="J96:AF96"/>
    <mergeCell ref="K101:AF101"/>
    <mergeCell ref="K100:AF100"/>
    <mergeCell ref="K98:AF98"/>
    <mergeCell ref="K99:AF99"/>
    <mergeCell ref="K102:AF102"/>
    <mergeCell ref="K103:AF103"/>
    <mergeCell ref="K97:AF97"/>
    <mergeCell ref="K104:AF104"/>
  </mergeCells>
  <hyperlinks>
    <hyperlink ref="A95" location="'00 - Vedlejší rozpočtové ...'!C2" display="/" xr:uid="{00000000-0004-0000-0000-000000000000}"/>
    <hyperlink ref="A97" location="'01 - Bourací práce'!C2" display="/" xr:uid="{00000000-0004-0000-0000-000001000000}"/>
    <hyperlink ref="A98" location="'02 - Architektonicko stav...'!C2" display="/" xr:uid="{00000000-0004-0000-0000-000002000000}"/>
    <hyperlink ref="A99" location="'03 - EPS'!C2" display="/" xr:uid="{00000000-0004-0000-0000-000003000000}"/>
    <hyperlink ref="A100" location="'04 - ZTI změna uživání'!C2" display="/" xr:uid="{00000000-0004-0000-0000-000004000000}"/>
    <hyperlink ref="A101" location="'05 - CHUC - A'!C2" display="/" xr:uid="{00000000-0004-0000-0000-000005000000}"/>
    <hyperlink ref="A102" location="'06 - PZTS'!C2" display="/" xr:uid="{00000000-0004-0000-0000-000006000000}"/>
    <hyperlink ref="A103" location="'07 - zař.1+2-vzt'!C2" display="/" xr:uid="{00000000-0004-0000-0000-000007000000}"/>
    <hyperlink ref="A104" location="'08 - SKV'!C2" display="/" xr:uid="{00000000-0004-0000-0000-000008000000}"/>
    <hyperlink ref="A105" location="'09 - SCS'!C2" display="/" xr:uid="{00000000-0004-0000-0000-000009000000}"/>
    <hyperlink ref="A106" location="'10 - Interkom'!C2" display="/" xr:uid="{00000000-0004-0000-0000-00000A000000}"/>
    <hyperlink ref="A107" location="'11 - Silnoproud'!C2" display="/" xr:uid="{00000000-0004-0000-0000-00000B000000}"/>
    <hyperlink ref="A108" location="'12 - Interiér'!C2" display="/" xr:uid="{00000000-0004-0000-0000-00000C000000}"/>
    <hyperlink ref="A110" location="'13 - Klima zař.č.2'!C2" display="/" xr:uid="{00000000-0004-0000-0000-00000D000000}"/>
    <hyperlink ref="A111" location="'14 - MaR'!C2" display="/" xr:uid="{00000000-0004-0000-0000-00000E000000}"/>
    <hyperlink ref="A112" location="'15 - ZTI výměna'!C2" display="/" xr:uid="{00000000-0004-0000-0000-00000F000000}"/>
    <hyperlink ref="A113" location="'16 - VZT zař1'!C2" display="/" xr:uid="{00000000-0004-0000-0000-000010000000}"/>
    <hyperlink ref="A114" location="'17 - SILNOPROUD_01'!C2" display="/" xr:uid="{00000000-0004-0000-0000-00001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7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114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1475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ROUND(J127,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ROUND((SUM(BE127:BE174)),  2)</f>
        <v>0</v>
      </c>
      <c r="I35" s="95">
        <v>0.21</v>
      </c>
      <c r="J35" s="85">
        <f>ROUND(((SUM(BE127:BE174))*I35),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ROUND((SUM(BF127:BF174)),  2)</f>
        <v>0</v>
      </c>
      <c r="I36" s="95">
        <v>0.12</v>
      </c>
      <c r="J36" s="85">
        <f>ROUND(((SUM(BF127:BF174))*I36),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ROUND((SUM(BG127:BG174)),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ROUND((SUM(BH127:BH174)),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ROUND((SUM(BI127:BI174)),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08 - SKV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J127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1476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8" customFormat="1" ht="24.95" customHeight="1">
      <c r="B100" s="107"/>
      <c r="D100" s="108" t="s">
        <v>1477</v>
      </c>
      <c r="E100" s="109"/>
      <c r="F100" s="109"/>
      <c r="G100" s="109"/>
      <c r="H100" s="109"/>
      <c r="I100" s="109"/>
      <c r="J100" s="110">
        <f>J136</f>
        <v>0</v>
      </c>
      <c r="L100" s="107"/>
    </row>
    <row r="101" spans="2:47" s="8" customFormat="1" ht="24.95" customHeight="1">
      <c r="B101" s="107"/>
      <c r="D101" s="108" t="s">
        <v>1478</v>
      </c>
      <c r="E101" s="109"/>
      <c r="F101" s="109"/>
      <c r="G101" s="109"/>
      <c r="H101" s="109"/>
      <c r="I101" s="109"/>
      <c r="J101" s="110">
        <f>J137</f>
        <v>0</v>
      </c>
      <c r="L101" s="107"/>
    </row>
    <row r="102" spans="2:47" s="8" customFormat="1" ht="24.95" customHeight="1">
      <c r="B102" s="107"/>
      <c r="D102" s="108" t="s">
        <v>1479</v>
      </c>
      <c r="E102" s="109"/>
      <c r="F102" s="109"/>
      <c r="G102" s="109"/>
      <c r="H102" s="109"/>
      <c r="I102" s="109"/>
      <c r="J102" s="110">
        <f>J140</f>
        <v>0</v>
      </c>
      <c r="L102" s="107"/>
    </row>
    <row r="103" spans="2:47" s="8" customFormat="1" ht="24.95" customHeight="1">
      <c r="B103" s="107"/>
      <c r="D103" s="108" t="s">
        <v>1480</v>
      </c>
      <c r="E103" s="109"/>
      <c r="F103" s="109"/>
      <c r="G103" s="109"/>
      <c r="H103" s="109"/>
      <c r="I103" s="109"/>
      <c r="J103" s="110">
        <f>J142</f>
        <v>0</v>
      </c>
      <c r="L103" s="107"/>
    </row>
    <row r="104" spans="2:47" s="8" customFormat="1" ht="24.95" customHeight="1">
      <c r="B104" s="107"/>
      <c r="D104" s="108" t="s">
        <v>1481</v>
      </c>
      <c r="E104" s="109"/>
      <c r="F104" s="109"/>
      <c r="G104" s="109"/>
      <c r="H104" s="109"/>
      <c r="I104" s="109"/>
      <c r="J104" s="110">
        <f>J145</f>
        <v>0</v>
      </c>
      <c r="L104" s="107"/>
    </row>
    <row r="105" spans="2:47" s="8" customFormat="1" ht="24.95" customHeight="1">
      <c r="B105" s="107"/>
      <c r="D105" s="108" t="s">
        <v>1482</v>
      </c>
      <c r="E105" s="109"/>
      <c r="F105" s="109"/>
      <c r="G105" s="109"/>
      <c r="H105" s="109"/>
      <c r="I105" s="109"/>
      <c r="J105" s="110">
        <f>J155</f>
        <v>0</v>
      </c>
      <c r="L105" s="107"/>
    </row>
    <row r="106" spans="2:47" s="1" customFormat="1" ht="21.75" customHeight="1">
      <c r="B106" s="31"/>
      <c r="L106" s="31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5" customHeight="1">
      <c r="B112" s="31"/>
      <c r="C112" s="20" t="s">
        <v>161</v>
      </c>
      <c r="L112" s="31"/>
    </row>
    <row r="113" spans="2:63" s="1" customFormat="1" ht="6.95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35" t="str">
        <f>E7</f>
        <v>Testovací centrum Menzy CZU</v>
      </c>
      <c r="F115" s="236"/>
      <c r="G115" s="236"/>
      <c r="H115" s="236"/>
      <c r="L115" s="31"/>
    </row>
    <row r="116" spans="2:63" ht="12" customHeight="1">
      <c r="B116" s="19"/>
      <c r="C116" s="26" t="s">
        <v>145</v>
      </c>
      <c r="L116" s="19"/>
    </row>
    <row r="117" spans="2:63" s="1" customFormat="1" ht="16.5" customHeight="1">
      <c r="B117" s="31"/>
      <c r="E117" s="235" t="s">
        <v>223</v>
      </c>
      <c r="F117" s="237"/>
      <c r="G117" s="237"/>
      <c r="H117" s="237"/>
      <c r="L117" s="31"/>
    </row>
    <row r="118" spans="2:63" s="1" customFormat="1" ht="12" customHeight="1">
      <c r="B118" s="31"/>
      <c r="C118" s="26" t="s">
        <v>224</v>
      </c>
      <c r="L118" s="31"/>
    </row>
    <row r="119" spans="2:63" s="1" customFormat="1" ht="16.5" customHeight="1">
      <c r="B119" s="31"/>
      <c r="E119" s="198" t="str">
        <f>E11</f>
        <v>08 - SKV</v>
      </c>
      <c r="F119" s="237"/>
      <c r="G119" s="237"/>
      <c r="H119" s="237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>Menza ČZU</v>
      </c>
      <c r="I121" s="26" t="s">
        <v>22</v>
      </c>
      <c r="J121" s="51" t="str">
        <f>IF(J14="","",J14)</f>
        <v>27. 8. 2025</v>
      </c>
      <c r="L121" s="31"/>
    </row>
    <row r="122" spans="2:63" s="1" customFormat="1" ht="6.95" customHeight="1">
      <c r="B122" s="31"/>
      <c r="L122" s="31"/>
    </row>
    <row r="123" spans="2:63" s="1" customFormat="1" ht="25.7" customHeight="1">
      <c r="B123" s="31"/>
      <c r="C123" s="26" t="s">
        <v>24</v>
      </c>
      <c r="F123" s="24" t="str">
        <f>E17</f>
        <v>Česká zemědělská univerzita v Praze</v>
      </c>
      <c r="I123" s="26" t="s">
        <v>30</v>
      </c>
      <c r="J123" s="29" t="str">
        <f>E23</f>
        <v>Hidden Dimension s.r.o.</v>
      </c>
      <c r="L123" s="31"/>
    </row>
    <row r="124" spans="2:63" s="1" customFormat="1" ht="25.7" customHeight="1">
      <c r="B124" s="31"/>
      <c r="C124" s="26" t="s">
        <v>28</v>
      </c>
      <c r="F124" s="24" t="str">
        <f>IF(E20="","",E20)</f>
        <v>Vyplň údaj</v>
      </c>
      <c r="I124" s="26" t="s">
        <v>33</v>
      </c>
      <c r="J124" s="29" t="str">
        <f>E26</f>
        <v>František Klus rozpočty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162</v>
      </c>
      <c r="D126" s="117" t="s">
        <v>61</v>
      </c>
      <c r="E126" s="117" t="s">
        <v>57</v>
      </c>
      <c r="F126" s="117" t="s">
        <v>58</v>
      </c>
      <c r="G126" s="117" t="s">
        <v>163</v>
      </c>
      <c r="H126" s="117" t="s">
        <v>164</v>
      </c>
      <c r="I126" s="117" t="s">
        <v>165</v>
      </c>
      <c r="J126" s="117" t="s">
        <v>149</v>
      </c>
      <c r="K126" s="118" t="s">
        <v>166</v>
      </c>
      <c r="L126" s="115"/>
      <c r="M126" s="58" t="s">
        <v>1</v>
      </c>
      <c r="N126" s="59" t="s">
        <v>40</v>
      </c>
      <c r="O126" s="59" t="s">
        <v>167</v>
      </c>
      <c r="P126" s="59" t="s">
        <v>168</v>
      </c>
      <c r="Q126" s="59" t="s">
        <v>169</v>
      </c>
      <c r="R126" s="59" t="s">
        <v>170</v>
      </c>
      <c r="S126" s="59" t="s">
        <v>171</v>
      </c>
      <c r="T126" s="60" t="s">
        <v>172</v>
      </c>
    </row>
    <row r="127" spans="2:63" s="1" customFormat="1" ht="22.9" customHeight="1">
      <c r="B127" s="31"/>
      <c r="C127" s="63" t="s">
        <v>173</v>
      </c>
      <c r="J127" s="119">
        <f>BK127</f>
        <v>0</v>
      </c>
      <c r="L127" s="31"/>
      <c r="M127" s="61"/>
      <c r="N127" s="52"/>
      <c r="O127" s="52"/>
      <c r="P127" s="120">
        <f>P128+P136+P137+P140+P142+P145+P155</f>
        <v>0</v>
      </c>
      <c r="Q127" s="52"/>
      <c r="R127" s="120">
        <f>R128+R136+R137+R140+R142+R145+R155</f>
        <v>0</v>
      </c>
      <c r="S127" s="52"/>
      <c r="T127" s="121">
        <f>T128+T136+T137+T140+T142+T145+T155</f>
        <v>0</v>
      </c>
      <c r="AT127" s="16" t="s">
        <v>75</v>
      </c>
      <c r="AU127" s="16" t="s">
        <v>151</v>
      </c>
      <c r="BK127" s="122">
        <f>BK128+BK136+BK137+BK140+BK142+BK145+BK155</f>
        <v>0</v>
      </c>
    </row>
    <row r="128" spans="2:63" s="11" customFormat="1" ht="25.9" customHeight="1">
      <c r="B128" s="123"/>
      <c r="D128" s="124" t="s">
        <v>75</v>
      </c>
      <c r="E128" s="125" t="s">
        <v>926</v>
      </c>
      <c r="F128" s="125" t="s">
        <v>1483</v>
      </c>
      <c r="I128" s="126"/>
      <c r="J128" s="127">
        <f>BK128</f>
        <v>0</v>
      </c>
      <c r="L128" s="123"/>
      <c r="M128" s="128"/>
      <c r="P128" s="129">
        <f>SUM(P129:P135)</f>
        <v>0</v>
      </c>
      <c r="R128" s="129">
        <f>SUM(R129:R135)</f>
        <v>0</v>
      </c>
      <c r="T128" s="130">
        <f>SUM(T129:T135)</f>
        <v>0</v>
      </c>
      <c r="AR128" s="124" t="s">
        <v>84</v>
      </c>
      <c r="AT128" s="131" t="s">
        <v>75</v>
      </c>
      <c r="AU128" s="131" t="s">
        <v>76</v>
      </c>
      <c r="AY128" s="124" t="s">
        <v>176</v>
      </c>
      <c r="BK128" s="132">
        <f>SUM(BK129:BK135)</f>
        <v>0</v>
      </c>
    </row>
    <row r="129" spans="2:65" s="1" customFormat="1" ht="24.2" customHeight="1">
      <c r="B129" s="31"/>
      <c r="C129" s="135" t="s">
        <v>84</v>
      </c>
      <c r="D129" s="135" t="s">
        <v>179</v>
      </c>
      <c r="E129" s="136" t="s">
        <v>1484</v>
      </c>
      <c r="F129" s="137" t="s">
        <v>1485</v>
      </c>
      <c r="G129" s="138" t="s">
        <v>930</v>
      </c>
      <c r="H129" s="139">
        <v>2</v>
      </c>
      <c r="I129" s="140"/>
      <c r="J129" s="141">
        <f>ROUND(I129*H129,2)</f>
        <v>0</v>
      </c>
      <c r="K129" s="137" t="s">
        <v>1</v>
      </c>
      <c r="L129" s="31"/>
      <c r="M129" s="142" t="s">
        <v>1</v>
      </c>
      <c r="N129" s="143" t="s">
        <v>41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182</v>
      </c>
      <c r="AT129" s="146" t="s">
        <v>179</v>
      </c>
      <c r="AU129" s="146" t="s">
        <v>84</v>
      </c>
      <c r="AY129" s="16" t="s">
        <v>176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6" t="s">
        <v>84</v>
      </c>
      <c r="BK129" s="147">
        <f>ROUND(I129*H129,2)</f>
        <v>0</v>
      </c>
      <c r="BL129" s="16" t="s">
        <v>182</v>
      </c>
      <c r="BM129" s="146" t="s">
        <v>1486</v>
      </c>
    </row>
    <row r="130" spans="2:65" s="1" customFormat="1" ht="19.5">
      <c r="B130" s="31"/>
      <c r="D130" s="148" t="s">
        <v>184</v>
      </c>
      <c r="F130" s="149" t="s">
        <v>1487</v>
      </c>
      <c r="I130" s="150"/>
      <c r="L130" s="31"/>
      <c r="M130" s="151"/>
      <c r="T130" s="55"/>
      <c r="AT130" s="16" t="s">
        <v>184</v>
      </c>
      <c r="AU130" s="16" t="s">
        <v>84</v>
      </c>
    </row>
    <row r="131" spans="2:65" s="1" customFormat="1" ht="78" customHeight="1">
      <c r="B131" s="31"/>
      <c r="C131" s="135" t="s">
        <v>86</v>
      </c>
      <c r="D131" s="135" t="s">
        <v>179</v>
      </c>
      <c r="E131" s="136" t="s">
        <v>1488</v>
      </c>
      <c r="F131" s="137" t="s">
        <v>1489</v>
      </c>
      <c r="G131" s="138" t="s">
        <v>944</v>
      </c>
      <c r="H131" s="139">
        <v>2</v>
      </c>
      <c r="I131" s="140"/>
      <c r="J131" s="141">
        <f>ROUND(I131*H131,2)</f>
        <v>0</v>
      </c>
      <c r="K131" s="137" t="s">
        <v>1</v>
      </c>
      <c r="L131" s="31"/>
      <c r="M131" s="142" t="s">
        <v>1</v>
      </c>
      <c r="N131" s="143" t="s">
        <v>41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182</v>
      </c>
      <c r="AT131" s="146" t="s">
        <v>179</v>
      </c>
      <c r="AU131" s="146" t="s">
        <v>84</v>
      </c>
      <c r="AY131" s="16" t="s">
        <v>176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84</v>
      </c>
      <c r="BK131" s="147">
        <f>ROUND(I131*H131,2)</f>
        <v>0</v>
      </c>
      <c r="BL131" s="16" t="s">
        <v>182</v>
      </c>
      <c r="BM131" s="146" t="s">
        <v>1490</v>
      </c>
    </row>
    <row r="132" spans="2:65" s="1" customFormat="1" ht="44.25" customHeight="1">
      <c r="B132" s="31"/>
      <c r="C132" s="135" t="s">
        <v>192</v>
      </c>
      <c r="D132" s="135" t="s">
        <v>179</v>
      </c>
      <c r="E132" s="136" t="s">
        <v>1491</v>
      </c>
      <c r="F132" s="137" t="s">
        <v>1492</v>
      </c>
      <c r="G132" s="138" t="s">
        <v>930</v>
      </c>
      <c r="H132" s="139">
        <v>1</v>
      </c>
      <c r="I132" s="140"/>
      <c r="J132" s="141">
        <f>ROUND(I132*H132,2)</f>
        <v>0</v>
      </c>
      <c r="K132" s="137" t="s">
        <v>1</v>
      </c>
      <c r="L132" s="31"/>
      <c r="M132" s="142" t="s">
        <v>1</v>
      </c>
      <c r="N132" s="143" t="s">
        <v>41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182</v>
      </c>
      <c r="AT132" s="146" t="s">
        <v>179</v>
      </c>
      <c r="AU132" s="146" t="s">
        <v>84</v>
      </c>
      <c r="AY132" s="16" t="s">
        <v>176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84</v>
      </c>
      <c r="BK132" s="147">
        <f>ROUND(I132*H132,2)</f>
        <v>0</v>
      </c>
      <c r="BL132" s="16" t="s">
        <v>182</v>
      </c>
      <c r="BM132" s="146" t="s">
        <v>1493</v>
      </c>
    </row>
    <row r="133" spans="2:65" s="1" customFormat="1" ht="49.15" customHeight="1">
      <c r="B133" s="31"/>
      <c r="C133" s="135" t="s">
        <v>182</v>
      </c>
      <c r="D133" s="135" t="s">
        <v>179</v>
      </c>
      <c r="E133" s="136" t="s">
        <v>1494</v>
      </c>
      <c r="F133" s="137" t="s">
        <v>1495</v>
      </c>
      <c r="G133" s="138" t="s">
        <v>944</v>
      </c>
      <c r="H133" s="139">
        <v>1</v>
      </c>
      <c r="I133" s="140"/>
      <c r="J133" s="141">
        <f>ROUND(I133*H133,2)</f>
        <v>0</v>
      </c>
      <c r="K133" s="137" t="s">
        <v>1</v>
      </c>
      <c r="L133" s="31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182</v>
      </c>
      <c r="AT133" s="146" t="s">
        <v>179</v>
      </c>
      <c r="AU133" s="146" t="s">
        <v>84</v>
      </c>
      <c r="AY133" s="16" t="s">
        <v>176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84</v>
      </c>
      <c r="BK133" s="147">
        <f>ROUND(I133*H133,2)</f>
        <v>0</v>
      </c>
      <c r="BL133" s="16" t="s">
        <v>182</v>
      </c>
      <c r="BM133" s="146" t="s">
        <v>1496</v>
      </c>
    </row>
    <row r="134" spans="2:65" s="1" customFormat="1" ht="16.5" customHeight="1">
      <c r="B134" s="31"/>
      <c r="C134" s="135" t="s">
        <v>175</v>
      </c>
      <c r="D134" s="135" t="s">
        <v>179</v>
      </c>
      <c r="E134" s="136" t="s">
        <v>1497</v>
      </c>
      <c r="F134" s="137" t="s">
        <v>1498</v>
      </c>
      <c r="G134" s="138" t="s">
        <v>944</v>
      </c>
      <c r="H134" s="139">
        <v>2</v>
      </c>
      <c r="I134" s="140"/>
      <c r="J134" s="141">
        <f>ROUND(I134*H134,2)</f>
        <v>0</v>
      </c>
      <c r="K134" s="137" t="s">
        <v>1</v>
      </c>
      <c r="L134" s="31"/>
      <c r="M134" s="142" t="s">
        <v>1</v>
      </c>
      <c r="N134" s="143" t="s">
        <v>41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182</v>
      </c>
      <c r="AT134" s="146" t="s">
        <v>179</v>
      </c>
      <c r="AU134" s="146" t="s">
        <v>84</v>
      </c>
      <c r="AY134" s="16" t="s">
        <v>176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84</v>
      </c>
      <c r="BK134" s="147">
        <f>ROUND(I134*H134,2)</f>
        <v>0</v>
      </c>
      <c r="BL134" s="16" t="s">
        <v>182</v>
      </c>
      <c r="BM134" s="146" t="s">
        <v>1499</v>
      </c>
    </row>
    <row r="135" spans="2:65" s="1" customFormat="1" ht="16.5" customHeight="1">
      <c r="B135" s="31"/>
      <c r="C135" s="135" t="s">
        <v>203</v>
      </c>
      <c r="D135" s="135" t="s">
        <v>179</v>
      </c>
      <c r="E135" s="136" t="s">
        <v>1500</v>
      </c>
      <c r="F135" s="137" t="s">
        <v>1501</v>
      </c>
      <c r="G135" s="138" t="s">
        <v>944</v>
      </c>
      <c r="H135" s="139">
        <v>3</v>
      </c>
      <c r="I135" s="140"/>
      <c r="J135" s="141">
        <f>ROUND(I135*H135,2)</f>
        <v>0</v>
      </c>
      <c r="K135" s="137" t="s">
        <v>1</v>
      </c>
      <c r="L135" s="31"/>
      <c r="M135" s="142" t="s">
        <v>1</v>
      </c>
      <c r="N135" s="143" t="s">
        <v>41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182</v>
      </c>
      <c r="AT135" s="146" t="s">
        <v>179</v>
      </c>
      <c r="AU135" s="146" t="s">
        <v>84</v>
      </c>
      <c r="AY135" s="16" t="s">
        <v>176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84</v>
      </c>
      <c r="BK135" s="147">
        <f>ROUND(I135*H135,2)</f>
        <v>0</v>
      </c>
      <c r="BL135" s="16" t="s">
        <v>182</v>
      </c>
      <c r="BM135" s="146" t="s">
        <v>1502</v>
      </c>
    </row>
    <row r="136" spans="2:65" s="11" customFormat="1" ht="25.9" customHeight="1">
      <c r="B136" s="123"/>
      <c r="D136" s="124" t="s">
        <v>75</v>
      </c>
      <c r="E136" s="125" t="s">
        <v>936</v>
      </c>
      <c r="F136" s="125" t="s">
        <v>971</v>
      </c>
      <c r="I136" s="126"/>
      <c r="J136" s="127">
        <f>BK136</f>
        <v>0</v>
      </c>
      <c r="L136" s="123"/>
      <c r="M136" s="128"/>
      <c r="P136" s="129">
        <v>0</v>
      </c>
      <c r="R136" s="129">
        <v>0</v>
      </c>
      <c r="T136" s="130">
        <v>0</v>
      </c>
      <c r="AR136" s="124" t="s">
        <v>84</v>
      </c>
      <c r="AT136" s="131" t="s">
        <v>75</v>
      </c>
      <c r="AU136" s="131" t="s">
        <v>76</v>
      </c>
      <c r="AY136" s="124" t="s">
        <v>176</v>
      </c>
      <c r="BK136" s="132">
        <v>0</v>
      </c>
    </row>
    <row r="137" spans="2:65" s="11" customFormat="1" ht="25.9" customHeight="1">
      <c r="B137" s="123"/>
      <c r="D137" s="124" t="s">
        <v>75</v>
      </c>
      <c r="E137" s="125" t="s">
        <v>970</v>
      </c>
      <c r="F137" s="125" t="s">
        <v>973</v>
      </c>
      <c r="I137" s="126"/>
      <c r="J137" s="127">
        <f>BK137</f>
        <v>0</v>
      </c>
      <c r="L137" s="123"/>
      <c r="M137" s="128"/>
      <c r="P137" s="129">
        <f>SUM(P138:P139)</f>
        <v>0</v>
      </c>
      <c r="R137" s="129">
        <f>SUM(R138:R139)</f>
        <v>0</v>
      </c>
      <c r="T137" s="130">
        <f>SUM(T138:T139)</f>
        <v>0</v>
      </c>
      <c r="AR137" s="124" t="s">
        <v>84</v>
      </c>
      <c r="AT137" s="131" t="s">
        <v>75</v>
      </c>
      <c r="AU137" s="131" t="s">
        <v>76</v>
      </c>
      <c r="AY137" s="124" t="s">
        <v>176</v>
      </c>
      <c r="BK137" s="132">
        <f>SUM(BK138:BK139)</f>
        <v>0</v>
      </c>
    </row>
    <row r="138" spans="2:65" s="1" customFormat="1" ht="16.5" customHeight="1">
      <c r="B138" s="31"/>
      <c r="C138" s="135" t="s">
        <v>209</v>
      </c>
      <c r="D138" s="135" t="s">
        <v>179</v>
      </c>
      <c r="E138" s="136" t="s">
        <v>1503</v>
      </c>
      <c r="F138" s="137" t="s">
        <v>1504</v>
      </c>
      <c r="G138" s="138" t="s">
        <v>281</v>
      </c>
      <c r="H138" s="139">
        <v>850</v>
      </c>
      <c r="I138" s="140"/>
      <c r="J138" s="141">
        <f>ROUND(I138*H138,2)</f>
        <v>0</v>
      </c>
      <c r="K138" s="137" t="s">
        <v>1</v>
      </c>
      <c r="L138" s="31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182</v>
      </c>
      <c r="AT138" s="146" t="s">
        <v>179</v>
      </c>
      <c r="AU138" s="146" t="s">
        <v>84</v>
      </c>
      <c r="AY138" s="16" t="s">
        <v>176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84</v>
      </c>
      <c r="BK138" s="147">
        <f>ROUND(I138*H138,2)</f>
        <v>0</v>
      </c>
      <c r="BL138" s="16" t="s">
        <v>182</v>
      </c>
      <c r="BM138" s="146" t="s">
        <v>1505</v>
      </c>
    </row>
    <row r="139" spans="2:65" s="1" customFormat="1" ht="16.5" customHeight="1">
      <c r="B139" s="31"/>
      <c r="C139" s="135" t="s">
        <v>214</v>
      </c>
      <c r="D139" s="135" t="s">
        <v>179</v>
      </c>
      <c r="E139" s="136" t="s">
        <v>1293</v>
      </c>
      <c r="F139" s="137" t="s">
        <v>1294</v>
      </c>
      <c r="G139" s="138" t="s">
        <v>281</v>
      </c>
      <c r="H139" s="139">
        <v>165</v>
      </c>
      <c r="I139" s="140"/>
      <c r="J139" s="141">
        <f>ROUND(I139*H139,2)</f>
        <v>0</v>
      </c>
      <c r="K139" s="137" t="s">
        <v>1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182</v>
      </c>
      <c r="AT139" s="146" t="s">
        <v>179</v>
      </c>
      <c r="AU139" s="146" t="s">
        <v>84</v>
      </c>
      <c r="AY139" s="16" t="s">
        <v>176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84</v>
      </c>
      <c r="BK139" s="147">
        <f>ROUND(I139*H139,2)</f>
        <v>0</v>
      </c>
      <c r="BL139" s="16" t="s">
        <v>182</v>
      </c>
      <c r="BM139" s="146" t="s">
        <v>1506</v>
      </c>
    </row>
    <row r="140" spans="2:65" s="11" customFormat="1" ht="25.9" customHeight="1">
      <c r="B140" s="123"/>
      <c r="D140" s="124" t="s">
        <v>75</v>
      </c>
      <c r="E140" s="125" t="s">
        <v>972</v>
      </c>
      <c r="F140" s="125" t="s">
        <v>1009</v>
      </c>
      <c r="I140" s="126"/>
      <c r="J140" s="127">
        <f>BK140</f>
        <v>0</v>
      </c>
      <c r="L140" s="123"/>
      <c r="M140" s="128"/>
      <c r="P140" s="129">
        <f>P141</f>
        <v>0</v>
      </c>
      <c r="R140" s="129">
        <f>R141</f>
        <v>0</v>
      </c>
      <c r="T140" s="130">
        <f>T141</f>
        <v>0</v>
      </c>
      <c r="AR140" s="124" t="s">
        <v>84</v>
      </c>
      <c r="AT140" s="131" t="s">
        <v>75</v>
      </c>
      <c r="AU140" s="131" t="s">
        <v>76</v>
      </c>
      <c r="AY140" s="124" t="s">
        <v>176</v>
      </c>
      <c r="BK140" s="132">
        <f>BK141</f>
        <v>0</v>
      </c>
    </row>
    <row r="141" spans="2:65" s="1" customFormat="1" ht="16.5" customHeight="1">
      <c r="B141" s="31"/>
      <c r="C141" s="135" t="s">
        <v>219</v>
      </c>
      <c r="D141" s="135" t="s">
        <v>179</v>
      </c>
      <c r="E141" s="136" t="s">
        <v>1507</v>
      </c>
      <c r="F141" s="137" t="s">
        <v>1508</v>
      </c>
      <c r="G141" s="138" t="s">
        <v>930</v>
      </c>
      <c r="H141" s="139">
        <v>2</v>
      </c>
      <c r="I141" s="140"/>
      <c r="J141" s="141">
        <f>ROUND(I141*H141,2)</f>
        <v>0</v>
      </c>
      <c r="K141" s="137" t="s">
        <v>1</v>
      </c>
      <c r="L141" s="31"/>
      <c r="M141" s="142" t="s">
        <v>1</v>
      </c>
      <c r="N141" s="143" t="s">
        <v>41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182</v>
      </c>
      <c r="AT141" s="146" t="s">
        <v>179</v>
      </c>
      <c r="AU141" s="146" t="s">
        <v>84</v>
      </c>
      <c r="AY141" s="16" t="s">
        <v>176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6" t="s">
        <v>84</v>
      </c>
      <c r="BK141" s="147">
        <f>ROUND(I141*H141,2)</f>
        <v>0</v>
      </c>
      <c r="BL141" s="16" t="s">
        <v>182</v>
      </c>
      <c r="BM141" s="146" t="s">
        <v>1509</v>
      </c>
    </row>
    <row r="142" spans="2:65" s="11" customFormat="1" ht="25.9" customHeight="1">
      <c r="B142" s="123"/>
      <c r="D142" s="124" t="s">
        <v>75</v>
      </c>
      <c r="E142" s="125" t="s">
        <v>974</v>
      </c>
      <c r="F142" s="125" t="s">
        <v>989</v>
      </c>
      <c r="I142" s="126"/>
      <c r="J142" s="127">
        <f>BK142</f>
        <v>0</v>
      </c>
      <c r="L142" s="123"/>
      <c r="M142" s="128"/>
      <c r="P142" s="129">
        <f>SUM(P143:P144)</f>
        <v>0</v>
      </c>
      <c r="R142" s="129">
        <f>SUM(R143:R144)</f>
        <v>0</v>
      </c>
      <c r="T142" s="130">
        <f>SUM(T143:T144)</f>
        <v>0</v>
      </c>
      <c r="AR142" s="124" t="s">
        <v>84</v>
      </c>
      <c r="AT142" s="131" t="s">
        <v>75</v>
      </c>
      <c r="AU142" s="131" t="s">
        <v>76</v>
      </c>
      <c r="AY142" s="124" t="s">
        <v>176</v>
      </c>
      <c r="BK142" s="132">
        <f>SUM(BK143:BK144)</f>
        <v>0</v>
      </c>
    </row>
    <row r="143" spans="2:65" s="1" customFormat="1" ht="44.25" customHeight="1">
      <c r="B143" s="31"/>
      <c r="C143" s="135" t="s">
        <v>118</v>
      </c>
      <c r="D143" s="135" t="s">
        <v>179</v>
      </c>
      <c r="E143" s="136" t="s">
        <v>1510</v>
      </c>
      <c r="F143" s="137" t="s">
        <v>1300</v>
      </c>
      <c r="G143" s="138" t="s">
        <v>281</v>
      </c>
      <c r="H143" s="139">
        <v>200</v>
      </c>
      <c r="I143" s="140"/>
      <c r="J143" s="141">
        <f>ROUND(I143*H143,2)</f>
        <v>0</v>
      </c>
      <c r="K143" s="137" t="s">
        <v>1</v>
      </c>
      <c r="L143" s="31"/>
      <c r="M143" s="142" t="s">
        <v>1</v>
      </c>
      <c r="N143" s="143" t="s">
        <v>41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182</v>
      </c>
      <c r="AT143" s="146" t="s">
        <v>179</v>
      </c>
      <c r="AU143" s="146" t="s">
        <v>84</v>
      </c>
      <c r="AY143" s="16" t="s">
        <v>176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6" t="s">
        <v>84</v>
      </c>
      <c r="BK143" s="147">
        <f>ROUND(I143*H143,2)</f>
        <v>0</v>
      </c>
      <c r="BL143" s="16" t="s">
        <v>182</v>
      </c>
      <c r="BM143" s="146" t="s">
        <v>1511</v>
      </c>
    </row>
    <row r="144" spans="2:65" s="1" customFormat="1" ht="16.5" customHeight="1">
      <c r="B144" s="31"/>
      <c r="C144" s="135" t="s">
        <v>121</v>
      </c>
      <c r="D144" s="135" t="s">
        <v>179</v>
      </c>
      <c r="E144" s="136" t="s">
        <v>1512</v>
      </c>
      <c r="F144" s="137" t="s">
        <v>1006</v>
      </c>
      <c r="G144" s="138" t="s">
        <v>930</v>
      </c>
      <c r="H144" s="139">
        <v>1</v>
      </c>
      <c r="I144" s="140"/>
      <c r="J144" s="141">
        <f>ROUND(I144*H144,2)</f>
        <v>0</v>
      </c>
      <c r="K144" s="137" t="s">
        <v>1</v>
      </c>
      <c r="L144" s="31"/>
      <c r="M144" s="142" t="s">
        <v>1</v>
      </c>
      <c r="N144" s="143" t="s">
        <v>41</v>
      </c>
      <c r="P144" s="144">
        <f>O144*H144</f>
        <v>0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AR144" s="146" t="s">
        <v>182</v>
      </c>
      <c r="AT144" s="146" t="s">
        <v>179</v>
      </c>
      <c r="AU144" s="146" t="s">
        <v>84</v>
      </c>
      <c r="AY144" s="16" t="s">
        <v>176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6" t="s">
        <v>84</v>
      </c>
      <c r="BK144" s="147">
        <f>ROUND(I144*H144,2)</f>
        <v>0</v>
      </c>
      <c r="BL144" s="16" t="s">
        <v>182</v>
      </c>
      <c r="BM144" s="146" t="s">
        <v>1513</v>
      </c>
    </row>
    <row r="145" spans="2:65" s="11" customFormat="1" ht="25.9" customHeight="1">
      <c r="B145" s="123"/>
      <c r="D145" s="124" t="s">
        <v>75</v>
      </c>
      <c r="E145" s="125" t="s">
        <v>979</v>
      </c>
      <c r="F145" s="125" t="s">
        <v>1015</v>
      </c>
      <c r="I145" s="126"/>
      <c r="J145" s="127">
        <f>BK145</f>
        <v>0</v>
      </c>
      <c r="L145" s="123"/>
      <c r="M145" s="128"/>
      <c r="P145" s="129">
        <f>SUM(P146:P154)</f>
        <v>0</v>
      </c>
      <c r="R145" s="129">
        <f>SUM(R146:R154)</f>
        <v>0</v>
      </c>
      <c r="T145" s="130">
        <f>SUM(T146:T154)</f>
        <v>0</v>
      </c>
      <c r="AR145" s="124" t="s">
        <v>84</v>
      </c>
      <c r="AT145" s="131" t="s">
        <v>75</v>
      </c>
      <c r="AU145" s="131" t="s">
        <v>76</v>
      </c>
      <c r="AY145" s="124" t="s">
        <v>176</v>
      </c>
      <c r="BK145" s="132">
        <f>SUM(BK146:BK154)</f>
        <v>0</v>
      </c>
    </row>
    <row r="146" spans="2:65" s="1" customFormat="1" ht="24.2" customHeight="1">
      <c r="B146" s="31"/>
      <c r="C146" s="135" t="s">
        <v>8</v>
      </c>
      <c r="D146" s="135" t="s">
        <v>179</v>
      </c>
      <c r="E146" s="136" t="s">
        <v>1514</v>
      </c>
      <c r="F146" s="137" t="s">
        <v>1515</v>
      </c>
      <c r="G146" s="138" t="s">
        <v>930</v>
      </c>
      <c r="H146" s="139">
        <v>1</v>
      </c>
      <c r="I146" s="140"/>
      <c r="J146" s="141">
        <f t="shared" ref="J146:J154" si="0">ROUND(I146*H146,2)</f>
        <v>0</v>
      </c>
      <c r="K146" s="137" t="s">
        <v>1</v>
      </c>
      <c r="L146" s="31"/>
      <c r="M146" s="142" t="s">
        <v>1</v>
      </c>
      <c r="N146" s="143" t="s">
        <v>41</v>
      </c>
      <c r="P146" s="144">
        <f t="shared" ref="P146:P154" si="1">O146*H146</f>
        <v>0</v>
      </c>
      <c r="Q146" s="144">
        <v>0</v>
      </c>
      <c r="R146" s="144">
        <f t="shared" ref="R146:R154" si="2">Q146*H146</f>
        <v>0</v>
      </c>
      <c r="S146" s="144">
        <v>0</v>
      </c>
      <c r="T146" s="145">
        <f t="shared" ref="T146:T154" si="3">S146*H146</f>
        <v>0</v>
      </c>
      <c r="AR146" s="146" t="s">
        <v>182</v>
      </c>
      <c r="AT146" s="146" t="s">
        <v>179</v>
      </c>
      <c r="AU146" s="146" t="s">
        <v>84</v>
      </c>
      <c r="AY146" s="16" t="s">
        <v>176</v>
      </c>
      <c r="BE146" s="147">
        <f t="shared" ref="BE146:BE154" si="4">IF(N146="základní",J146,0)</f>
        <v>0</v>
      </c>
      <c r="BF146" s="147">
        <f t="shared" ref="BF146:BF154" si="5">IF(N146="snížená",J146,0)</f>
        <v>0</v>
      </c>
      <c r="BG146" s="147">
        <f t="shared" ref="BG146:BG154" si="6">IF(N146="zákl. přenesená",J146,0)</f>
        <v>0</v>
      </c>
      <c r="BH146" s="147">
        <f t="shared" ref="BH146:BH154" si="7">IF(N146="sníž. přenesená",J146,0)</f>
        <v>0</v>
      </c>
      <c r="BI146" s="147">
        <f t="shared" ref="BI146:BI154" si="8">IF(N146="nulová",J146,0)</f>
        <v>0</v>
      </c>
      <c r="BJ146" s="16" t="s">
        <v>84</v>
      </c>
      <c r="BK146" s="147">
        <f t="shared" ref="BK146:BK154" si="9">ROUND(I146*H146,2)</f>
        <v>0</v>
      </c>
      <c r="BL146" s="16" t="s">
        <v>182</v>
      </c>
      <c r="BM146" s="146" t="s">
        <v>1516</v>
      </c>
    </row>
    <row r="147" spans="2:65" s="1" customFormat="1" ht="24.2" customHeight="1">
      <c r="B147" s="31"/>
      <c r="C147" s="135" t="s">
        <v>129</v>
      </c>
      <c r="D147" s="135" t="s">
        <v>179</v>
      </c>
      <c r="E147" s="136" t="s">
        <v>1517</v>
      </c>
      <c r="F147" s="137" t="s">
        <v>1518</v>
      </c>
      <c r="G147" s="138" t="s">
        <v>930</v>
      </c>
      <c r="H147" s="139">
        <v>1</v>
      </c>
      <c r="I147" s="140"/>
      <c r="J147" s="141">
        <f t="shared" si="0"/>
        <v>0</v>
      </c>
      <c r="K147" s="137" t="s">
        <v>1</v>
      </c>
      <c r="L147" s="31"/>
      <c r="M147" s="142" t="s">
        <v>1</v>
      </c>
      <c r="N147" s="143" t="s">
        <v>41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182</v>
      </c>
      <c r="AT147" s="146" t="s">
        <v>179</v>
      </c>
      <c r="AU147" s="146" t="s">
        <v>84</v>
      </c>
      <c r="AY147" s="16" t="s">
        <v>176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6" t="s">
        <v>84</v>
      </c>
      <c r="BK147" s="147">
        <f t="shared" si="9"/>
        <v>0</v>
      </c>
      <c r="BL147" s="16" t="s">
        <v>182</v>
      </c>
      <c r="BM147" s="146" t="s">
        <v>1519</v>
      </c>
    </row>
    <row r="148" spans="2:65" s="1" customFormat="1" ht="24.2" customHeight="1">
      <c r="B148" s="31"/>
      <c r="C148" s="135" t="s">
        <v>132</v>
      </c>
      <c r="D148" s="135" t="s">
        <v>179</v>
      </c>
      <c r="E148" s="136" t="s">
        <v>1520</v>
      </c>
      <c r="F148" s="137" t="s">
        <v>1521</v>
      </c>
      <c r="G148" s="138" t="s">
        <v>930</v>
      </c>
      <c r="H148" s="139">
        <v>1</v>
      </c>
      <c r="I148" s="140"/>
      <c r="J148" s="141">
        <f t="shared" si="0"/>
        <v>0</v>
      </c>
      <c r="K148" s="137" t="s">
        <v>1</v>
      </c>
      <c r="L148" s="31"/>
      <c r="M148" s="142" t="s">
        <v>1</v>
      </c>
      <c r="N148" s="143" t="s">
        <v>41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182</v>
      </c>
      <c r="AT148" s="146" t="s">
        <v>179</v>
      </c>
      <c r="AU148" s="146" t="s">
        <v>84</v>
      </c>
      <c r="AY148" s="16" t="s">
        <v>176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6" t="s">
        <v>84</v>
      </c>
      <c r="BK148" s="147">
        <f t="shared" si="9"/>
        <v>0</v>
      </c>
      <c r="BL148" s="16" t="s">
        <v>182</v>
      </c>
      <c r="BM148" s="146" t="s">
        <v>1522</v>
      </c>
    </row>
    <row r="149" spans="2:65" s="1" customFormat="1" ht="24.2" customHeight="1">
      <c r="B149" s="31"/>
      <c r="C149" s="135" t="s">
        <v>135</v>
      </c>
      <c r="D149" s="135" t="s">
        <v>179</v>
      </c>
      <c r="E149" s="136" t="s">
        <v>1523</v>
      </c>
      <c r="F149" s="137" t="s">
        <v>1524</v>
      </c>
      <c r="G149" s="138" t="s">
        <v>930</v>
      </c>
      <c r="H149" s="139">
        <v>1</v>
      </c>
      <c r="I149" s="140"/>
      <c r="J149" s="141">
        <f t="shared" si="0"/>
        <v>0</v>
      </c>
      <c r="K149" s="137" t="s">
        <v>1</v>
      </c>
      <c r="L149" s="31"/>
      <c r="M149" s="142" t="s">
        <v>1</v>
      </c>
      <c r="N149" s="143" t="s">
        <v>41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182</v>
      </c>
      <c r="AT149" s="146" t="s">
        <v>179</v>
      </c>
      <c r="AU149" s="146" t="s">
        <v>84</v>
      </c>
      <c r="AY149" s="16" t="s">
        <v>176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6" t="s">
        <v>84</v>
      </c>
      <c r="BK149" s="147">
        <f t="shared" si="9"/>
        <v>0</v>
      </c>
      <c r="BL149" s="16" t="s">
        <v>182</v>
      </c>
      <c r="BM149" s="146" t="s">
        <v>1525</v>
      </c>
    </row>
    <row r="150" spans="2:65" s="1" customFormat="1" ht="16.5" customHeight="1">
      <c r="B150" s="31"/>
      <c r="C150" s="135" t="s">
        <v>138</v>
      </c>
      <c r="D150" s="135" t="s">
        <v>179</v>
      </c>
      <c r="E150" s="136" t="s">
        <v>1306</v>
      </c>
      <c r="F150" s="137" t="s">
        <v>1020</v>
      </c>
      <c r="G150" s="138" t="s">
        <v>281</v>
      </c>
      <c r="H150" s="139">
        <v>200</v>
      </c>
      <c r="I150" s="140"/>
      <c r="J150" s="141">
        <f t="shared" si="0"/>
        <v>0</v>
      </c>
      <c r="K150" s="137" t="s">
        <v>1</v>
      </c>
      <c r="L150" s="31"/>
      <c r="M150" s="142" t="s">
        <v>1</v>
      </c>
      <c r="N150" s="143" t="s">
        <v>41</v>
      </c>
      <c r="P150" s="144">
        <f t="shared" si="1"/>
        <v>0</v>
      </c>
      <c r="Q150" s="144">
        <v>0</v>
      </c>
      <c r="R150" s="144">
        <f t="shared" si="2"/>
        <v>0</v>
      </c>
      <c r="S150" s="144">
        <v>0</v>
      </c>
      <c r="T150" s="145">
        <f t="shared" si="3"/>
        <v>0</v>
      </c>
      <c r="AR150" s="146" t="s">
        <v>182</v>
      </c>
      <c r="AT150" s="146" t="s">
        <v>179</v>
      </c>
      <c r="AU150" s="146" t="s">
        <v>84</v>
      </c>
      <c r="AY150" s="16" t="s">
        <v>176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6" t="s">
        <v>84</v>
      </c>
      <c r="BK150" s="147">
        <f t="shared" si="9"/>
        <v>0</v>
      </c>
      <c r="BL150" s="16" t="s">
        <v>182</v>
      </c>
      <c r="BM150" s="146" t="s">
        <v>1526</v>
      </c>
    </row>
    <row r="151" spans="2:65" s="1" customFormat="1" ht="16.5" customHeight="1">
      <c r="B151" s="31"/>
      <c r="C151" s="135" t="s">
        <v>141</v>
      </c>
      <c r="D151" s="135" t="s">
        <v>179</v>
      </c>
      <c r="E151" s="136" t="s">
        <v>1527</v>
      </c>
      <c r="F151" s="137" t="s">
        <v>1023</v>
      </c>
      <c r="G151" s="138" t="s">
        <v>930</v>
      </c>
      <c r="H151" s="139">
        <v>1</v>
      </c>
      <c r="I151" s="140"/>
      <c r="J151" s="141">
        <f t="shared" si="0"/>
        <v>0</v>
      </c>
      <c r="K151" s="137" t="s">
        <v>1</v>
      </c>
      <c r="L151" s="31"/>
      <c r="M151" s="142" t="s">
        <v>1</v>
      </c>
      <c r="N151" s="143" t="s">
        <v>41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182</v>
      </c>
      <c r="AT151" s="146" t="s">
        <v>179</v>
      </c>
      <c r="AU151" s="146" t="s">
        <v>84</v>
      </c>
      <c r="AY151" s="16" t="s">
        <v>176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6" t="s">
        <v>84</v>
      </c>
      <c r="BK151" s="147">
        <f t="shared" si="9"/>
        <v>0</v>
      </c>
      <c r="BL151" s="16" t="s">
        <v>182</v>
      </c>
      <c r="BM151" s="146" t="s">
        <v>1528</v>
      </c>
    </row>
    <row r="152" spans="2:65" s="1" customFormat="1" ht="24.2" customHeight="1">
      <c r="B152" s="31"/>
      <c r="C152" s="135" t="s">
        <v>318</v>
      </c>
      <c r="D152" s="135" t="s">
        <v>179</v>
      </c>
      <c r="E152" s="136" t="s">
        <v>1529</v>
      </c>
      <c r="F152" s="137" t="s">
        <v>1530</v>
      </c>
      <c r="G152" s="138" t="s">
        <v>930</v>
      </c>
      <c r="H152" s="139">
        <v>1</v>
      </c>
      <c r="I152" s="140"/>
      <c r="J152" s="141">
        <f t="shared" si="0"/>
        <v>0</v>
      </c>
      <c r="K152" s="137" t="s">
        <v>1</v>
      </c>
      <c r="L152" s="31"/>
      <c r="M152" s="142" t="s">
        <v>1</v>
      </c>
      <c r="N152" s="143" t="s">
        <v>41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182</v>
      </c>
      <c r="AT152" s="146" t="s">
        <v>179</v>
      </c>
      <c r="AU152" s="146" t="s">
        <v>84</v>
      </c>
      <c r="AY152" s="16" t="s">
        <v>176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6" t="s">
        <v>84</v>
      </c>
      <c r="BK152" s="147">
        <f t="shared" si="9"/>
        <v>0</v>
      </c>
      <c r="BL152" s="16" t="s">
        <v>182</v>
      </c>
      <c r="BM152" s="146" t="s">
        <v>1531</v>
      </c>
    </row>
    <row r="153" spans="2:65" s="1" customFormat="1" ht="16.5" customHeight="1">
      <c r="B153" s="31"/>
      <c r="C153" s="135" t="s">
        <v>326</v>
      </c>
      <c r="D153" s="135" t="s">
        <v>179</v>
      </c>
      <c r="E153" s="136" t="s">
        <v>1532</v>
      </c>
      <c r="F153" s="137" t="s">
        <v>1533</v>
      </c>
      <c r="G153" s="138" t="s">
        <v>930</v>
      </c>
      <c r="H153" s="139">
        <v>1</v>
      </c>
      <c r="I153" s="140"/>
      <c r="J153" s="141">
        <f t="shared" si="0"/>
        <v>0</v>
      </c>
      <c r="K153" s="137" t="s">
        <v>1</v>
      </c>
      <c r="L153" s="31"/>
      <c r="M153" s="142" t="s">
        <v>1</v>
      </c>
      <c r="N153" s="143" t="s">
        <v>41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182</v>
      </c>
      <c r="AT153" s="146" t="s">
        <v>179</v>
      </c>
      <c r="AU153" s="146" t="s">
        <v>84</v>
      </c>
      <c r="AY153" s="16" t="s">
        <v>176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6" t="s">
        <v>84</v>
      </c>
      <c r="BK153" s="147">
        <f t="shared" si="9"/>
        <v>0</v>
      </c>
      <c r="BL153" s="16" t="s">
        <v>182</v>
      </c>
      <c r="BM153" s="146" t="s">
        <v>1534</v>
      </c>
    </row>
    <row r="154" spans="2:65" s="1" customFormat="1" ht="16.5" customHeight="1">
      <c r="B154" s="31"/>
      <c r="C154" s="135" t="s">
        <v>333</v>
      </c>
      <c r="D154" s="135" t="s">
        <v>179</v>
      </c>
      <c r="E154" s="136" t="s">
        <v>1535</v>
      </c>
      <c r="F154" s="137" t="s">
        <v>1029</v>
      </c>
      <c r="G154" s="138" t="s">
        <v>930</v>
      </c>
      <c r="H154" s="139">
        <v>1</v>
      </c>
      <c r="I154" s="140"/>
      <c r="J154" s="141">
        <f t="shared" si="0"/>
        <v>0</v>
      </c>
      <c r="K154" s="137" t="s">
        <v>1</v>
      </c>
      <c r="L154" s="31"/>
      <c r="M154" s="142" t="s">
        <v>1</v>
      </c>
      <c r="N154" s="143" t="s">
        <v>41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182</v>
      </c>
      <c r="AT154" s="146" t="s">
        <v>179</v>
      </c>
      <c r="AU154" s="146" t="s">
        <v>84</v>
      </c>
      <c r="AY154" s="16" t="s">
        <v>176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6" t="s">
        <v>84</v>
      </c>
      <c r="BK154" s="147">
        <f t="shared" si="9"/>
        <v>0</v>
      </c>
      <c r="BL154" s="16" t="s">
        <v>182</v>
      </c>
      <c r="BM154" s="146" t="s">
        <v>1536</v>
      </c>
    </row>
    <row r="155" spans="2:65" s="11" customFormat="1" ht="25.9" customHeight="1">
      <c r="B155" s="123"/>
      <c r="D155" s="124" t="s">
        <v>75</v>
      </c>
      <c r="E155" s="125" t="s">
        <v>987</v>
      </c>
      <c r="F155" s="125" t="s">
        <v>1035</v>
      </c>
      <c r="I155" s="126"/>
      <c r="J155" s="127">
        <f>BK155</f>
        <v>0</v>
      </c>
      <c r="L155" s="123"/>
      <c r="M155" s="128"/>
      <c r="P155" s="129">
        <f>SUM(P156:P174)</f>
        <v>0</v>
      </c>
      <c r="R155" s="129">
        <f>SUM(R156:R174)</f>
        <v>0</v>
      </c>
      <c r="T155" s="130">
        <f>SUM(T156:T174)</f>
        <v>0</v>
      </c>
      <c r="AR155" s="124" t="s">
        <v>84</v>
      </c>
      <c r="AT155" s="131" t="s">
        <v>75</v>
      </c>
      <c r="AU155" s="131" t="s">
        <v>76</v>
      </c>
      <c r="AY155" s="124" t="s">
        <v>176</v>
      </c>
      <c r="BK155" s="132">
        <f>SUM(BK156:BK174)</f>
        <v>0</v>
      </c>
    </row>
    <row r="156" spans="2:65" s="1" customFormat="1" ht="21.75" customHeight="1">
      <c r="B156" s="31"/>
      <c r="C156" s="135" t="s">
        <v>7</v>
      </c>
      <c r="D156" s="135" t="s">
        <v>179</v>
      </c>
      <c r="E156" s="136" t="s">
        <v>1537</v>
      </c>
      <c r="F156" s="137" t="s">
        <v>1538</v>
      </c>
      <c r="G156" s="138" t="s">
        <v>930</v>
      </c>
      <c r="H156" s="139">
        <v>1</v>
      </c>
      <c r="I156" s="140"/>
      <c r="J156" s="141">
        <f t="shared" ref="J156:J174" si="10">ROUND(I156*H156,2)</f>
        <v>0</v>
      </c>
      <c r="K156" s="137" t="s">
        <v>1</v>
      </c>
      <c r="L156" s="31"/>
      <c r="M156" s="142" t="s">
        <v>1</v>
      </c>
      <c r="N156" s="143" t="s">
        <v>41</v>
      </c>
      <c r="P156" s="144">
        <f t="shared" ref="P156:P174" si="11">O156*H156</f>
        <v>0</v>
      </c>
      <c r="Q156" s="144">
        <v>0</v>
      </c>
      <c r="R156" s="144">
        <f t="shared" ref="R156:R174" si="12">Q156*H156</f>
        <v>0</v>
      </c>
      <c r="S156" s="144">
        <v>0</v>
      </c>
      <c r="T156" s="145">
        <f t="shared" ref="T156:T174" si="13">S156*H156</f>
        <v>0</v>
      </c>
      <c r="AR156" s="146" t="s">
        <v>182</v>
      </c>
      <c r="AT156" s="146" t="s">
        <v>179</v>
      </c>
      <c r="AU156" s="146" t="s">
        <v>84</v>
      </c>
      <c r="AY156" s="16" t="s">
        <v>176</v>
      </c>
      <c r="BE156" s="147">
        <f t="shared" ref="BE156:BE174" si="14">IF(N156="základní",J156,0)</f>
        <v>0</v>
      </c>
      <c r="BF156" s="147">
        <f t="shared" ref="BF156:BF174" si="15">IF(N156="snížená",J156,0)</f>
        <v>0</v>
      </c>
      <c r="BG156" s="147">
        <f t="shared" ref="BG156:BG174" si="16">IF(N156="zákl. přenesená",J156,0)</f>
        <v>0</v>
      </c>
      <c r="BH156" s="147">
        <f t="shared" ref="BH156:BH174" si="17">IF(N156="sníž. přenesená",J156,0)</f>
        <v>0</v>
      </c>
      <c r="BI156" s="147">
        <f t="shared" ref="BI156:BI174" si="18">IF(N156="nulová",J156,0)</f>
        <v>0</v>
      </c>
      <c r="BJ156" s="16" t="s">
        <v>84</v>
      </c>
      <c r="BK156" s="147">
        <f t="shared" ref="BK156:BK174" si="19">ROUND(I156*H156,2)</f>
        <v>0</v>
      </c>
      <c r="BL156" s="16" t="s">
        <v>182</v>
      </c>
      <c r="BM156" s="146" t="s">
        <v>1539</v>
      </c>
    </row>
    <row r="157" spans="2:65" s="1" customFormat="1" ht="21.75" customHeight="1">
      <c r="B157" s="31"/>
      <c r="C157" s="135" t="s">
        <v>346</v>
      </c>
      <c r="D157" s="135" t="s">
        <v>179</v>
      </c>
      <c r="E157" s="136" t="s">
        <v>1540</v>
      </c>
      <c r="F157" s="137" t="s">
        <v>1541</v>
      </c>
      <c r="G157" s="138" t="s">
        <v>930</v>
      </c>
      <c r="H157" s="139">
        <v>1</v>
      </c>
      <c r="I157" s="140"/>
      <c r="J157" s="141">
        <f t="shared" si="10"/>
        <v>0</v>
      </c>
      <c r="K157" s="137" t="s">
        <v>1</v>
      </c>
      <c r="L157" s="31"/>
      <c r="M157" s="142" t="s">
        <v>1</v>
      </c>
      <c r="N157" s="143" t="s">
        <v>41</v>
      </c>
      <c r="P157" s="144">
        <f t="shared" si="11"/>
        <v>0</v>
      </c>
      <c r="Q157" s="144">
        <v>0</v>
      </c>
      <c r="R157" s="144">
        <f t="shared" si="12"/>
        <v>0</v>
      </c>
      <c r="S157" s="144">
        <v>0</v>
      </c>
      <c r="T157" s="145">
        <f t="shared" si="13"/>
        <v>0</v>
      </c>
      <c r="AR157" s="146" t="s">
        <v>182</v>
      </c>
      <c r="AT157" s="146" t="s">
        <v>179</v>
      </c>
      <c r="AU157" s="146" t="s">
        <v>84</v>
      </c>
      <c r="AY157" s="16" t="s">
        <v>176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6" t="s">
        <v>84</v>
      </c>
      <c r="BK157" s="147">
        <f t="shared" si="19"/>
        <v>0</v>
      </c>
      <c r="BL157" s="16" t="s">
        <v>182</v>
      </c>
      <c r="BM157" s="146" t="s">
        <v>1542</v>
      </c>
    </row>
    <row r="158" spans="2:65" s="1" customFormat="1" ht="24.2" customHeight="1">
      <c r="B158" s="31"/>
      <c r="C158" s="135" t="s">
        <v>354</v>
      </c>
      <c r="D158" s="135" t="s">
        <v>179</v>
      </c>
      <c r="E158" s="136" t="s">
        <v>1543</v>
      </c>
      <c r="F158" s="137" t="s">
        <v>1544</v>
      </c>
      <c r="G158" s="138" t="s">
        <v>930</v>
      </c>
      <c r="H158" s="139">
        <v>1</v>
      </c>
      <c r="I158" s="140"/>
      <c r="J158" s="141">
        <f t="shared" si="10"/>
        <v>0</v>
      </c>
      <c r="K158" s="137" t="s">
        <v>1</v>
      </c>
      <c r="L158" s="31"/>
      <c r="M158" s="142" t="s">
        <v>1</v>
      </c>
      <c r="N158" s="143" t="s">
        <v>41</v>
      </c>
      <c r="P158" s="144">
        <f t="shared" si="11"/>
        <v>0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182</v>
      </c>
      <c r="AT158" s="146" t="s">
        <v>179</v>
      </c>
      <c r="AU158" s="146" t="s">
        <v>84</v>
      </c>
      <c r="AY158" s="16" t="s">
        <v>176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6" t="s">
        <v>84</v>
      </c>
      <c r="BK158" s="147">
        <f t="shared" si="19"/>
        <v>0</v>
      </c>
      <c r="BL158" s="16" t="s">
        <v>182</v>
      </c>
      <c r="BM158" s="146" t="s">
        <v>1545</v>
      </c>
    </row>
    <row r="159" spans="2:65" s="1" customFormat="1" ht="16.5" customHeight="1">
      <c r="B159" s="31"/>
      <c r="C159" s="135" t="s">
        <v>359</v>
      </c>
      <c r="D159" s="135" t="s">
        <v>179</v>
      </c>
      <c r="E159" s="136" t="s">
        <v>1546</v>
      </c>
      <c r="F159" s="137" t="s">
        <v>1317</v>
      </c>
      <c r="G159" s="138" t="s">
        <v>930</v>
      </c>
      <c r="H159" s="139">
        <v>1</v>
      </c>
      <c r="I159" s="140"/>
      <c r="J159" s="141">
        <f t="shared" si="10"/>
        <v>0</v>
      </c>
      <c r="K159" s="137" t="s">
        <v>1</v>
      </c>
      <c r="L159" s="31"/>
      <c r="M159" s="142" t="s">
        <v>1</v>
      </c>
      <c r="N159" s="143" t="s">
        <v>41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182</v>
      </c>
      <c r="AT159" s="146" t="s">
        <v>179</v>
      </c>
      <c r="AU159" s="146" t="s">
        <v>84</v>
      </c>
      <c r="AY159" s="16" t="s">
        <v>176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6" t="s">
        <v>84</v>
      </c>
      <c r="BK159" s="147">
        <f t="shared" si="19"/>
        <v>0</v>
      </c>
      <c r="BL159" s="16" t="s">
        <v>182</v>
      </c>
      <c r="BM159" s="146" t="s">
        <v>1547</v>
      </c>
    </row>
    <row r="160" spans="2:65" s="1" customFormat="1" ht="16.5" customHeight="1">
      <c r="B160" s="31"/>
      <c r="C160" s="135" t="s">
        <v>363</v>
      </c>
      <c r="D160" s="135" t="s">
        <v>179</v>
      </c>
      <c r="E160" s="136" t="s">
        <v>1548</v>
      </c>
      <c r="F160" s="137" t="s">
        <v>1320</v>
      </c>
      <c r="G160" s="138" t="s">
        <v>930</v>
      </c>
      <c r="H160" s="139">
        <v>1</v>
      </c>
      <c r="I160" s="140"/>
      <c r="J160" s="141">
        <f t="shared" si="10"/>
        <v>0</v>
      </c>
      <c r="K160" s="137" t="s">
        <v>1</v>
      </c>
      <c r="L160" s="31"/>
      <c r="M160" s="142" t="s">
        <v>1</v>
      </c>
      <c r="N160" s="143" t="s">
        <v>41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182</v>
      </c>
      <c r="AT160" s="146" t="s">
        <v>179</v>
      </c>
      <c r="AU160" s="146" t="s">
        <v>84</v>
      </c>
      <c r="AY160" s="16" t="s">
        <v>176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6" t="s">
        <v>84</v>
      </c>
      <c r="BK160" s="147">
        <f t="shared" si="19"/>
        <v>0</v>
      </c>
      <c r="BL160" s="16" t="s">
        <v>182</v>
      </c>
      <c r="BM160" s="146" t="s">
        <v>1549</v>
      </c>
    </row>
    <row r="161" spans="2:65" s="1" customFormat="1" ht="16.5" customHeight="1">
      <c r="B161" s="31"/>
      <c r="C161" s="135" t="s">
        <v>371</v>
      </c>
      <c r="D161" s="135" t="s">
        <v>179</v>
      </c>
      <c r="E161" s="136" t="s">
        <v>1550</v>
      </c>
      <c r="F161" s="137" t="s">
        <v>1323</v>
      </c>
      <c r="G161" s="138" t="s">
        <v>930</v>
      </c>
      <c r="H161" s="139">
        <v>1</v>
      </c>
      <c r="I161" s="140"/>
      <c r="J161" s="141">
        <f t="shared" si="10"/>
        <v>0</v>
      </c>
      <c r="K161" s="137" t="s">
        <v>1</v>
      </c>
      <c r="L161" s="31"/>
      <c r="M161" s="142" t="s">
        <v>1</v>
      </c>
      <c r="N161" s="143" t="s">
        <v>41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182</v>
      </c>
      <c r="AT161" s="146" t="s">
        <v>179</v>
      </c>
      <c r="AU161" s="146" t="s">
        <v>84</v>
      </c>
      <c r="AY161" s="16" t="s">
        <v>176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6" t="s">
        <v>84</v>
      </c>
      <c r="BK161" s="147">
        <f t="shared" si="19"/>
        <v>0</v>
      </c>
      <c r="BL161" s="16" t="s">
        <v>182</v>
      </c>
      <c r="BM161" s="146" t="s">
        <v>1551</v>
      </c>
    </row>
    <row r="162" spans="2:65" s="1" customFormat="1" ht="16.5" customHeight="1">
      <c r="B162" s="31"/>
      <c r="C162" s="135" t="s">
        <v>394</v>
      </c>
      <c r="D162" s="135" t="s">
        <v>179</v>
      </c>
      <c r="E162" s="136" t="s">
        <v>1552</v>
      </c>
      <c r="F162" s="137" t="s">
        <v>1338</v>
      </c>
      <c r="G162" s="138" t="s">
        <v>930</v>
      </c>
      <c r="H162" s="139">
        <v>1</v>
      </c>
      <c r="I162" s="140"/>
      <c r="J162" s="141">
        <f t="shared" si="10"/>
        <v>0</v>
      </c>
      <c r="K162" s="137" t="s">
        <v>1</v>
      </c>
      <c r="L162" s="31"/>
      <c r="M162" s="142" t="s">
        <v>1</v>
      </c>
      <c r="N162" s="143" t="s">
        <v>41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182</v>
      </c>
      <c r="AT162" s="146" t="s">
        <v>179</v>
      </c>
      <c r="AU162" s="146" t="s">
        <v>84</v>
      </c>
      <c r="AY162" s="16" t="s">
        <v>176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6" t="s">
        <v>84</v>
      </c>
      <c r="BK162" s="147">
        <f t="shared" si="19"/>
        <v>0</v>
      </c>
      <c r="BL162" s="16" t="s">
        <v>182</v>
      </c>
      <c r="BM162" s="146" t="s">
        <v>1553</v>
      </c>
    </row>
    <row r="163" spans="2:65" s="1" customFormat="1" ht="16.5" customHeight="1">
      <c r="B163" s="31"/>
      <c r="C163" s="135" t="s">
        <v>407</v>
      </c>
      <c r="D163" s="135" t="s">
        <v>179</v>
      </c>
      <c r="E163" s="136" t="s">
        <v>1554</v>
      </c>
      <c r="F163" s="137" t="s">
        <v>1061</v>
      </c>
      <c r="G163" s="138" t="s">
        <v>930</v>
      </c>
      <c r="H163" s="139">
        <v>1</v>
      </c>
      <c r="I163" s="140"/>
      <c r="J163" s="141">
        <f t="shared" si="10"/>
        <v>0</v>
      </c>
      <c r="K163" s="137" t="s">
        <v>1</v>
      </c>
      <c r="L163" s="31"/>
      <c r="M163" s="142" t="s">
        <v>1</v>
      </c>
      <c r="N163" s="143" t="s">
        <v>41</v>
      </c>
      <c r="P163" s="144">
        <f t="shared" si="11"/>
        <v>0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AR163" s="146" t="s">
        <v>182</v>
      </c>
      <c r="AT163" s="146" t="s">
        <v>179</v>
      </c>
      <c r="AU163" s="146" t="s">
        <v>84</v>
      </c>
      <c r="AY163" s="16" t="s">
        <v>176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6" t="s">
        <v>84</v>
      </c>
      <c r="BK163" s="147">
        <f t="shared" si="19"/>
        <v>0</v>
      </c>
      <c r="BL163" s="16" t="s">
        <v>182</v>
      </c>
      <c r="BM163" s="146" t="s">
        <v>1555</v>
      </c>
    </row>
    <row r="164" spans="2:65" s="1" customFormat="1" ht="16.5" customHeight="1">
      <c r="B164" s="31"/>
      <c r="C164" s="135" t="s">
        <v>413</v>
      </c>
      <c r="D164" s="135" t="s">
        <v>179</v>
      </c>
      <c r="E164" s="136" t="s">
        <v>1342</v>
      </c>
      <c r="F164" s="137" t="s">
        <v>1343</v>
      </c>
      <c r="G164" s="138" t="s">
        <v>930</v>
      </c>
      <c r="H164" s="139">
        <v>1</v>
      </c>
      <c r="I164" s="140"/>
      <c r="J164" s="141">
        <f t="shared" si="10"/>
        <v>0</v>
      </c>
      <c r="K164" s="137" t="s">
        <v>1</v>
      </c>
      <c r="L164" s="31"/>
      <c r="M164" s="142" t="s">
        <v>1</v>
      </c>
      <c r="N164" s="143" t="s">
        <v>41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182</v>
      </c>
      <c r="AT164" s="146" t="s">
        <v>179</v>
      </c>
      <c r="AU164" s="146" t="s">
        <v>84</v>
      </c>
      <c r="AY164" s="16" t="s">
        <v>176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6" t="s">
        <v>84</v>
      </c>
      <c r="BK164" s="147">
        <f t="shared" si="19"/>
        <v>0</v>
      </c>
      <c r="BL164" s="16" t="s">
        <v>182</v>
      </c>
      <c r="BM164" s="146" t="s">
        <v>1556</v>
      </c>
    </row>
    <row r="165" spans="2:65" s="1" customFormat="1" ht="16.5" customHeight="1">
      <c r="B165" s="31"/>
      <c r="C165" s="135" t="s">
        <v>412</v>
      </c>
      <c r="D165" s="135" t="s">
        <v>179</v>
      </c>
      <c r="E165" s="136" t="s">
        <v>1346</v>
      </c>
      <c r="F165" s="137" t="s">
        <v>1091</v>
      </c>
      <c r="G165" s="138" t="s">
        <v>930</v>
      </c>
      <c r="H165" s="139">
        <v>1</v>
      </c>
      <c r="I165" s="140"/>
      <c r="J165" s="141">
        <f t="shared" si="10"/>
        <v>0</v>
      </c>
      <c r="K165" s="137" t="s">
        <v>1</v>
      </c>
      <c r="L165" s="31"/>
      <c r="M165" s="142" t="s">
        <v>1</v>
      </c>
      <c r="N165" s="143" t="s">
        <v>41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182</v>
      </c>
      <c r="AT165" s="146" t="s">
        <v>179</v>
      </c>
      <c r="AU165" s="146" t="s">
        <v>84</v>
      </c>
      <c r="AY165" s="16" t="s">
        <v>176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6" t="s">
        <v>84</v>
      </c>
      <c r="BK165" s="147">
        <f t="shared" si="19"/>
        <v>0</v>
      </c>
      <c r="BL165" s="16" t="s">
        <v>182</v>
      </c>
      <c r="BM165" s="146" t="s">
        <v>1557</v>
      </c>
    </row>
    <row r="166" spans="2:65" s="1" customFormat="1" ht="16.5" customHeight="1">
      <c r="B166" s="31"/>
      <c r="C166" s="135" t="s">
        <v>552</v>
      </c>
      <c r="D166" s="135" t="s">
        <v>179</v>
      </c>
      <c r="E166" s="136" t="s">
        <v>1558</v>
      </c>
      <c r="F166" s="137" t="s">
        <v>1088</v>
      </c>
      <c r="G166" s="138" t="s">
        <v>930</v>
      </c>
      <c r="H166" s="139">
        <v>1</v>
      </c>
      <c r="I166" s="140"/>
      <c r="J166" s="141">
        <f t="shared" si="10"/>
        <v>0</v>
      </c>
      <c r="K166" s="137" t="s">
        <v>1</v>
      </c>
      <c r="L166" s="31"/>
      <c r="M166" s="142" t="s">
        <v>1</v>
      </c>
      <c r="N166" s="143" t="s">
        <v>41</v>
      </c>
      <c r="P166" s="144">
        <f t="shared" si="11"/>
        <v>0</v>
      </c>
      <c r="Q166" s="144">
        <v>0</v>
      </c>
      <c r="R166" s="144">
        <f t="shared" si="12"/>
        <v>0</v>
      </c>
      <c r="S166" s="144">
        <v>0</v>
      </c>
      <c r="T166" s="145">
        <f t="shared" si="13"/>
        <v>0</v>
      </c>
      <c r="AR166" s="146" t="s">
        <v>182</v>
      </c>
      <c r="AT166" s="146" t="s">
        <v>179</v>
      </c>
      <c r="AU166" s="146" t="s">
        <v>84</v>
      </c>
      <c r="AY166" s="16" t="s">
        <v>176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6" t="s">
        <v>84</v>
      </c>
      <c r="BK166" s="147">
        <f t="shared" si="19"/>
        <v>0</v>
      </c>
      <c r="BL166" s="16" t="s">
        <v>182</v>
      </c>
      <c r="BM166" s="146" t="s">
        <v>1559</v>
      </c>
    </row>
    <row r="167" spans="2:65" s="1" customFormat="1" ht="16.5" customHeight="1">
      <c r="B167" s="31"/>
      <c r="C167" s="135" t="s">
        <v>525</v>
      </c>
      <c r="D167" s="135" t="s">
        <v>179</v>
      </c>
      <c r="E167" s="136" t="s">
        <v>1350</v>
      </c>
      <c r="F167" s="137" t="s">
        <v>1094</v>
      </c>
      <c r="G167" s="138" t="s">
        <v>930</v>
      </c>
      <c r="H167" s="139">
        <v>1</v>
      </c>
      <c r="I167" s="140"/>
      <c r="J167" s="141">
        <f t="shared" si="10"/>
        <v>0</v>
      </c>
      <c r="K167" s="137" t="s">
        <v>1</v>
      </c>
      <c r="L167" s="31"/>
      <c r="M167" s="142" t="s">
        <v>1</v>
      </c>
      <c r="N167" s="143" t="s">
        <v>41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182</v>
      </c>
      <c r="AT167" s="146" t="s">
        <v>179</v>
      </c>
      <c r="AU167" s="146" t="s">
        <v>84</v>
      </c>
      <c r="AY167" s="16" t="s">
        <v>176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6" t="s">
        <v>84</v>
      </c>
      <c r="BK167" s="147">
        <f t="shared" si="19"/>
        <v>0</v>
      </c>
      <c r="BL167" s="16" t="s">
        <v>182</v>
      </c>
      <c r="BM167" s="146" t="s">
        <v>1560</v>
      </c>
    </row>
    <row r="168" spans="2:65" s="1" customFormat="1" ht="16.5" customHeight="1">
      <c r="B168" s="31"/>
      <c r="C168" s="135" t="s">
        <v>563</v>
      </c>
      <c r="D168" s="135" t="s">
        <v>179</v>
      </c>
      <c r="E168" s="136" t="s">
        <v>1561</v>
      </c>
      <c r="F168" s="137" t="s">
        <v>1353</v>
      </c>
      <c r="G168" s="138" t="s">
        <v>930</v>
      </c>
      <c r="H168" s="139">
        <v>1</v>
      </c>
      <c r="I168" s="140"/>
      <c r="J168" s="141">
        <f t="shared" si="10"/>
        <v>0</v>
      </c>
      <c r="K168" s="137" t="s">
        <v>1</v>
      </c>
      <c r="L168" s="31"/>
      <c r="M168" s="142" t="s">
        <v>1</v>
      </c>
      <c r="N168" s="143" t="s">
        <v>41</v>
      </c>
      <c r="P168" s="144">
        <f t="shared" si="11"/>
        <v>0</v>
      </c>
      <c r="Q168" s="144">
        <v>0</v>
      </c>
      <c r="R168" s="144">
        <f t="shared" si="12"/>
        <v>0</v>
      </c>
      <c r="S168" s="144">
        <v>0</v>
      </c>
      <c r="T168" s="145">
        <f t="shared" si="13"/>
        <v>0</v>
      </c>
      <c r="AR168" s="146" t="s">
        <v>182</v>
      </c>
      <c r="AT168" s="146" t="s">
        <v>179</v>
      </c>
      <c r="AU168" s="146" t="s">
        <v>84</v>
      </c>
      <c r="AY168" s="16" t="s">
        <v>176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6" t="s">
        <v>84</v>
      </c>
      <c r="BK168" s="147">
        <f t="shared" si="19"/>
        <v>0</v>
      </c>
      <c r="BL168" s="16" t="s">
        <v>182</v>
      </c>
      <c r="BM168" s="146" t="s">
        <v>1562</v>
      </c>
    </row>
    <row r="169" spans="2:65" s="1" customFormat="1" ht="16.5" customHeight="1">
      <c r="B169" s="31"/>
      <c r="C169" s="135" t="s">
        <v>567</v>
      </c>
      <c r="D169" s="135" t="s">
        <v>179</v>
      </c>
      <c r="E169" s="136" t="s">
        <v>1563</v>
      </c>
      <c r="F169" s="137" t="s">
        <v>1564</v>
      </c>
      <c r="G169" s="138" t="s">
        <v>930</v>
      </c>
      <c r="H169" s="139">
        <v>1</v>
      </c>
      <c r="I169" s="140"/>
      <c r="J169" s="141">
        <f t="shared" si="10"/>
        <v>0</v>
      </c>
      <c r="K169" s="137" t="s">
        <v>1</v>
      </c>
      <c r="L169" s="31"/>
      <c r="M169" s="142" t="s">
        <v>1</v>
      </c>
      <c r="N169" s="143" t="s">
        <v>41</v>
      </c>
      <c r="P169" s="144">
        <f t="shared" si="11"/>
        <v>0</v>
      </c>
      <c r="Q169" s="144">
        <v>0</v>
      </c>
      <c r="R169" s="144">
        <f t="shared" si="12"/>
        <v>0</v>
      </c>
      <c r="S169" s="144">
        <v>0</v>
      </c>
      <c r="T169" s="145">
        <f t="shared" si="13"/>
        <v>0</v>
      </c>
      <c r="AR169" s="146" t="s">
        <v>182</v>
      </c>
      <c r="AT169" s="146" t="s">
        <v>179</v>
      </c>
      <c r="AU169" s="146" t="s">
        <v>84</v>
      </c>
      <c r="AY169" s="16" t="s">
        <v>176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6" t="s">
        <v>84</v>
      </c>
      <c r="BK169" s="147">
        <f t="shared" si="19"/>
        <v>0</v>
      </c>
      <c r="BL169" s="16" t="s">
        <v>182</v>
      </c>
      <c r="BM169" s="146" t="s">
        <v>1565</v>
      </c>
    </row>
    <row r="170" spans="2:65" s="1" customFormat="1" ht="16.5" customHeight="1">
      <c r="B170" s="31"/>
      <c r="C170" s="135" t="s">
        <v>571</v>
      </c>
      <c r="D170" s="135" t="s">
        <v>179</v>
      </c>
      <c r="E170" s="136" t="s">
        <v>1566</v>
      </c>
      <c r="F170" s="137" t="s">
        <v>1356</v>
      </c>
      <c r="G170" s="138" t="s">
        <v>930</v>
      </c>
      <c r="H170" s="139">
        <v>1</v>
      </c>
      <c r="I170" s="140"/>
      <c r="J170" s="141">
        <f t="shared" si="10"/>
        <v>0</v>
      </c>
      <c r="K170" s="137" t="s">
        <v>1</v>
      </c>
      <c r="L170" s="31"/>
      <c r="M170" s="142" t="s">
        <v>1</v>
      </c>
      <c r="N170" s="143" t="s">
        <v>41</v>
      </c>
      <c r="P170" s="144">
        <f t="shared" si="11"/>
        <v>0</v>
      </c>
      <c r="Q170" s="144">
        <v>0</v>
      </c>
      <c r="R170" s="144">
        <f t="shared" si="12"/>
        <v>0</v>
      </c>
      <c r="S170" s="144">
        <v>0</v>
      </c>
      <c r="T170" s="145">
        <f t="shared" si="13"/>
        <v>0</v>
      </c>
      <c r="AR170" s="146" t="s">
        <v>182</v>
      </c>
      <c r="AT170" s="146" t="s">
        <v>179</v>
      </c>
      <c r="AU170" s="146" t="s">
        <v>84</v>
      </c>
      <c r="AY170" s="16" t="s">
        <v>176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6" t="s">
        <v>84</v>
      </c>
      <c r="BK170" s="147">
        <f t="shared" si="19"/>
        <v>0</v>
      </c>
      <c r="BL170" s="16" t="s">
        <v>182</v>
      </c>
      <c r="BM170" s="146" t="s">
        <v>1567</v>
      </c>
    </row>
    <row r="171" spans="2:65" s="1" customFormat="1" ht="16.5" customHeight="1">
      <c r="B171" s="31"/>
      <c r="C171" s="135" t="s">
        <v>579</v>
      </c>
      <c r="D171" s="135" t="s">
        <v>179</v>
      </c>
      <c r="E171" s="136" t="s">
        <v>1568</v>
      </c>
      <c r="F171" s="137" t="s">
        <v>1359</v>
      </c>
      <c r="G171" s="138" t="s">
        <v>930</v>
      </c>
      <c r="H171" s="139">
        <v>1</v>
      </c>
      <c r="I171" s="140"/>
      <c r="J171" s="141">
        <f t="shared" si="10"/>
        <v>0</v>
      </c>
      <c r="K171" s="137" t="s">
        <v>1</v>
      </c>
      <c r="L171" s="31"/>
      <c r="M171" s="142" t="s">
        <v>1</v>
      </c>
      <c r="N171" s="143" t="s">
        <v>41</v>
      </c>
      <c r="P171" s="144">
        <f t="shared" si="11"/>
        <v>0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AR171" s="146" t="s">
        <v>182</v>
      </c>
      <c r="AT171" s="146" t="s">
        <v>179</v>
      </c>
      <c r="AU171" s="146" t="s">
        <v>84</v>
      </c>
      <c r="AY171" s="16" t="s">
        <v>176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6" t="s">
        <v>84</v>
      </c>
      <c r="BK171" s="147">
        <f t="shared" si="19"/>
        <v>0</v>
      </c>
      <c r="BL171" s="16" t="s">
        <v>182</v>
      </c>
      <c r="BM171" s="146" t="s">
        <v>1569</v>
      </c>
    </row>
    <row r="172" spans="2:65" s="1" customFormat="1" ht="16.5" customHeight="1">
      <c r="B172" s="31"/>
      <c r="C172" s="135" t="s">
        <v>585</v>
      </c>
      <c r="D172" s="135" t="s">
        <v>179</v>
      </c>
      <c r="E172" s="136" t="s">
        <v>1570</v>
      </c>
      <c r="F172" s="137" t="s">
        <v>1362</v>
      </c>
      <c r="G172" s="138" t="s">
        <v>930</v>
      </c>
      <c r="H172" s="139">
        <v>1</v>
      </c>
      <c r="I172" s="140"/>
      <c r="J172" s="141">
        <f t="shared" si="10"/>
        <v>0</v>
      </c>
      <c r="K172" s="137" t="s">
        <v>1</v>
      </c>
      <c r="L172" s="31"/>
      <c r="M172" s="142" t="s">
        <v>1</v>
      </c>
      <c r="N172" s="143" t="s">
        <v>41</v>
      </c>
      <c r="P172" s="144">
        <f t="shared" si="11"/>
        <v>0</v>
      </c>
      <c r="Q172" s="144">
        <v>0</v>
      </c>
      <c r="R172" s="144">
        <f t="shared" si="12"/>
        <v>0</v>
      </c>
      <c r="S172" s="144">
        <v>0</v>
      </c>
      <c r="T172" s="145">
        <f t="shared" si="13"/>
        <v>0</v>
      </c>
      <c r="AR172" s="146" t="s">
        <v>182</v>
      </c>
      <c r="AT172" s="146" t="s">
        <v>179</v>
      </c>
      <c r="AU172" s="146" t="s">
        <v>84</v>
      </c>
      <c r="AY172" s="16" t="s">
        <v>176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6" t="s">
        <v>84</v>
      </c>
      <c r="BK172" s="147">
        <f t="shared" si="19"/>
        <v>0</v>
      </c>
      <c r="BL172" s="16" t="s">
        <v>182</v>
      </c>
      <c r="BM172" s="146" t="s">
        <v>1571</v>
      </c>
    </row>
    <row r="173" spans="2:65" s="1" customFormat="1" ht="16.5" customHeight="1">
      <c r="B173" s="31"/>
      <c r="C173" s="135" t="s">
        <v>591</v>
      </c>
      <c r="D173" s="135" t="s">
        <v>179</v>
      </c>
      <c r="E173" s="136" t="s">
        <v>1572</v>
      </c>
      <c r="F173" s="137" t="s">
        <v>1100</v>
      </c>
      <c r="G173" s="138" t="s">
        <v>930</v>
      </c>
      <c r="H173" s="139">
        <v>1</v>
      </c>
      <c r="I173" s="140"/>
      <c r="J173" s="141">
        <f t="shared" si="10"/>
        <v>0</v>
      </c>
      <c r="K173" s="137" t="s">
        <v>1</v>
      </c>
      <c r="L173" s="31"/>
      <c r="M173" s="142" t="s">
        <v>1</v>
      </c>
      <c r="N173" s="143" t="s">
        <v>41</v>
      </c>
      <c r="P173" s="144">
        <f t="shared" si="11"/>
        <v>0</v>
      </c>
      <c r="Q173" s="144">
        <v>0</v>
      </c>
      <c r="R173" s="144">
        <f t="shared" si="12"/>
        <v>0</v>
      </c>
      <c r="S173" s="144">
        <v>0</v>
      </c>
      <c r="T173" s="145">
        <f t="shared" si="13"/>
        <v>0</v>
      </c>
      <c r="AR173" s="146" t="s">
        <v>182</v>
      </c>
      <c r="AT173" s="146" t="s">
        <v>179</v>
      </c>
      <c r="AU173" s="146" t="s">
        <v>84</v>
      </c>
      <c r="AY173" s="16" t="s">
        <v>176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6" t="s">
        <v>84</v>
      </c>
      <c r="BK173" s="147">
        <f t="shared" si="19"/>
        <v>0</v>
      </c>
      <c r="BL173" s="16" t="s">
        <v>182</v>
      </c>
      <c r="BM173" s="146" t="s">
        <v>1573</v>
      </c>
    </row>
    <row r="174" spans="2:65" s="1" customFormat="1" ht="16.5" customHeight="1">
      <c r="B174" s="31"/>
      <c r="C174" s="135" t="s">
        <v>597</v>
      </c>
      <c r="D174" s="135" t="s">
        <v>179</v>
      </c>
      <c r="E174" s="136" t="s">
        <v>1574</v>
      </c>
      <c r="F174" s="137" t="s">
        <v>1367</v>
      </c>
      <c r="G174" s="138" t="s">
        <v>930</v>
      </c>
      <c r="H174" s="139">
        <v>1</v>
      </c>
      <c r="I174" s="140"/>
      <c r="J174" s="141">
        <f t="shared" si="10"/>
        <v>0</v>
      </c>
      <c r="K174" s="137" t="s">
        <v>1</v>
      </c>
      <c r="L174" s="31"/>
      <c r="M174" s="152" t="s">
        <v>1</v>
      </c>
      <c r="N174" s="153" t="s">
        <v>41</v>
      </c>
      <c r="O174" s="154"/>
      <c r="P174" s="155">
        <f t="shared" si="11"/>
        <v>0</v>
      </c>
      <c r="Q174" s="155">
        <v>0</v>
      </c>
      <c r="R174" s="155">
        <f t="shared" si="12"/>
        <v>0</v>
      </c>
      <c r="S174" s="155">
        <v>0</v>
      </c>
      <c r="T174" s="156">
        <f t="shared" si="13"/>
        <v>0</v>
      </c>
      <c r="AR174" s="146" t="s">
        <v>182</v>
      </c>
      <c r="AT174" s="146" t="s">
        <v>179</v>
      </c>
      <c r="AU174" s="146" t="s">
        <v>84</v>
      </c>
      <c r="AY174" s="16" t="s">
        <v>176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6" t="s">
        <v>84</v>
      </c>
      <c r="BK174" s="147">
        <f t="shared" si="19"/>
        <v>0</v>
      </c>
      <c r="BL174" s="16" t="s">
        <v>182</v>
      </c>
      <c r="BM174" s="146" t="s">
        <v>1575</v>
      </c>
    </row>
    <row r="175" spans="2:65" s="1" customFormat="1" ht="6.95" customHeight="1"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31"/>
    </row>
  </sheetData>
  <sheetProtection algorithmName="SHA-512" hashValue="9ANZ/18ryuJZidhEbGRoCIXteCAjPOhquK1UVCHyObqtoB2FcqeG4tkxgHKJQxd6P1nQ6P+LDyP4iaDjLemmZQ==" saltValue="eI7ZoDi7qyDWT8mRttqWQByUGiug/bqkhFJEYhXNymuiCMXNUy+hZ9hWLZ7JntQTpwfNeo/wqVNgghnegNfEMQ==" spinCount="100000" sheet="1" objects="1" scenarios="1" formatColumns="0" formatRows="0" autoFilter="0"/>
  <autoFilter ref="C126:K174" xr:uid="{00000000-0009-0000-0000-000009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9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117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1576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ROUND(J131,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ROUND((SUM(BE131:BE193)),  2)</f>
        <v>0</v>
      </c>
      <c r="I35" s="95">
        <v>0.21</v>
      </c>
      <c r="J35" s="85">
        <f>ROUND(((SUM(BE131:BE193))*I35),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ROUND((SUM(BF131:BF193)),  2)</f>
        <v>0</v>
      </c>
      <c r="I36" s="95">
        <v>0.12</v>
      </c>
      <c r="J36" s="85">
        <f>ROUND(((SUM(BF131:BF193))*I36),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ROUND((SUM(BG131:BG193)),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ROUND((SUM(BH131:BH193)),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ROUND((SUM(BI131:BI193)),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09 - SCS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J131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1577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8" customFormat="1" ht="24.95" customHeight="1">
      <c r="B100" s="107"/>
      <c r="D100" s="108" t="s">
        <v>1578</v>
      </c>
      <c r="E100" s="109"/>
      <c r="F100" s="109"/>
      <c r="G100" s="109"/>
      <c r="H100" s="109"/>
      <c r="I100" s="109"/>
      <c r="J100" s="110">
        <f>J135</f>
        <v>0</v>
      </c>
      <c r="L100" s="107"/>
    </row>
    <row r="101" spans="2:47" s="8" customFormat="1" ht="24.95" customHeight="1">
      <c r="B101" s="107"/>
      <c r="D101" s="108" t="s">
        <v>1579</v>
      </c>
      <c r="E101" s="109"/>
      <c r="F101" s="109"/>
      <c r="G101" s="109"/>
      <c r="H101" s="109"/>
      <c r="I101" s="109"/>
      <c r="J101" s="110">
        <f>J141</f>
        <v>0</v>
      </c>
      <c r="L101" s="107"/>
    </row>
    <row r="102" spans="2:47" s="8" customFormat="1" ht="24.95" customHeight="1">
      <c r="B102" s="107"/>
      <c r="D102" s="108" t="s">
        <v>1580</v>
      </c>
      <c r="E102" s="109"/>
      <c r="F102" s="109"/>
      <c r="G102" s="109"/>
      <c r="H102" s="109"/>
      <c r="I102" s="109"/>
      <c r="J102" s="110">
        <f>J144</f>
        <v>0</v>
      </c>
      <c r="L102" s="107"/>
    </row>
    <row r="103" spans="2:47" s="8" customFormat="1" ht="24.95" customHeight="1">
      <c r="B103" s="107"/>
      <c r="D103" s="108" t="s">
        <v>1581</v>
      </c>
      <c r="E103" s="109"/>
      <c r="F103" s="109"/>
      <c r="G103" s="109"/>
      <c r="H103" s="109"/>
      <c r="I103" s="109"/>
      <c r="J103" s="110">
        <f>J145</f>
        <v>0</v>
      </c>
      <c r="L103" s="107"/>
    </row>
    <row r="104" spans="2:47" s="8" customFormat="1" ht="24.95" customHeight="1">
      <c r="B104" s="107"/>
      <c r="D104" s="108" t="s">
        <v>1244</v>
      </c>
      <c r="E104" s="109"/>
      <c r="F104" s="109"/>
      <c r="G104" s="109"/>
      <c r="H104" s="109"/>
      <c r="I104" s="109"/>
      <c r="J104" s="110">
        <f>J147</f>
        <v>0</v>
      </c>
      <c r="L104" s="107"/>
    </row>
    <row r="105" spans="2:47" s="8" customFormat="1" ht="24.95" customHeight="1">
      <c r="B105" s="107"/>
      <c r="D105" s="108" t="s">
        <v>1582</v>
      </c>
      <c r="E105" s="109"/>
      <c r="F105" s="109"/>
      <c r="G105" s="109"/>
      <c r="H105" s="109"/>
      <c r="I105" s="109"/>
      <c r="J105" s="110">
        <f>J156</f>
        <v>0</v>
      </c>
      <c r="L105" s="107"/>
    </row>
    <row r="106" spans="2:47" s="8" customFormat="1" ht="24.95" customHeight="1">
      <c r="B106" s="107"/>
      <c r="D106" s="108" t="s">
        <v>1583</v>
      </c>
      <c r="E106" s="109"/>
      <c r="F106" s="109"/>
      <c r="G106" s="109"/>
      <c r="H106" s="109"/>
      <c r="I106" s="109"/>
      <c r="J106" s="110">
        <f>J157</f>
        <v>0</v>
      </c>
      <c r="L106" s="107"/>
    </row>
    <row r="107" spans="2:47" s="8" customFormat="1" ht="24.95" customHeight="1">
      <c r="B107" s="107"/>
      <c r="D107" s="108" t="s">
        <v>1584</v>
      </c>
      <c r="E107" s="109"/>
      <c r="F107" s="109"/>
      <c r="G107" s="109"/>
      <c r="H107" s="109"/>
      <c r="I107" s="109"/>
      <c r="J107" s="110">
        <f>J164</f>
        <v>0</v>
      </c>
      <c r="L107" s="107"/>
    </row>
    <row r="108" spans="2:47" s="8" customFormat="1" ht="24.95" customHeight="1">
      <c r="B108" s="107"/>
      <c r="D108" s="108" t="s">
        <v>924</v>
      </c>
      <c r="E108" s="109"/>
      <c r="F108" s="109"/>
      <c r="G108" s="109"/>
      <c r="H108" s="109"/>
      <c r="I108" s="109"/>
      <c r="J108" s="110">
        <f>J166</f>
        <v>0</v>
      </c>
      <c r="L108" s="107"/>
    </row>
    <row r="109" spans="2:47" s="8" customFormat="1" ht="24.95" customHeight="1">
      <c r="B109" s="107"/>
      <c r="D109" s="108" t="s">
        <v>925</v>
      </c>
      <c r="E109" s="109"/>
      <c r="F109" s="109"/>
      <c r="G109" s="109"/>
      <c r="H109" s="109"/>
      <c r="I109" s="109"/>
      <c r="J109" s="110">
        <f>J174</f>
        <v>0</v>
      </c>
      <c r="L109" s="107"/>
    </row>
    <row r="110" spans="2:47" s="1" customFormat="1" ht="21.75" customHeight="1">
      <c r="B110" s="31"/>
      <c r="L110" s="31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12" s="1" customFormat="1" ht="24.95" customHeight="1">
      <c r="B116" s="31"/>
      <c r="C116" s="20" t="s">
        <v>161</v>
      </c>
      <c r="L116" s="31"/>
    </row>
    <row r="117" spans="2:12" s="1" customFormat="1" ht="6.95" customHeight="1">
      <c r="B117" s="31"/>
      <c r="L117" s="31"/>
    </row>
    <row r="118" spans="2:12" s="1" customFormat="1" ht="12" customHeight="1">
      <c r="B118" s="31"/>
      <c r="C118" s="26" t="s">
        <v>16</v>
      </c>
      <c r="L118" s="31"/>
    </row>
    <row r="119" spans="2:12" s="1" customFormat="1" ht="16.5" customHeight="1">
      <c r="B119" s="31"/>
      <c r="E119" s="235" t="str">
        <f>E7</f>
        <v>Testovací centrum Menzy CZU</v>
      </c>
      <c r="F119" s="236"/>
      <c r="G119" s="236"/>
      <c r="H119" s="236"/>
      <c r="L119" s="31"/>
    </row>
    <row r="120" spans="2:12" ht="12" customHeight="1">
      <c r="B120" s="19"/>
      <c r="C120" s="26" t="s">
        <v>145</v>
      </c>
      <c r="L120" s="19"/>
    </row>
    <row r="121" spans="2:12" s="1" customFormat="1" ht="16.5" customHeight="1">
      <c r="B121" s="31"/>
      <c r="E121" s="235" t="s">
        <v>223</v>
      </c>
      <c r="F121" s="237"/>
      <c r="G121" s="237"/>
      <c r="H121" s="237"/>
      <c r="L121" s="31"/>
    </row>
    <row r="122" spans="2:12" s="1" customFormat="1" ht="12" customHeight="1">
      <c r="B122" s="31"/>
      <c r="C122" s="26" t="s">
        <v>224</v>
      </c>
      <c r="L122" s="31"/>
    </row>
    <row r="123" spans="2:12" s="1" customFormat="1" ht="16.5" customHeight="1">
      <c r="B123" s="31"/>
      <c r="E123" s="198" t="str">
        <f>E11</f>
        <v>09 - SCS</v>
      </c>
      <c r="F123" s="237"/>
      <c r="G123" s="237"/>
      <c r="H123" s="237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F14</f>
        <v>Menza ČZU</v>
      </c>
      <c r="I125" s="26" t="s">
        <v>22</v>
      </c>
      <c r="J125" s="51" t="str">
        <f>IF(J14="","",J14)</f>
        <v>27. 8. 2025</v>
      </c>
      <c r="L125" s="31"/>
    </row>
    <row r="126" spans="2:12" s="1" customFormat="1" ht="6.95" customHeight="1">
      <c r="B126" s="31"/>
      <c r="L126" s="31"/>
    </row>
    <row r="127" spans="2:12" s="1" customFormat="1" ht="25.7" customHeight="1">
      <c r="B127" s="31"/>
      <c r="C127" s="26" t="s">
        <v>24</v>
      </c>
      <c r="F127" s="24" t="str">
        <f>E17</f>
        <v>Česká zemědělská univerzita v Praze</v>
      </c>
      <c r="I127" s="26" t="s">
        <v>30</v>
      </c>
      <c r="J127" s="29" t="str">
        <f>E23</f>
        <v>Hidden Dimension s.r.o.</v>
      </c>
      <c r="L127" s="31"/>
    </row>
    <row r="128" spans="2:12" s="1" customFormat="1" ht="25.7" customHeight="1">
      <c r="B128" s="31"/>
      <c r="C128" s="26" t="s">
        <v>28</v>
      </c>
      <c r="F128" s="24" t="str">
        <f>IF(E20="","",E20)</f>
        <v>Vyplň údaj</v>
      </c>
      <c r="I128" s="26" t="s">
        <v>33</v>
      </c>
      <c r="J128" s="29" t="str">
        <f>E26</f>
        <v>František Klus rozpočty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5"/>
      <c r="C130" s="116" t="s">
        <v>162</v>
      </c>
      <c r="D130" s="117" t="s">
        <v>61</v>
      </c>
      <c r="E130" s="117" t="s">
        <v>57</v>
      </c>
      <c r="F130" s="117" t="s">
        <v>58</v>
      </c>
      <c r="G130" s="117" t="s">
        <v>163</v>
      </c>
      <c r="H130" s="117" t="s">
        <v>164</v>
      </c>
      <c r="I130" s="117" t="s">
        <v>165</v>
      </c>
      <c r="J130" s="117" t="s">
        <v>149</v>
      </c>
      <c r="K130" s="118" t="s">
        <v>166</v>
      </c>
      <c r="L130" s="115"/>
      <c r="M130" s="58" t="s">
        <v>1</v>
      </c>
      <c r="N130" s="59" t="s">
        <v>40</v>
      </c>
      <c r="O130" s="59" t="s">
        <v>167</v>
      </c>
      <c r="P130" s="59" t="s">
        <v>168</v>
      </c>
      <c r="Q130" s="59" t="s">
        <v>169</v>
      </c>
      <c r="R130" s="59" t="s">
        <v>170</v>
      </c>
      <c r="S130" s="59" t="s">
        <v>171</v>
      </c>
      <c r="T130" s="60" t="s">
        <v>172</v>
      </c>
    </row>
    <row r="131" spans="2:65" s="1" customFormat="1" ht="22.9" customHeight="1">
      <c r="B131" s="31"/>
      <c r="C131" s="63" t="s">
        <v>173</v>
      </c>
      <c r="J131" s="119">
        <f>BK131</f>
        <v>0</v>
      </c>
      <c r="L131" s="31"/>
      <c r="M131" s="61"/>
      <c r="N131" s="52"/>
      <c r="O131" s="52"/>
      <c r="P131" s="120">
        <f>P132+P135+P141+P144+P145+P147+P156+P157+P164+P166+P174</f>
        <v>0</v>
      </c>
      <c r="Q131" s="52"/>
      <c r="R131" s="120">
        <f>R132+R135+R141+R144+R145+R147+R156+R157+R164+R166+R174</f>
        <v>0</v>
      </c>
      <c r="S131" s="52"/>
      <c r="T131" s="121">
        <f>T132+T135+T141+T144+T145+T147+T156+T157+T164+T166+T174</f>
        <v>0</v>
      </c>
      <c r="AT131" s="16" t="s">
        <v>75</v>
      </c>
      <c r="AU131" s="16" t="s">
        <v>151</v>
      </c>
      <c r="BK131" s="122">
        <f>BK132+BK135+BK141+BK144+BK145+BK147+BK156+BK157+BK164+BK166+BK174</f>
        <v>0</v>
      </c>
    </row>
    <row r="132" spans="2:65" s="11" customFormat="1" ht="25.9" customHeight="1">
      <c r="B132" s="123"/>
      <c r="D132" s="124" t="s">
        <v>75</v>
      </c>
      <c r="E132" s="125" t="s">
        <v>926</v>
      </c>
      <c r="F132" s="125" t="s">
        <v>1585</v>
      </c>
      <c r="I132" s="126"/>
      <c r="J132" s="127">
        <f>BK132</f>
        <v>0</v>
      </c>
      <c r="L132" s="123"/>
      <c r="M132" s="128"/>
      <c r="P132" s="129">
        <f>SUM(P133:P134)</f>
        <v>0</v>
      </c>
      <c r="R132" s="129">
        <f>SUM(R133:R134)</f>
        <v>0</v>
      </c>
      <c r="T132" s="130">
        <f>SUM(T133:T134)</f>
        <v>0</v>
      </c>
      <c r="AR132" s="124" t="s">
        <v>84</v>
      </c>
      <c r="AT132" s="131" t="s">
        <v>75</v>
      </c>
      <c r="AU132" s="131" t="s">
        <v>76</v>
      </c>
      <c r="AY132" s="124" t="s">
        <v>176</v>
      </c>
      <c r="BK132" s="132">
        <f>SUM(BK133:BK134)</f>
        <v>0</v>
      </c>
    </row>
    <row r="133" spans="2:65" s="1" customFormat="1" ht="37.9" customHeight="1">
      <c r="B133" s="31"/>
      <c r="C133" s="135" t="s">
        <v>84</v>
      </c>
      <c r="D133" s="135" t="s">
        <v>179</v>
      </c>
      <c r="E133" s="136" t="s">
        <v>1586</v>
      </c>
      <c r="F133" s="137" t="s">
        <v>1587</v>
      </c>
      <c r="G133" s="138" t="s">
        <v>930</v>
      </c>
      <c r="H133" s="139">
        <v>1</v>
      </c>
      <c r="I133" s="140"/>
      <c r="J133" s="141">
        <f>ROUND(I133*H133,2)</f>
        <v>0</v>
      </c>
      <c r="K133" s="137" t="s">
        <v>1</v>
      </c>
      <c r="L133" s="31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182</v>
      </c>
      <c r="AT133" s="146" t="s">
        <v>179</v>
      </c>
      <c r="AU133" s="146" t="s">
        <v>84</v>
      </c>
      <c r="AY133" s="16" t="s">
        <v>176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84</v>
      </c>
      <c r="BK133" s="147">
        <f>ROUND(I133*H133,2)</f>
        <v>0</v>
      </c>
      <c r="BL133" s="16" t="s">
        <v>182</v>
      </c>
      <c r="BM133" s="146" t="s">
        <v>1588</v>
      </c>
    </row>
    <row r="134" spans="2:65" s="1" customFormat="1" ht="21.75" customHeight="1">
      <c r="B134" s="31"/>
      <c r="C134" s="135" t="s">
        <v>86</v>
      </c>
      <c r="D134" s="135" t="s">
        <v>179</v>
      </c>
      <c r="E134" s="136" t="s">
        <v>1589</v>
      </c>
      <c r="F134" s="137" t="s">
        <v>1590</v>
      </c>
      <c r="G134" s="138" t="s">
        <v>930</v>
      </c>
      <c r="H134" s="139">
        <v>1</v>
      </c>
      <c r="I134" s="140"/>
      <c r="J134" s="141">
        <f>ROUND(I134*H134,2)</f>
        <v>0</v>
      </c>
      <c r="K134" s="137" t="s">
        <v>1</v>
      </c>
      <c r="L134" s="31"/>
      <c r="M134" s="142" t="s">
        <v>1</v>
      </c>
      <c r="N134" s="143" t="s">
        <v>41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182</v>
      </c>
      <c r="AT134" s="146" t="s">
        <v>179</v>
      </c>
      <c r="AU134" s="146" t="s">
        <v>84</v>
      </c>
      <c r="AY134" s="16" t="s">
        <v>176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84</v>
      </c>
      <c r="BK134" s="147">
        <f>ROUND(I134*H134,2)</f>
        <v>0</v>
      </c>
      <c r="BL134" s="16" t="s">
        <v>182</v>
      </c>
      <c r="BM134" s="146" t="s">
        <v>1591</v>
      </c>
    </row>
    <row r="135" spans="2:65" s="11" customFormat="1" ht="25.9" customHeight="1">
      <c r="B135" s="123"/>
      <c r="D135" s="124" t="s">
        <v>75</v>
      </c>
      <c r="E135" s="125" t="s">
        <v>936</v>
      </c>
      <c r="F135" s="125" t="s">
        <v>1592</v>
      </c>
      <c r="I135" s="126"/>
      <c r="J135" s="127">
        <f>BK135</f>
        <v>0</v>
      </c>
      <c r="L135" s="123"/>
      <c r="M135" s="128"/>
      <c r="P135" s="129">
        <f>SUM(P136:P140)</f>
        <v>0</v>
      </c>
      <c r="R135" s="129">
        <f>SUM(R136:R140)</f>
        <v>0</v>
      </c>
      <c r="T135" s="130">
        <f>SUM(T136:T140)</f>
        <v>0</v>
      </c>
      <c r="AR135" s="124" t="s">
        <v>84</v>
      </c>
      <c r="AT135" s="131" t="s">
        <v>75</v>
      </c>
      <c r="AU135" s="131" t="s">
        <v>76</v>
      </c>
      <c r="AY135" s="124" t="s">
        <v>176</v>
      </c>
      <c r="BK135" s="132">
        <f>SUM(BK136:BK140)</f>
        <v>0</v>
      </c>
    </row>
    <row r="136" spans="2:65" s="1" customFormat="1" ht="21.75" customHeight="1">
      <c r="B136" s="31"/>
      <c r="C136" s="135" t="s">
        <v>192</v>
      </c>
      <c r="D136" s="135" t="s">
        <v>179</v>
      </c>
      <c r="E136" s="136" t="s">
        <v>1593</v>
      </c>
      <c r="F136" s="137" t="s">
        <v>1594</v>
      </c>
      <c r="G136" s="138" t="s">
        <v>930</v>
      </c>
      <c r="H136" s="139">
        <v>118</v>
      </c>
      <c r="I136" s="140"/>
      <c r="J136" s="141">
        <f>ROUND(I136*H136,2)</f>
        <v>0</v>
      </c>
      <c r="K136" s="137" t="s">
        <v>1</v>
      </c>
      <c r="L136" s="31"/>
      <c r="M136" s="142" t="s">
        <v>1</v>
      </c>
      <c r="N136" s="143" t="s">
        <v>41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182</v>
      </c>
      <c r="AT136" s="146" t="s">
        <v>179</v>
      </c>
      <c r="AU136" s="146" t="s">
        <v>84</v>
      </c>
      <c r="AY136" s="16" t="s">
        <v>176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6" t="s">
        <v>84</v>
      </c>
      <c r="BK136" s="147">
        <f>ROUND(I136*H136,2)</f>
        <v>0</v>
      </c>
      <c r="BL136" s="16" t="s">
        <v>182</v>
      </c>
      <c r="BM136" s="146" t="s">
        <v>1595</v>
      </c>
    </row>
    <row r="137" spans="2:65" s="1" customFormat="1" ht="24.2" customHeight="1">
      <c r="B137" s="31"/>
      <c r="C137" s="135" t="s">
        <v>182</v>
      </c>
      <c r="D137" s="135" t="s">
        <v>179</v>
      </c>
      <c r="E137" s="136" t="s">
        <v>1596</v>
      </c>
      <c r="F137" s="137" t="s">
        <v>1597</v>
      </c>
      <c r="G137" s="138" t="s">
        <v>930</v>
      </c>
      <c r="H137" s="139">
        <v>2</v>
      </c>
      <c r="I137" s="140"/>
      <c r="J137" s="141">
        <f>ROUND(I137*H137,2)</f>
        <v>0</v>
      </c>
      <c r="K137" s="137" t="s">
        <v>1</v>
      </c>
      <c r="L137" s="31"/>
      <c r="M137" s="142" t="s">
        <v>1</v>
      </c>
      <c r="N137" s="143" t="s">
        <v>41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182</v>
      </c>
      <c r="AT137" s="146" t="s">
        <v>179</v>
      </c>
      <c r="AU137" s="146" t="s">
        <v>84</v>
      </c>
      <c r="AY137" s="16" t="s">
        <v>176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84</v>
      </c>
      <c r="BK137" s="147">
        <f>ROUND(I137*H137,2)</f>
        <v>0</v>
      </c>
      <c r="BL137" s="16" t="s">
        <v>182</v>
      </c>
      <c r="BM137" s="146" t="s">
        <v>1598</v>
      </c>
    </row>
    <row r="138" spans="2:65" s="1" customFormat="1" ht="24.2" customHeight="1">
      <c r="B138" s="31"/>
      <c r="C138" s="135" t="s">
        <v>175</v>
      </c>
      <c r="D138" s="135" t="s">
        <v>179</v>
      </c>
      <c r="E138" s="136" t="s">
        <v>1599</v>
      </c>
      <c r="F138" s="137" t="s">
        <v>1600</v>
      </c>
      <c r="G138" s="138" t="s">
        <v>930</v>
      </c>
      <c r="H138" s="139">
        <v>13</v>
      </c>
      <c r="I138" s="140"/>
      <c r="J138" s="141">
        <f>ROUND(I138*H138,2)</f>
        <v>0</v>
      </c>
      <c r="K138" s="137" t="s">
        <v>1</v>
      </c>
      <c r="L138" s="31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182</v>
      </c>
      <c r="AT138" s="146" t="s">
        <v>179</v>
      </c>
      <c r="AU138" s="146" t="s">
        <v>84</v>
      </c>
      <c r="AY138" s="16" t="s">
        <v>176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84</v>
      </c>
      <c r="BK138" s="147">
        <f>ROUND(I138*H138,2)</f>
        <v>0</v>
      </c>
      <c r="BL138" s="16" t="s">
        <v>182</v>
      </c>
      <c r="BM138" s="146" t="s">
        <v>1601</v>
      </c>
    </row>
    <row r="139" spans="2:65" s="1" customFormat="1" ht="24.2" customHeight="1">
      <c r="B139" s="31"/>
      <c r="C139" s="135" t="s">
        <v>203</v>
      </c>
      <c r="D139" s="135" t="s">
        <v>179</v>
      </c>
      <c r="E139" s="136" t="s">
        <v>1602</v>
      </c>
      <c r="F139" s="137" t="s">
        <v>1603</v>
      </c>
      <c r="G139" s="138" t="s">
        <v>930</v>
      </c>
      <c r="H139" s="139">
        <v>31</v>
      </c>
      <c r="I139" s="140"/>
      <c r="J139" s="141">
        <f>ROUND(I139*H139,2)</f>
        <v>0</v>
      </c>
      <c r="K139" s="137" t="s">
        <v>1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182</v>
      </c>
      <c r="AT139" s="146" t="s">
        <v>179</v>
      </c>
      <c r="AU139" s="146" t="s">
        <v>84</v>
      </c>
      <c r="AY139" s="16" t="s">
        <v>176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84</v>
      </c>
      <c r="BK139" s="147">
        <f>ROUND(I139*H139,2)</f>
        <v>0</v>
      </c>
      <c r="BL139" s="16" t="s">
        <v>182</v>
      </c>
      <c r="BM139" s="146" t="s">
        <v>1604</v>
      </c>
    </row>
    <row r="140" spans="2:65" s="1" customFormat="1" ht="24.2" customHeight="1">
      <c r="B140" s="31"/>
      <c r="C140" s="135" t="s">
        <v>209</v>
      </c>
      <c r="D140" s="135" t="s">
        <v>179</v>
      </c>
      <c r="E140" s="136" t="s">
        <v>1605</v>
      </c>
      <c r="F140" s="137" t="s">
        <v>1606</v>
      </c>
      <c r="G140" s="138" t="s">
        <v>930</v>
      </c>
      <c r="H140" s="139">
        <v>8</v>
      </c>
      <c r="I140" s="140"/>
      <c r="J140" s="141">
        <f>ROUND(I140*H140,2)</f>
        <v>0</v>
      </c>
      <c r="K140" s="137" t="s">
        <v>1</v>
      </c>
      <c r="L140" s="31"/>
      <c r="M140" s="142" t="s">
        <v>1</v>
      </c>
      <c r="N140" s="143" t="s">
        <v>41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182</v>
      </c>
      <c r="AT140" s="146" t="s">
        <v>179</v>
      </c>
      <c r="AU140" s="146" t="s">
        <v>84</v>
      </c>
      <c r="AY140" s="16" t="s">
        <v>176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6" t="s">
        <v>84</v>
      </c>
      <c r="BK140" s="147">
        <f>ROUND(I140*H140,2)</f>
        <v>0</v>
      </c>
      <c r="BL140" s="16" t="s">
        <v>182</v>
      </c>
      <c r="BM140" s="146" t="s">
        <v>1607</v>
      </c>
    </row>
    <row r="141" spans="2:65" s="11" customFormat="1" ht="25.9" customHeight="1">
      <c r="B141" s="123"/>
      <c r="D141" s="124" t="s">
        <v>75</v>
      </c>
      <c r="E141" s="125" t="s">
        <v>970</v>
      </c>
      <c r="F141" s="125" t="s">
        <v>1608</v>
      </c>
      <c r="I141" s="126"/>
      <c r="J141" s="127">
        <f>BK141</f>
        <v>0</v>
      </c>
      <c r="L141" s="123"/>
      <c r="M141" s="128"/>
      <c r="P141" s="129">
        <f>SUM(P142:P143)</f>
        <v>0</v>
      </c>
      <c r="R141" s="129">
        <f>SUM(R142:R143)</f>
        <v>0</v>
      </c>
      <c r="T141" s="130">
        <f>SUM(T142:T143)</f>
        <v>0</v>
      </c>
      <c r="AR141" s="124" t="s">
        <v>84</v>
      </c>
      <c r="AT141" s="131" t="s">
        <v>75</v>
      </c>
      <c r="AU141" s="131" t="s">
        <v>76</v>
      </c>
      <c r="AY141" s="124" t="s">
        <v>176</v>
      </c>
      <c r="BK141" s="132">
        <f>SUM(BK142:BK143)</f>
        <v>0</v>
      </c>
    </row>
    <row r="142" spans="2:65" s="1" customFormat="1" ht="16.5" customHeight="1">
      <c r="B142" s="31"/>
      <c r="C142" s="135" t="s">
        <v>214</v>
      </c>
      <c r="D142" s="135" t="s">
        <v>179</v>
      </c>
      <c r="E142" s="136" t="s">
        <v>1609</v>
      </c>
      <c r="F142" s="137" t="s">
        <v>1610</v>
      </c>
      <c r="G142" s="138" t="s">
        <v>930</v>
      </c>
      <c r="H142" s="139">
        <v>14</v>
      </c>
      <c r="I142" s="140"/>
      <c r="J142" s="141">
        <f>ROUND(I142*H142,2)</f>
        <v>0</v>
      </c>
      <c r="K142" s="137" t="s">
        <v>1</v>
      </c>
      <c r="L142" s="31"/>
      <c r="M142" s="142" t="s">
        <v>1</v>
      </c>
      <c r="N142" s="143" t="s">
        <v>41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182</v>
      </c>
      <c r="AT142" s="146" t="s">
        <v>179</v>
      </c>
      <c r="AU142" s="146" t="s">
        <v>84</v>
      </c>
      <c r="AY142" s="16" t="s">
        <v>176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84</v>
      </c>
      <c r="BK142" s="147">
        <f>ROUND(I142*H142,2)</f>
        <v>0</v>
      </c>
      <c r="BL142" s="16" t="s">
        <v>182</v>
      </c>
      <c r="BM142" s="146" t="s">
        <v>1611</v>
      </c>
    </row>
    <row r="143" spans="2:65" s="1" customFormat="1" ht="16.5" customHeight="1">
      <c r="B143" s="31"/>
      <c r="C143" s="135" t="s">
        <v>219</v>
      </c>
      <c r="D143" s="135" t="s">
        <v>179</v>
      </c>
      <c r="E143" s="136" t="s">
        <v>1612</v>
      </c>
      <c r="F143" s="137" t="s">
        <v>1613</v>
      </c>
      <c r="G143" s="138" t="s">
        <v>930</v>
      </c>
      <c r="H143" s="139">
        <v>9</v>
      </c>
      <c r="I143" s="140"/>
      <c r="J143" s="141">
        <f>ROUND(I143*H143,2)</f>
        <v>0</v>
      </c>
      <c r="K143" s="137" t="s">
        <v>1</v>
      </c>
      <c r="L143" s="31"/>
      <c r="M143" s="142" t="s">
        <v>1</v>
      </c>
      <c r="N143" s="143" t="s">
        <v>41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182</v>
      </c>
      <c r="AT143" s="146" t="s">
        <v>179</v>
      </c>
      <c r="AU143" s="146" t="s">
        <v>84</v>
      </c>
      <c r="AY143" s="16" t="s">
        <v>176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6" t="s">
        <v>84</v>
      </c>
      <c r="BK143" s="147">
        <f>ROUND(I143*H143,2)</f>
        <v>0</v>
      </c>
      <c r="BL143" s="16" t="s">
        <v>182</v>
      </c>
      <c r="BM143" s="146" t="s">
        <v>1614</v>
      </c>
    </row>
    <row r="144" spans="2:65" s="11" customFormat="1" ht="25.9" customHeight="1">
      <c r="B144" s="123"/>
      <c r="D144" s="124" t="s">
        <v>75</v>
      </c>
      <c r="E144" s="125" t="s">
        <v>972</v>
      </c>
      <c r="F144" s="125" t="s">
        <v>971</v>
      </c>
      <c r="I144" s="126"/>
      <c r="J144" s="127">
        <f>BK144</f>
        <v>0</v>
      </c>
      <c r="L144" s="123"/>
      <c r="M144" s="128"/>
      <c r="P144" s="129">
        <v>0</v>
      </c>
      <c r="R144" s="129">
        <v>0</v>
      </c>
      <c r="T144" s="130">
        <v>0</v>
      </c>
      <c r="AR144" s="124" t="s">
        <v>84</v>
      </c>
      <c r="AT144" s="131" t="s">
        <v>75</v>
      </c>
      <c r="AU144" s="131" t="s">
        <v>76</v>
      </c>
      <c r="AY144" s="124" t="s">
        <v>176</v>
      </c>
      <c r="BK144" s="132">
        <v>0</v>
      </c>
    </row>
    <row r="145" spans="2:65" s="11" customFormat="1" ht="25.9" customHeight="1">
      <c r="B145" s="123"/>
      <c r="D145" s="124" t="s">
        <v>75</v>
      </c>
      <c r="E145" s="125" t="s">
        <v>974</v>
      </c>
      <c r="F145" s="125" t="s">
        <v>1615</v>
      </c>
      <c r="I145" s="126"/>
      <c r="J145" s="127">
        <f>BK145</f>
        <v>0</v>
      </c>
      <c r="L145" s="123"/>
      <c r="M145" s="128"/>
      <c r="P145" s="129">
        <f>P146</f>
        <v>0</v>
      </c>
      <c r="R145" s="129">
        <f>R146</f>
        <v>0</v>
      </c>
      <c r="T145" s="130">
        <f>T146</f>
        <v>0</v>
      </c>
      <c r="AR145" s="124" t="s">
        <v>84</v>
      </c>
      <c r="AT145" s="131" t="s">
        <v>75</v>
      </c>
      <c r="AU145" s="131" t="s">
        <v>76</v>
      </c>
      <c r="AY145" s="124" t="s">
        <v>176</v>
      </c>
      <c r="BK145" s="132">
        <f>BK146</f>
        <v>0</v>
      </c>
    </row>
    <row r="146" spans="2:65" s="1" customFormat="1" ht="16.5" customHeight="1">
      <c r="B146" s="31"/>
      <c r="C146" s="135" t="s">
        <v>118</v>
      </c>
      <c r="D146" s="135" t="s">
        <v>179</v>
      </c>
      <c r="E146" s="136" t="s">
        <v>1616</v>
      </c>
      <c r="F146" s="137" t="s">
        <v>1617</v>
      </c>
      <c r="G146" s="138" t="s">
        <v>281</v>
      </c>
      <c r="H146" s="139">
        <v>22500</v>
      </c>
      <c r="I146" s="140"/>
      <c r="J146" s="141">
        <f>ROUND(I146*H146,2)</f>
        <v>0</v>
      </c>
      <c r="K146" s="137" t="s">
        <v>1</v>
      </c>
      <c r="L146" s="31"/>
      <c r="M146" s="142" t="s">
        <v>1</v>
      </c>
      <c r="N146" s="143" t="s">
        <v>41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5">
        <f>S146*H146</f>
        <v>0</v>
      </c>
      <c r="AR146" s="146" t="s">
        <v>182</v>
      </c>
      <c r="AT146" s="146" t="s">
        <v>179</v>
      </c>
      <c r="AU146" s="146" t="s">
        <v>84</v>
      </c>
      <c r="AY146" s="16" t="s">
        <v>176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6" t="s">
        <v>84</v>
      </c>
      <c r="BK146" s="147">
        <f>ROUND(I146*H146,2)</f>
        <v>0</v>
      </c>
      <c r="BL146" s="16" t="s">
        <v>182</v>
      </c>
      <c r="BM146" s="146" t="s">
        <v>1618</v>
      </c>
    </row>
    <row r="147" spans="2:65" s="11" customFormat="1" ht="25.9" customHeight="1">
      <c r="B147" s="123"/>
      <c r="D147" s="124" t="s">
        <v>75</v>
      </c>
      <c r="E147" s="125" t="s">
        <v>979</v>
      </c>
      <c r="F147" s="125" t="s">
        <v>989</v>
      </c>
      <c r="I147" s="126"/>
      <c r="J147" s="127">
        <f>BK147</f>
        <v>0</v>
      </c>
      <c r="L147" s="123"/>
      <c r="M147" s="128"/>
      <c r="P147" s="129">
        <f>SUM(P148:P155)</f>
        <v>0</v>
      </c>
      <c r="R147" s="129">
        <f>SUM(R148:R155)</f>
        <v>0</v>
      </c>
      <c r="T147" s="130">
        <f>SUM(T148:T155)</f>
        <v>0</v>
      </c>
      <c r="AR147" s="124" t="s">
        <v>84</v>
      </c>
      <c r="AT147" s="131" t="s">
        <v>75</v>
      </c>
      <c r="AU147" s="131" t="s">
        <v>76</v>
      </c>
      <c r="AY147" s="124" t="s">
        <v>176</v>
      </c>
      <c r="BK147" s="132">
        <f>SUM(BK148:BK155)</f>
        <v>0</v>
      </c>
    </row>
    <row r="148" spans="2:65" s="1" customFormat="1" ht="33" customHeight="1">
      <c r="B148" s="31"/>
      <c r="C148" s="135" t="s">
        <v>121</v>
      </c>
      <c r="D148" s="135" t="s">
        <v>179</v>
      </c>
      <c r="E148" s="136" t="s">
        <v>1619</v>
      </c>
      <c r="F148" s="137" t="s">
        <v>1620</v>
      </c>
      <c r="G148" s="138" t="s">
        <v>944</v>
      </c>
      <c r="H148" s="139">
        <v>48</v>
      </c>
      <c r="I148" s="140"/>
      <c r="J148" s="141">
        <f t="shared" ref="J148:J155" si="0">ROUND(I148*H148,2)</f>
        <v>0</v>
      </c>
      <c r="K148" s="137" t="s">
        <v>1</v>
      </c>
      <c r="L148" s="31"/>
      <c r="M148" s="142" t="s">
        <v>1</v>
      </c>
      <c r="N148" s="143" t="s">
        <v>41</v>
      </c>
      <c r="P148" s="144">
        <f t="shared" ref="P148:P155" si="1">O148*H148</f>
        <v>0</v>
      </c>
      <c r="Q148" s="144">
        <v>0</v>
      </c>
      <c r="R148" s="144">
        <f t="shared" ref="R148:R155" si="2">Q148*H148</f>
        <v>0</v>
      </c>
      <c r="S148" s="144">
        <v>0</v>
      </c>
      <c r="T148" s="145">
        <f t="shared" ref="T148:T155" si="3">S148*H148</f>
        <v>0</v>
      </c>
      <c r="AR148" s="146" t="s">
        <v>182</v>
      </c>
      <c r="AT148" s="146" t="s">
        <v>179</v>
      </c>
      <c r="AU148" s="146" t="s">
        <v>84</v>
      </c>
      <c r="AY148" s="16" t="s">
        <v>176</v>
      </c>
      <c r="BE148" s="147">
        <f t="shared" ref="BE148:BE155" si="4">IF(N148="základní",J148,0)</f>
        <v>0</v>
      </c>
      <c r="BF148" s="147">
        <f t="shared" ref="BF148:BF155" si="5">IF(N148="snížená",J148,0)</f>
        <v>0</v>
      </c>
      <c r="BG148" s="147">
        <f t="shared" ref="BG148:BG155" si="6">IF(N148="zákl. přenesená",J148,0)</f>
        <v>0</v>
      </c>
      <c r="BH148" s="147">
        <f t="shared" ref="BH148:BH155" si="7">IF(N148="sníž. přenesená",J148,0)</f>
        <v>0</v>
      </c>
      <c r="BI148" s="147">
        <f t="shared" ref="BI148:BI155" si="8">IF(N148="nulová",J148,0)</f>
        <v>0</v>
      </c>
      <c r="BJ148" s="16" t="s">
        <v>84</v>
      </c>
      <c r="BK148" s="147">
        <f t="shared" ref="BK148:BK155" si="9">ROUND(I148*H148,2)</f>
        <v>0</v>
      </c>
      <c r="BL148" s="16" t="s">
        <v>182</v>
      </c>
      <c r="BM148" s="146" t="s">
        <v>1621</v>
      </c>
    </row>
    <row r="149" spans="2:65" s="1" customFormat="1" ht="21.75" customHeight="1">
      <c r="B149" s="31"/>
      <c r="C149" s="135" t="s">
        <v>8</v>
      </c>
      <c r="D149" s="135" t="s">
        <v>179</v>
      </c>
      <c r="E149" s="136" t="s">
        <v>1622</v>
      </c>
      <c r="F149" s="137" t="s">
        <v>1623</v>
      </c>
      <c r="G149" s="138" t="s">
        <v>944</v>
      </c>
      <c r="H149" s="139">
        <v>6</v>
      </c>
      <c r="I149" s="140"/>
      <c r="J149" s="141">
        <f t="shared" si="0"/>
        <v>0</v>
      </c>
      <c r="K149" s="137" t="s">
        <v>1</v>
      </c>
      <c r="L149" s="31"/>
      <c r="M149" s="142" t="s">
        <v>1</v>
      </c>
      <c r="N149" s="143" t="s">
        <v>41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182</v>
      </c>
      <c r="AT149" s="146" t="s">
        <v>179</v>
      </c>
      <c r="AU149" s="146" t="s">
        <v>84</v>
      </c>
      <c r="AY149" s="16" t="s">
        <v>176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6" t="s">
        <v>84</v>
      </c>
      <c r="BK149" s="147">
        <f t="shared" si="9"/>
        <v>0</v>
      </c>
      <c r="BL149" s="16" t="s">
        <v>182</v>
      </c>
      <c r="BM149" s="146" t="s">
        <v>1624</v>
      </c>
    </row>
    <row r="150" spans="2:65" s="1" customFormat="1" ht="16.5" customHeight="1">
      <c r="B150" s="31"/>
      <c r="C150" s="135" t="s">
        <v>129</v>
      </c>
      <c r="D150" s="135" t="s">
        <v>179</v>
      </c>
      <c r="E150" s="136" t="s">
        <v>1625</v>
      </c>
      <c r="F150" s="137" t="s">
        <v>1626</v>
      </c>
      <c r="G150" s="138" t="s">
        <v>944</v>
      </c>
      <c r="H150" s="139">
        <v>28</v>
      </c>
      <c r="I150" s="140"/>
      <c r="J150" s="141">
        <f t="shared" si="0"/>
        <v>0</v>
      </c>
      <c r="K150" s="137" t="s">
        <v>1</v>
      </c>
      <c r="L150" s="31"/>
      <c r="M150" s="142" t="s">
        <v>1</v>
      </c>
      <c r="N150" s="143" t="s">
        <v>41</v>
      </c>
      <c r="P150" s="144">
        <f t="shared" si="1"/>
        <v>0</v>
      </c>
      <c r="Q150" s="144">
        <v>0</v>
      </c>
      <c r="R150" s="144">
        <f t="shared" si="2"/>
        <v>0</v>
      </c>
      <c r="S150" s="144">
        <v>0</v>
      </c>
      <c r="T150" s="145">
        <f t="shared" si="3"/>
        <v>0</v>
      </c>
      <c r="AR150" s="146" t="s">
        <v>182</v>
      </c>
      <c r="AT150" s="146" t="s">
        <v>179</v>
      </c>
      <c r="AU150" s="146" t="s">
        <v>84</v>
      </c>
      <c r="AY150" s="16" t="s">
        <v>176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6" t="s">
        <v>84</v>
      </c>
      <c r="BK150" s="147">
        <f t="shared" si="9"/>
        <v>0</v>
      </c>
      <c r="BL150" s="16" t="s">
        <v>182</v>
      </c>
      <c r="BM150" s="146" t="s">
        <v>1627</v>
      </c>
    </row>
    <row r="151" spans="2:65" s="1" customFormat="1" ht="24.2" customHeight="1">
      <c r="B151" s="31"/>
      <c r="C151" s="135" t="s">
        <v>132</v>
      </c>
      <c r="D151" s="135" t="s">
        <v>179</v>
      </c>
      <c r="E151" s="136" t="s">
        <v>1628</v>
      </c>
      <c r="F151" s="137" t="s">
        <v>1629</v>
      </c>
      <c r="G151" s="138" t="s">
        <v>944</v>
      </c>
      <c r="H151" s="139">
        <v>28</v>
      </c>
      <c r="I151" s="140"/>
      <c r="J151" s="141">
        <f t="shared" si="0"/>
        <v>0</v>
      </c>
      <c r="K151" s="137" t="s">
        <v>1</v>
      </c>
      <c r="L151" s="31"/>
      <c r="M151" s="142" t="s">
        <v>1</v>
      </c>
      <c r="N151" s="143" t="s">
        <v>41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182</v>
      </c>
      <c r="AT151" s="146" t="s">
        <v>179</v>
      </c>
      <c r="AU151" s="146" t="s">
        <v>84</v>
      </c>
      <c r="AY151" s="16" t="s">
        <v>176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6" t="s">
        <v>84</v>
      </c>
      <c r="BK151" s="147">
        <f t="shared" si="9"/>
        <v>0</v>
      </c>
      <c r="BL151" s="16" t="s">
        <v>182</v>
      </c>
      <c r="BM151" s="146" t="s">
        <v>1630</v>
      </c>
    </row>
    <row r="152" spans="2:65" s="1" customFormat="1" ht="37.9" customHeight="1">
      <c r="B152" s="31"/>
      <c r="C152" s="135" t="s">
        <v>135</v>
      </c>
      <c r="D152" s="135" t="s">
        <v>179</v>
      </c>
      <c r="E152" s="136" t="s">
        <v>1631</v>
      </c>
      <c r="F152" s="137" t="s">
        <v>1632</v>
      </c>
      <c r="G152" s="138" t="s">
        <v>281</v>
      </c>
      <c r="H152" s="139">
        <v>190</v>
      </c>
      <c r="I152" s="140"/>
      <c r="J152" s="141">
        <f t="shared" si="0"/>
        <v>0</v>
      </c>
      <c r="K152" s="137" t="s">
        <v>1</v>
      </c>
      <c r="L152" s="31"/>
      <c r="M152" s="142" t="s">
        <v>1</v>
      </c>
      <c r="N152" s="143" t="s">
        <v>41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182</v>
      </c>
      <c r="AT152" s="146" t="s">
        <v>179</v>
      </c>
      <c r="AU152" s="146" t="s">
        <v>84</v>
      </c>
      <c r="AY152" s="16" t="s">
        <v>176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6" t="s">
        <v>84</v>
      </c>
      <c r="BK152" s="147">
        <f t="shared" si="9"/>
        <v>0</v>
      </c>
      <c r="BL152" s="16" t="s">
        <v>182</v>
      </c>
      <c r="BM152" s="146" t="s">
        <v>1633</v>
      </c>
    </row>
    <row r="153" spans="2:65" s="1" customFormat="1" ht="37.9" customHeight="1">
      <c r="B153" s="31"/>
      <c r="C153" s="135" t="s">
        <v>138</v>
      </c>
      <c r="D153" s="135" t="s">
        <v>179</v>
      </c>
      <c r="E153" s="136" t="s">
        <v>1634</v>
      </c>
      <c r="F153" s="137" t="s">
        <v>1635</v>
      </c>
      <c r="G153" s="138" t="s">
        <v>281</v>
      </c>
      <c r="H153" s="139">
        <v>190</v>
      </c>
      <c r="I153" s="140"/>
      <c r="J153" s="141">
        <f t="shared" si="0"/>
        <v>0</v>
      </c>
      <c r="K153" s="137" t="s">
        <v>1</v>
      </c>
      <c r="L153" s="31"/>
      <c r="M153" s="142" t="s">
        <v>1</v>
      </c>
      <c r="N153" s="143" t="s">
        <v>41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182</v>
      </c>
      <c r="AT153" s="146" t="s">
        <v>179</v>
      </c>
      <c r="AU153" s="146" t="s">
        <v>84</v>
      </c>
      <c r="AY153" s="16" t="s">
        <v>176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6" t="s">
        <v>84</v>
      </c>
      <c r="BK153" s="147">
        <f t="shared" si="9"/>
        <v>0</v>
      </c>
      <c r="BL153" s="16" t="s">
        <v>182</v>
      </c>
      <c r="BM153" s="146" t="s">
        <v>1636</v>
      </c>
    </row>
    <row r="154" spans="2:65" s="1" customFormat="1" ht="37.9" customHeight="1">
      <c r="B154" s="31"/>
      <c r="C154" s="135" t="s">
        <v>141</v>
      </c>
      <c r="D154" s="135" t="s">
        <v>179</v>
      </c>
      <c r="E154" s="136" t="s">
        <v>1637</v>
      </c>
      <c r="F154" s="137" t="s">
        <v>1638</v>
      </c>
      <c r="G154" s="138" t="s">
        <v>281</v>
      </c>
      <c r="H154" s="139">
        <v>420</v>
      </c>
      <c r="I154" s="140"/>
      <c r="J154" s="141">
        <f t="shared" si="0"/>
        <v>0</v>
      </c>
      <c r="K154" s="137" t="s">
        <v>1</v>
      </c>
      <c r="L154" s="31"/>
      <c r="M154" s="142" t="s">
        <v>1</v>
      </c>
      <c r="N154" s="143" t="s">
        <v>41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182</v>
      </c>
      <c r="AT154" s="146" t="s">
        <v>179</v>
      </c>
      <c r="AU154" s="146" t="s">
        <v>84</v>
      </c>
      <c r="AY154" s="16" t="s">
        <v>176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6" t="s">
        <v>84</v>
      </c>
      <c r="BK154" s="147">
        <f t="shared" si="9"/>
        <v>0</v>
      </c>
      <c r="BL154" s="16" t="s">
        <v>182</v>
      </c>
      <c r="BM154" s="146" t="s">
        <v>1639</v>
      </c>
    </row>
    <row r="155" spans="2:65" s="1" customFormat="1" ht="37.9" customHeight="1">
      <c r="B155" s="31"/>
      <c r="C155" s="135" t="s">
        <v>318</v>
      </c>
      <c r="D155" s="135" t="s">
        <v>179</v>
      </c>
      <c r="E155" s="136" t="s">
        <v>1640</v>
      </c>
      <c r="F155" s="137" t="s">
        <v>1641</v>
      </c>
      <c r="G155" s="138" t="s">
        <v>281</v>
      </c>
      <c r="H155" s="139">
        <v>90</v>
      </c>
      <c r="I155" s="140"/>
      <c r="J155" s="141">
        <f t="shared" si="0"/>
        <v>0</v>
      </c>
      <c r="K155" s="137" t="s">
        <v>1</v>
      </c>
      <c r="L155" s="31"/>
      <c r="M155" s="142" t="s">
        <v>1</v>
      </c>
      <c r="N155" s="143" t="s">
        <v>41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182</v>
      </c>
      <c r="AT155" s="146" t="s">
        <v>179</v>
      </c>
      <c r="AU155" s="146" t="s">
        <v>84</v>
      </c>
      <c r="AY155" s="16" t="s">
        <v>176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6" t="s">
        <v>84</v>
      </c>
      <c r="BK155" s="147">
        <f t="shared" si="9"/>
        <v>0</v>
      </c>
      <c r="BL155" s="16" t="s">
        <v>182</v>
      </c>
      <c r="BM155" s="146" t="s">
        <v>1642</v>
      </c>
    </row>
    <row r="156" spans="2:65" s="11" customFormat="1" ht="25.9" customHeight="1">
      <c r="B156" s="123"/>
      <c r="D156" s="124" t="s">
        <v>75</v>
      </c>
      <c r="E156" s="125" t="s">
        <v>987</v>
      </c>
      <c r="F156" s="125" t="s">
        <v>1643</v>
      </c>
      <c r="I156" s="126"/>
      <c r="J156" s="127">
        <f>BK156</f>
        <v>0</v>
      </c>
      <c r="L156" s="123"/>
      <c r="M156" s="128"/>
      <c r="P156" s="129">
        <v>0</v>
      </c>
      <c r="R156" s="129">
        <v>0</v>
      </c>
      <c r="T156" s="130">
        <v>0</v>
      </c>
      <c r="AR156" s="124" t="s">
        <v>84</v>
      </c>
      <c r="AT156" s="131" t="s">
        <v>75</v>
      </c>
      <c r="AU156" s="131" t="s">
        <v>76</v>
      </c>
      <c r="AY156" s="124" t="s">
        <v>176</v>
      </c>
      <c r="BK156" s="132">
        <v>0</v>
      </c>
    </row>
    <row r="157" spans="2:65" s="11" customFormat="1" ht="25.9" customHeight="1">
      <c r="B157" s="123"/>
      <c r="D157" s="124" t="s">
        <v>75</v>
      </c>
      <c r="E157" s="125" t="s">
        <v>988</v>
      </c>
      <c r="F157" s="125" t="s">
        <v>1644</v>
      </c>
      <c r="I157" s="126"/>
      <c r="J157" s="127">
        <f>BK157</f>
        <v>0</v>
      </c>
      <c r="L157" s="123"/>
      <c r="M157" s="128"/>
      <c r="P157" s="129">
        <f>SUM(P158:P163)</f>
        <v>0</v>
      </c>
      <c r="R157" s="129">
        <f>SUM(R158:R163)</f>
        <v>0</v>
      </c>
      <c r="T157" s="130">
        <f>SUM(T158:T163)</f>
        <v>0</v>
      </c>
      <c r="AR157" s="124" t="s">
        <v>84</v>
      </c>
      <c r="AT157" s="131" t="s">
        <v>75</v>
      </c>
      <c r="AU157" s="131" t="s">
        <v>76</v>
      </c>
      <c r="AY157" s="124" t="s">
        <v>176</v>
      </c>
      <c r="BK157" s="132">
        <f>SUM(BK158:BK163)</f>
        <v>0</v>
      </c>
    </row>
    <row r="158" spans="2:65" s="1" customFormat="1" ht="24.2" customHeight="1">
      <c r="B158" s="31"/>
      <c r="C158" s="135" t="s">
        <v>326</v>
      </c>
      <c r="D158" s="135" t="s">
        <v>179</v>
      </c>
      <c r="E158" s="136" t="s">
        <v>1645</v>
      </c>
      <c r="F158" s="137" t="s">
        <v>1646</v>
      </c>
      <c r="G158" s="138" t="s">
        <v>944</v>
      </c>
      <c r="H158" s="139">
        <v>140</v>
      </c>
      <c r="I158" s="140"/>
      <c r="J158" s="141">
        <f t="shared" ref="J158:J163" si="10">ROUND(I158*H158,2)</f>
        <v>0</v>
      </c>
      <c r="K158" s="137" t="s">
        <v>1</v>
      </c>
      <c r="L158" s="31"/>
      <c r="M158" s="142" t="s">
        <v>1</v>
      </c>
      <c r="N158" s="143" t="s">
        <v>41</v>
      </c>
      <c r="P158" s="144">
        <f t="shared" ref="P158:P163" si="11">O158*H158</f>
        <v>0</v>
      </c>
      <c r="Q158" s="144">
        <v>0</v>
      </c>
      <c r="R158" s="144">
        <f t="shared" ref="R158:R163" si="12">Q158*H158</f>
        <v>0</v>
      </c>
      <c r="S158" s="144">
        <v>0</v>
      </c>
      <c r="T158" s="145">
        <f t="shared" ref="T158:T163" si="13">S158*H158</f>
        <v>0</v>
      </c>
      <c r="AR158" s="146" t="s">
        <v>182</v>
      </c>
      <c r="AT158" s="146" t="s">
        <v>179</v>
      </c>
      <c r="AU158" s="146" t="s">
        <v>84</v>
      </c>
      <c r="AY158" s="16" t="s">
        <v>176</v>
      </c>
      <c r="BE158" s="147">
        <f t="shared" ref="BE158:BE163" si="14">IF(N158="základní",J158,0)</f>
        <v>0</v>
      </c>
      <c r="BF158" s="147">
        <f t="shared" ref="BF158:BF163" si="15">IF(N158="snížená",J158,0)</f>
        <v>0</v>
      </c>
      <c r="BG158" s="147">
        <f t="shared" ref="BG158:BG163" si="16">IF(N158="zákl. přenesená",J158,0)</f>
        <v>0</v>
      </c>
      <c r="BH158" s="147">
        <f t="shared" ref="BH158:BH163" si="17">IF(N158="sníž. přenesená",J158,0)</f>
        <v>0</v>
      </c>
      <c r="BI158" s="147">
        <f t="shared" ref="BI158:BI163" si="18">IF(N158="nulová",J158,0)</f>
        <v>0</v>
      </c>
      <c r="BJ158" s="16" t="s">
        <v>84</v>
      </c>
      <c r="BK158" s="147">
        <f t="shared" ref="BK158:BK163" si="19">ROUND(I158*H158,2)</f>
        <v>0</v>
      </c>
      <c r="BL158" s="16" t="s">
        <v>182</v>
      </c>
      <c r="BM158" s="146" t="s">
        <v>1647</v>
      </c>
    </row>
    <row r="159" spans="2:65" s="1" customFormat="1" ht="24.2" customHeight="1">
      <c r="B159" s="31"/>
      <c r="C159" s="135" t="s">
        <v>333</v>
      </c>
      <c r="D159" s="135" t="s">
        <v>179</v>
      </c>
      <c r="E159" s="136" t="s">
        <v>1648</v>
      </c>
      <c r="F159" s="137" t="s">
        <v>1649</v>
      </c>
      <c r="G159" s="138" t="s">
        <v>944</v>
      </c>
      <c r="H159" s="139">
        <v>240</v>
      </c>
      <c r="I159" s="140"/>
      <c r="J159" s="141">
        <f t="shared" si="10"/>
        <v>0</v>
      </c>
      <c r="K159" s="137" t="s">
        <v>1</v>
      </c>
      <c r="L159" s="31"/>
      <c r="M159" s="142" t="s">
        <v>1</v>
      </c>
      <c r="N159" s="143" t="s">
        <v>41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182</v>
      </c>
      <c r="AT159" s="146" t="s">
        <v>179</v>
      </c>
      <c r="AU159" s="146" t="s">
        <v>84</v>
      </c>
      <c r="AY159" s="16" t="s">
        <v>176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6" t="s">
        <v>84</v>
      </c>
      <c r="BK159" s="147">
        <f t="shared" si="19"/>
        <v>0</v>
      </c>
      <c r="BL159" s="16" t="s">
        <v>182</v>
      </c>
      <c r="BM159" s="146" t="s">
        <v>1650</v>
      </c>
    </row>
    <row r="160" spans="2:65" s="1" customFormat="1" ht="24.2" customHeight="1">
      <c r="B160" s="31"/>
      <c r="C160" s="135" t="s">
        <v>7</v>
      </c>
      <c r="D160" s="135" t="s">
        <v>179</v>
      </c>
      <c r="E160" s="136" t="s">
        <v>1651</v>
      </c>
      <c r="F160" s="137" t="s">
        <v>1652</v>
      </c>
      <c r="G160" s="138" t="s">
        <v>944</v>
      </c>
      <c r="H160" s="139">
        <v>150</v>
      </c>
      <c r="I160" s="140"/>
      <c r="J160" s="141">
        <f t="shared" si="10"/>
        <v>0</v>
      </c>
      <c r="K160" s="137" t="s">
        <v>1</v>
      </c>
      <c r="L160" s="31"/>
      <c r="M160" s="142" t="s">
        <v>1</v>
      </c>
      <c r="N160" s="143" t="s">
        <v>41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182</v>
      </c>
      <c r="AT160" s="146" t="s">
        <v>179</v>
      </c>
      <c r="AU160" s="146" t="s">
        <v>84</v>
      </c>
      <c r="AY160" s="16" t="s">
        <v>176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6" t="s">
        <v>84</v>
      </c>
      <c r="BK160" s="147">
        <f t="shared" si="19"/>
        <v>0</v>
      </c>
      <c r="BL160" s="16" t="s">
        <v>182</v>
      </c>
      <c r="BM160" s="146" t="s">
        <v>1653</v>
      </c>
    </row>
    <row r="161" spans="2:65" s="1" customFormat="1" ht="24.2" customHeight="1">
      <c r="B161" s="31"/>
      <c r="C161" s="135" t="s">
        <v>346</v>
      </c>
      <c r="D161" s="135" t="s">
        <v>179</v>
      </c>
      <c r="E161" s="136" t="s">
        <v>1654</v>
      </c>
      <c r="F161" s="137" t="s">
        <v>1655</v>
      </c>
      <c r="G161" s="138" t="s">
        <v>944</v>
      </c>
      <c r="H161" s="139">
        <v>50</v>
      </c>
      <c r="I161" s="140"/>
      <c r="J161" s="141">
        <f t="shared" si="10"/>
        <v>0</v>
      </c>
      <c r="K161" s="137" t="s">
        <v>1</v>
      </c>
      <c r="L161" s="31"/>
      <c r="M161" s="142" t="s">
        <v>1</v>
      </c>
      <c r="N161" s="143" t="s">
        <v>41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182</v>
      </c>
      <c r="AT161" s="146" t="s">
        <v>179</v>
      </c>
      <c r="AU161" s="146" t="s">
        <v>84</v>
      </c>
      <c r="AY161" s="16" t="s">
        <v>176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6" t="s">
        <v>84</v>
      </c>
      <c r="BK161" s="147">
        <f t="shared" si="19"/>
        <v>0</v>
      </c>
      <c r="BL161" s="16" t="s">
        <v>182</v>
      </c>
      <c r="BM161" s="146" t="s">
        <v>1656</v>
      </c>
    </row>
    <row r="162" spans="2:65" s="1" customFormat="1" ht="24.2" customHeight="1">
      <c r="B162" s="31"/>
      <c r="C162" s="135" t="s">
        <v>354</v>
      </c>
      <c r="D162" s="135" t="s">
        <v>179</v>
      </c>
      <c r="E162" s="136" t="s">
        <v>1657</v>
      </c>
      <c r="F162" s="137" t="s">
        <v>1658</v>
      </c>
      <c r="G162" s="138" t="s">
        <v>944</v>
      </c>
      <c r="H162" s="139">
        <v>50</v>
      </c>
      <c r="I162" s="140"/>
      <c r="J162" s="141">
        <f t="shared" si="10"/>
        <v>0</v>
      </c>
      <c r="K162" s="137" t="s">
        <v>1</v>
      </c>
      <c r="L162" s="31"/>
      <c r="M162" s="142" t="s">
        <v>1</v>
      </c>
      <c r="N162" s="143" t="s">
        <v>41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182</v>
      </c>
      <c r="AT162" s="146" t="s">
        <v>179</v>
      </c>
      <c r="AU162" s="146" t="s">
        <v>84</v>
      </c>
      <c r="AY162" s="16" t="s">
        <v>176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6" t="s">
        <v>84</v>
      </c>
      <c r="BK162" s="147">
        <f t="shared" si="19"/>
        <v>0</v>
      </c>
      <c r="BL162" s="16" t="s">
        <v>182</v>
      </c>
      <c r="BM162" s="146" t="s">
        <v>1659</v>
      </c>
    </row>
    <row r="163" spans="2:65" s="1" customFormat="1" ht="24.2" customHeight="1">
      <c r="B163" s="31"/>
      <c r="C163" s="135" t="s">
        <v>359</v>
      </c>
      <c r="D163" s="135" t="s">
        <v>179</v>
      </c>
      <c r="E163" s="136" t="s">
        <v>1660</v>
      </c>
      <c r="F163" s="137" t="s">
        <v>1661</v>
      </c>
      <c r="G163" s="138" t="s">
        <v>944</v>
      </c>
      <c r="H163" s="139">
        <v>10</v>
      </c>
      <c r="I163" s="140"/>
      <c r="J163" s="141">
        <f t="shared" si="10"/>
        <v>0</v>
      </c>
      <c r="K163" s="137" t="s">
        <v>1</v>
      </c>
      <c r="L163" s="31"/>
      <c r="M163" s="142" t="s">
        <v>1</v>
      </c>
      <c r="N163" s="143" t="s">
        <v>41</v>
      </c>
      <c r="P163" s="144">
        <f t="shared" si="11"/>
        <v>0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AR163" s="146" t="s">
        <v>182</v>
      </c>
      <c r="AT163" s="146" t="s">
        <v>179</v>
      </c>
      <c r="AU163" s="146" t="s">
        <v>84</v>
      </c>
      <c r="AY163" s="16" t="s">
        <v>176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6" t="s">
        <v>84</v>
      </c>
      <c r="BK163" s="147">
        <f t="shared" si="19"/>
        <v>0</v>
      </c>
      <c r="BL163" s="16" t="s">
        <v>182</v>
      </c>
      <c r="BM163" s="146" t="s">
        <v>1662</v>
      </c>
    </row>
    <row r="164" spans="2:65" s="11" customFormat="1" ht="25.9" customHeight="1">
      <c r="B164" s="123"/>
      <c r="D164" s="124" t="s">
        <v>75</v>
      </c>
      <c r="E164" s="125" t="s">
        <v>1008</v>
      </c>
      <c r="F164" s="125" t="s">
        <v>1663</v>
      </c>
      <c r="I164" s="126"/>
      <c r="J164" s="127">
        <f>BK164</f>
        <v>0</v>
      </c>
      <c r="L164" s="123"/>
      <c r="M164" s="128"/>
      <c r="P164" s="129">
        <f>P165</f>
        <v>0</v>
      </c>
      <c r="R164" s="129">
        <f>R165</f>
        <v>0</v>
      </c>
      <c r="T164" s="130">
        <f>T165</f>
        <v>0</v>
      </c>
      <c r="AR164" s="124" t="s">
        <v>84</v>
      </c>
      <c r="AT164" s="131" t="s">
        <v>75</v>
      </c>
      <c r="AU164" s="131" t="s">
        <v>76</v>
      </c>
      <c r="AY164" s="124" t="s">
        <v>176</v>
      </c>
      <c r="BK164" s="132">
        <f>BK165</f>
        <v>0</v>
      </c>
    </row>
    <row r="165" spans="2:65" s="1" customFormat="1" ht="24.2" customHeight="1">
      <c r="B165" s="31"/>
      <c r="C165" s="135" t="s">
        <v>363</v>
      </c>
      <c r="D165" s="135" t="s">
        <v>179</v>
      </c>
      <c r="E165" s="136" t="s">
        <v>1664</v>
      </c>
      <c r="F165" s="137" t="s">
        <v>1665</v>
      </c>
      <c r="G165" s="138" t="s">
        <v>944</v>
      </c>
      <c r="H165" s="139">
        <v>4</v>
      </c>
      <c r="I165" s="140"/>
      <c r="J165" s="141">
        <f>ROUND(I165*H165,2)</f>
        <v>0</v>
      </c>
      <c r="K165" s="137" t="s">
        <v>1</v>
      </c>
      <c r="L165" s="31"/>
      <c r="M165" s="142" t="s">
        <v>1</v>
      </c>
      <c r="N165" s="143" t="s">
        <v>41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182</v>
      </c>
      <c r="AT165" s="146" t="s">
        <v>179</v>
      </c>
      <c r="AU165" s="146" t="s">
        <v>84</v>
      </c>
      <c r="AY165" s="16" t="s">
        <v>176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84</v>
      </c>
      <c r="BK165" s="147">
        <f>ROUND(I165*H165,2)</f>
        <v>0</v>
      </c>
      <c r="BL165" s="16" t="s">
        <v>182</v>
      </c>
      <c r="BM165" s="146" t="s">
        <v>1666</v>
      </c>
    </row>
    <row r="166" spans="2:65" s="11" customFormat="1" ht="25.9" customHeight="1">
      <c r="B166" s="123"/>
      <c r="D166" s="124" t="s">
        <v>75</v>
      </c>
      <c r="E166" s="125" t="s">
        <v>1014</v>
      </c>
      <c r="F166" s="125" t="s">
        <v>1015</v>
      </c>
      <c r="I166" s="126"/>
      <c r="J166" s="127">
        <f>BK166</f>
        <v>0</v>
      </c>
      <c r="L166" s="123"/>
      <c r="M166" s="128"/>
      <c r="P166" s="129">
        <f>SUM(P167:P173)</f>
        <v>0</v>
      </c>
      <c r="R166" s="129">
        <f>SUM(R167:R173)</f>
        <v>0</v>
      </c>
      <c r="T166" s="130">
        <f>SUM(T167:T173)</f>
        <v>0</v>
      </c>
      <c r="AR166" s="124" t="s">
        <v>84</v>
      </c>
      <c r="AT166" s="131" t="s">
        <v>75</v>
      </c>
      <c r="AU166" s="131" t="s">
        <v>76</v>
      </c>
      <c r="AY166" s="124" t="s">
        <v>176</v>
      </c>
      <c r="BK166" s="132">
        <f>SUM(BK167:BK173)</f>
        <v>0</v>
      </c>
    </row>
    <row r="167" spans="2:65" s="1" customFormat="1" ht="24.2" customHeight="1">
      <c r="B167" s="31"/>
      <c r="C167" s="135" t="s">
        <v>371</v>
      </c>
      <c r="D167" s="135" t="s">
        <v>179</v>
      </c>
      <c r="E167" s="136" t="s">
        <v>1667</v>
      </c>
      <c r="F167" s="137" t="s">
        <v>1017</v>
      </c>
      <c r="G167" s="138" t="s">
        <v>930</v>
      </c>
      <c r="H167" s="139">
        <v>1</v>
      </c>
      <c r="I167" s="140"/>
      <c r="J167" s="141">
        <f t="shared" ref="J167:J173" si="20">ROUND(I167*H167,2)</f>
        <v>0</v>
      </c>
      <c r="K167" s="137" t="s">
        <v>1</v>
      </c>
      <c r="L167" s="31"/>
      <c r="M167" s="142" t="s">
        <v>1</v>
      </c>
      <c r="N167" s="143" t="s">
        <v>41</v>
      </c>
      <c r="P167" s="144">
        <f t="shared" ref="P167:P173" si="21">O167*H167</f>
        <v>0</v>
      </c>
      <c r="Q167" s="144">
        <v>0</v>
      </c>
      <c r="R167" s="144">
        <f t="shared" ref="R167:R173" si="22">Q167*H167</f>
        <v>0</v>
      </c>
      <c r="S167" s="144">
        <v>0</v>
      </c>
      <c r="T167" s="145">
        <f t="shared" ref="T167:T173" si="23">S167*H167</f>
        <v>0</v>
      </c>
      <c r="AR167" s="146" t="s">
        <v>182</v>
      </c>
      <c r="AT167" s="146" t="s">
        <v>179</v>
      </c>
      <c r="AU167" s="146" t="s">
        <v>84</v>
      </c>
      <c r="AY167" s="16" t="s">
        <v>176</v>
      </c>
      <c r="BE167" s="147">
        <f t="shared" ref="BE167:BE173" si="24">IF(N167="základní",J167,0)</f>
        <v>0</v>
      </c>
      <c r="BF167" s="147">
        <f t="shared" ref="BF167:BF173" si="25">IF(N167="snížená",J167,0)</f>
        <v>0</v>
      </c>
      <c r="BG167" s="147">
        <f t="shared" ref="BG167:BG173" si="26">IF(N167="zákl. přenesená",J167,0)</f>
        <v>0</v>
      </c>
      <c r="BH167" s="147">
        <f t="shared" ref="BH167:BH173" si="27">IF(N167="sníž. přenesená",J167,0)</f>
        <v>0</v>
      </c>
      <c r="BI167" s="147">
        <f t="shared" ref="BI167:BI173" si="28">IF(N167="nulová",J167,0)</f>
        <v>0</v>
      </c>
      <c r="BJ167" s="16" t="s">
        <v>84</v>
      </c>
      <c r="BK167" s="147">
        <f t="shared" ref="BK167:BK173" si="29">ROUND(I167*H167,2)</f>
        <v>0</v>
      </c>
      <c r="BL167" s="16" t="s">
        <v>182</v>
      </c>
      <c r="BM167" s="146" t="s">
        <v>1668</v>
      </c>
    </row>
    <row r="168" spans="2:65" s="1" customFormat="1" ht="16.5" customHeight="1">
      <c r="B168" s="31"/>
      <c r="C168" s="135" t="s">
        <v>394</v>
      </c>
      <c r="D168" s="135" t="s">
        <v>179</v>
      </c>
      <c r="E168" s="136" t="s">
        <v>1306</v>
      </c>
      <c r="F168" s="137" t="s">
        <v>1020</v>
      </c>
      <c r="G168" s="138" t="s">
        <v>281</v>
      </c>
      <c r="H168" s="139">
        <v>180</v>
      </c>
      <c r="I168" s="140"/>
      <c r="J168" s="141">
        <f t="shared" si="20"/>
        <v>0</v>
      </c>
      <c r="K168" s="137" t="s">
        <v>1</v>
      </c>
      <c r="L168" s="31"/>
      <c r="M168" s="142" t="s">
        <v>1</v>
      </c>
      <c r="N168" s="143" t="s">
        <v>41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182</v>
      </c>
      <c r="AT168" s="146" t="s">
        <v>179</v>
      </c>
      <c r="AU168" s="146" t="s">
        <v>84</v>
      </c>
      <c r="AY168" s="16" t="s">
        <v>176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6" t="s">
        <v>84</v>
      </c>
      <c r="BK168" s="147">
        <f t="shared" si="29"/>
        <v>0</v>
      </c>
      <c r="BL168" s="16" t="s">
        <v>182</v>
      </c>
      <c r="BM168" s="146" t="s">
        <v>1669</v>
      </c>
    </row>
    <row r="169" spans="2:65" s="1" customFormat="1" ht="16.5" customHeight="1">
      <c r="B169" s="31"/>
      <c r="C169" s="135" t="s">
        <v>407</v>
      </c>
      <c r="D169" s="135" t="s">
        <v>179</v>
      </c>
      <c r="E169" s="136" t="s">
        <v>1670</v>
      </c>
      <c r="F169" s="137" t="s">
        <v>1023</v>
      </c>
      <c r="G169" s="138" t="s">
        <v>930</v>
      </c>
      <c r="H169" s="139">
        <v>1</v>
      </c>
      <c r="I169" s="140"/>
      <c r="J169" s="141">
        <f t="shared" si="20"/>
        <v>0</v>
      </c>
      <c r="K169" s="137" t="s">
        <v>1</v>
      </c>
      <c r="L169" s="31"/>
      <c r="M169" s="142" t="s">
        <v>1</v>
      </c>
      <c r="N169" s="143" t="s">
        <v>41</v>
      </c>
      <c r="P169" s="144">
        <f t="shared" si="21"/>
        <v>0</v>
      </c>
      <c r="Q169" s="144">
        <v>0</v>
      </c>
      <c r="R169" s="144">
        <f t="shared" si="22"/>
        <v>0</v>
      </c>
      <c r="S169" s="144">
        <v>0</v>
      </c>
      <c r="T169" s="145">
        <f t="shared" si="23"/>
        <v>0</v>
      </c>
      <c r="AR169" s="146" t="s">
        <v>182</v>
      </c>
      <c r="AT169" s="146" t="s">
        <v>179</v>
      </c>
      <c r="AU169" s="146" t="s">
        <v>84</v>
      </c>
      <c r="AY169" s="16" t="s">
        <v>176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6" t="s">
        <v>84</v>
      </c>
      <c r="BK169" s="147">
        <f t="shared" si="29"/>
        <v>0</v>
      </c>
      <c r="BL169" s="16" t="s">
        <v>182</v>
      </c>
      <c r="BM169" s="146" t="s">
        <v>1671</v>
      </c>
    </row>
    <row r="170" spans="2:65" s="1" customFormat="1" ht="16.5" customHeight="1">
      <c r="B170" s="31"/>
      <c r="C170" s="135" t="s">
        <v>413</v>
      </c>
      <c r="D170" s="135" t="s">
        <v>179</v>
      </c>
      <c r="E170" s="136" t="s">
        <v>1672</v>
      </c>
      <c r="F170" s="137" t="s">
        <v>1673</v>
      </c>
      <c r="G170" s="138" t="s">
        <v>930</v>
      </c>
      <c r="H170" s="139">
        <v>1</v>
      </c>
      <c r="I170" s="140"/>
      <c r="J170" s="141">
        <f t="shared" si="20"/>
        <v>0</v>
      </c>
      <c r="K170" s="137" t="s">
        <v>1</v>
      </c>
      <c r="L170" s="31"/>
      <c r="M170" s="142" t="s">
        <v>1</v>
      </c>
      <c r="N170" s="143" t="s">
        <v>41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182</v>
      </c>
      <c r="AT170" s="146" t="s">
        <v>179</v>
      </c>
      <c r="AU170" s="146" t="s">
        <v>84</v>
      </c>
      <c r="AY170" s="16" t="s">
        <v>176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6" t="s">
        <v>84</v>
      </c>
      <c r="BK170" s="147">
        <f t="shared" si="29"/>
        <v>0</v>
      </c>
      <c r="BL170" s="16" t="s">
        <v>182</v>
      </c>
      <c r="BM170" s="146" t="s">
        <v>1674</v>
      </c>
    </row>
    <row r="171" spans="2:65" s="1" customFormat="1" ht="16.5" customHeight="1">
      <c r="B171" s="31"/>
      <c r="C171" s="135" t="s">
        <v>412</v>
      </c>
      <c r="D171" s="135" t="s">
        <v>179</v>
      </c>
      <c r="E171" s="136" t="s">
        <v>1675</v>
      </c>
      <c r="F171" s="137" t="s">
        <v>1676</v>
      </c>
      <c r="G171" s="138" t="s">
        <v>930</v>
      </c>
      <c r="H171" s="139">
        <v>1</v>
      </c>
      <c r="I171" s="140"/>
      <c r="J171" s="141">
        <f t="shared" si="20"/>
        <v>0</v>
      </c>
      <c r="K171" s="137" t="s">
        <v>1</v>
      </c>
      <c r="L171" s="31"/>
      <c r="M171" s="142" t="s">
        <v>1</v>
      </c>
      <c r="N171" s="143" t="s">
        <v>41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182</v>
      </c>
      <c r="AT171" s="146" t="s">
        <v>179</v>
      </c>
      <c r="AU171" s="146" t="s">
        <v>84</v>
      </c>
      <c r="AY171" s="16" t="s">
        <v>176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6" t="s">
        <v>84</v>
      </c>
      <c r="BK171" s="147">
        <f t="shared" si="29"/>
        <v>0</v>
      </c>
      <c r="BL171" s="16" t="s">
        <v>182</v>
      </c>
      <c r="BM171" s="146" t="s">
        <v>1677</v>
      </c>
    </row>
    <row r="172" spans="2:65" s="1" customFormat="1" ht="16.5" customHeight="1">
      <c r="B172" s="31"/>
      <c r="C172" s="135" t="s">
        <v>552</v>
      </c>
      <c r="D172" s="135" t="s">
        <v>179</v>
      </c>
      <c r="E172" s="136" t="s">
        <v>1678</v>
      </c>
      <c r="F172" s="137" t="s">
        <v>1679</v>
      </c>
      <c r="G172" s="138" t="s">
        <v>930</v>
      </c>
      <c r="H172" s="139">
        <v>1</v>
      </c>
      <c r="I172" s="140"/>
      <c r="J172" s="141">
        <f t="shared" si="20"/>
        <v>0</v>
      </c>
      <c r="K172" s="137" t="s">
        <v>1</v>
      </c>
      <c r="L172" s="31"/>
      <c r="M172" s="142" t="s">
        <v>1</v>
      </c>
      <c r="N172" s="143" t="s">
        <v>41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182</v>
      </c>
      <c r="AT172" s="146" t="s">
        <v>179</v>
      </c>
      <c r="AU172" s="146" t="s">
        <v>84</v>
      </c>
      <c r="AY172" s="16" t="s">
        <v>176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6" t="s">
        <v>84</v>
      </c>
      <c r="BK172" s="147">
        <f t="shared" si="29"/>
        <v>0</v>
      </c>
      <c r="BL172" s="16" t="s">
        <v>182</v>
      </c>
      <c r="BM172" s="146" t="s">
        <v>1680</v>
      </c>
    </row>
    <row r="173" spans="2:65" s="1" customFormat="1" ht="24.2" customHeight="1">
      <c r="B173" s="31"/>
      <c r="C173" s="135" t="s">
        <v>525</v>
      </c>
      <c r="D173" s="135" t="s">
        <v>179</v>
      </c>
      <c r="E173" s="136" t="s">
        <v>1681</v>
      </c>
      <c r="F173" s="137" t="s">
        <v>1682</v>
      </c>
      <c r="G173" s="138" t="s">
        <v>930</v>
      </c>
      <c r="H173" s="139">
        <v>1</v>
      </c>
      <c r="I173" s="140"/>
      <c r="J173" s="141">
        <f t="shared" si="20"/>
        <v>0</v>
      </c>
      <c r="K173" s="137" t="s">
        <v>1</v>
      </c>
      <c r="L173" s="31"/>
      <c r="M173" s="142" t="s">
        <v>1</v>
      </c>
      <c r="N173" s="143" t="s">
        <v>41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182</v>
      </c>
      <c r="AT173" s="146" t="s">
        <v>179</v>
      </c>
      <c r="AU173" s="146" t="s">
        <v>84</v>
      </c>
      <c r="AY173" s="16" t="s">
        <v>176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6" t="s">
        <v>84</v>
      </c>
      <c r="BK173" s="147">
        <f t="shared" si="29"/>
        <v>0</v>
      </c>
      <c r="BL173" s="16" t="s">
        <v>182</v>
      </c>
      <c r="BM173" s="146" t="s">
        <v>1683</v>
      </c>
    </row>
    <row r="174" spans="2:65" s="11" customFormat="1" ht="25.9" customHeight="1">
      <c r="B174" s="123"/>
      <c r="D174" s="124" t="s">
        <v>75</v>
      </c>
      <c r="E174" s="125" t="s">
        <v>1034</v>
      </c>
      <c r="F174" s="125" t="s">
        <v>1035</v>
      </c>
      <c r="I174" s="126"/>
      <c r="J174" s="127">
        <f>BK174</f>
        <v>0</v>
      </c>
      <c r="L174" s="123"/>
      <c r="M174" s="128"/>
      <c r="P174" s="129">
        <f>SUM(P175:P193)</f>
        <v>0</v>
      </c>
      <c r="R174" s="129">
        <f>SUM(R175:R193)</f>
        <v>0</v>
      </c>
      <c r="T174" s="130">
        <f>SUM(T175:T193)</f>
        <v>0</v>
      </c>
      <c r="AR174" s="124" t="s">
        <v>84</v>
      </c>
      <c r="AT174" s="131" t="s">
        <v>75</v>
      </c>
      <c r="AU174" s="131" t="s">
        <v>76</v>
      </c>
      <c r="AY174" s="124" t="s">
        <v>176</v>
      </c>
      <c r="BK174" s="132">
        <f>SUM(BK175:BK193)</f>
        <v>0</v>
      </c>
    </row>
    <row r="175" spans="2:65" s="1" customFormat="1" ht="16.5" customHeight="1">
      <c r="B175" s="31"/>
      <c r="C175" s="135" t="s">
        <v>563</v>
      </c>
      <c r="D175" s="135" t="s">
        <v>179</v>
      </c>
      <c r="E175" s="136" t="s">
        <v>1684</v>
      </c>
      <c r="F175" s="137" t="s">
        <v>1317</v>
      </c>
      <c r="G175" s="138" t="s">
        <v>930</v>
      </c>
      <c r="H175" s="139">
        <v>1</v>
      </c>
      <c r="I175" s="140"/>
      <c r="J175" s="141">
        <f t="shared" ref="J175:J193" si="30">ROUND(I175*H175,2)</f>
        <v>0</v>
      </c>
      <c r="K175" s="137" t="s">
        <v>1</v>
      </c>
      <c r="L175" s="31"/>
      <c r="M175" s="142" t="s">
        <v>1</v>
      </c>
      <c r="N175" s="143" t="s">
        <v>41</v>
      </c>
      <c r="P175" s="144">
        <f t="shared" ref="P175:P193" si="31">O175*H175</f>
        <v>0</v>
      </c>
      <c r="Q175" s="144">
        <v>0</v>
      </c>
      <c r="R175" s="144">
        <f t="shared" ref="R175:R193" si="32">Q175*H175</f>
        <v>0</v>
      </c>
      <c r="S175" s="144">
        <v>0</v>
      </c>
      <c r="T175" s="145">
        <f t="shared" ref="T175:T193" si="33">S175*H175</f>
        <v>0</v>
      </c>
      <c r="AR175" s="146" t="s">
        <v>182</v>
      </c>
      <c r="AT175" s="146" t="s">
        <v>179</v>
      </c>
      <c r="AU175" s="146" t="s">
        <v>84</v>
      </c>
      <c r="AY175" s="16" t="s">
        <v>176</v>
      </c>
      <c r="BE175" s="147">
        <f t="shared" ref="BE175:BE193" si="34">IF(N175="základní",J175,0)</f>
        <v>0</v>
      </c>
      <c r="BF175" s="147">
        <f t="shared" ref="BF175:BF193" si="35">IF(N175="snížená",J175,0)</f>
        <v>0</v>
      </c>
      <c r="BG175" s="147">
        <f t="shared" ref="BG175:BG193" si="36">IF(N175="zákl. přenesená",J175,0)</f>
        <v>0</v>
      </c>
      <c r="BH175" s="147">
        <f t="shared" ref="BH175:BH193" si="37">IF(N175="sníž. přenesená",J175,0)</f>
        <v>0</v>
      </c>
      <c r="BI175" s="147">
        <f t="shared" ref="BI175:BI193" si="38">IF(N175="nulová",J175,0)</f>
        <v>0</v>
      </c>
      <c r="BJ175" s="16" t="s">
        <v>84</v>
      </c>
      <c r="BK175" s="147">
        <f t="shared" ref="BK175:BK193" si="39">ROUND(I175*H175,2)</f>
        <v>0</v>
      </c>
      <c r="BL175" s="16" t="s">
        <v>182</v>
      </c>
      <c r="BM175" s="146" t="s">
        <v>1685</v>
      </c>
    </row>
    <row r="176" spans="2:65" s="1" customFormat="1" ht="16.5" customHeight="1">
      <c r="B176" s="31"/>
      <c r="C176" s="135" t="s">
        <v>567</v>
      </c>
      <c r="D176" s="135" t="s">
        <v>179</v>
      </c>
      <c r="E176" s="136" t="s">
        <v>1686</v>
      </c>
      <c r="F176" s="137" t="s">
        <v>1320</v>
      </c>
      <c r="G176" s="138" t="s">
        <v>930</v>
      </c>
      <c r="H176" s="139">
        <v>1</v>
      </c>
      <c r="I176" s="140"/>
      <c r="J176" s="141">
        <f t="shared" si="30"/>
        <v>0</v>
      </c>
      <c r="K176" s="137" t="s">
        <v>1</v>
      </c>
      <c r="L176" s="31"/>
      <c r="M176" s="142" t="s">
        <v>1</v>
      </c>
      <c r="N176" s="143" t="s">
        <v>41</v>
      </c>
      <c r="P176" s="144">
        <f t="shared" si="31"/>
        <v>0</v>
      </c>
      <c r="Q176" s="144">
        <v>0</v>
      </c>
      <c r="R176" s="144">
        <f t="shared" si="32"/>
        <v>0</v>
      </c>
      <c r="S176" s="144">
        <v>0</v>
      </c>
      <c r="T176" s="145">
        <f t="shared" si="33"/>
        <v>0</v>
      </c>
      <c r="AR176" s="146" t="s">
        <v>182</v>
      </c>
      <c r="AT176" s="146" t="s">
        <v>179</v>
      </c>
      <c r="AU176" s="146" t="s">
        <v>84</v>
      </c>
      <c r="AY176" s="16" t="s">
        <v>176</v>
      </c>
      <c r="BE176" s="147">
        <f t="shared" si="34"/>
        <v>0</v>
      </c>
      <c r="BF176" s="147">
        <f t="shared" si="35"/>
        <v>0</v>
      </c>
      <c r="BG176" s="147">
        <f t="shared" si="36"/>
        <v>0</v>
      </c>
      <c r="BH176" s="147">
        <f t="shared" si="37"/>
        <v>0</v>
      </c>
      <c r="BI176" s="147">
        <f t="shared" si="38"/>
        <v>0</v>
      </c>
      <c r="BJ176" s="16" t="s">
        <v>84</v>
      </c>
      <c r="BK176" s="147">
        <f t="shared" si="39"/>
        <v>0</v>
      </c>
      <c r="BL176" s="16" t="s">
        <v>182</v>
      </c>
      <c r="BM176" s="146" t="s">
        <v>1687</v>
      </c>
    </row>
    <row r="177" spans="2:65" s="1" customFormat="1" ht="16.5" customHeight="1">
      <c r="B177" s="31"/>
      <c r="C177" s="135" t="s">
        <v>571</v>
      </c>
      <c r="D177" s="135" t="s">
        <v>179</v>
      </c>
      <c r="E177" s="136" t="s">
        <v>1550</v>
      </c>
      <c r="F177" s="137" t="s">
        <v>1323</v>
      </c>
      <c r="G177" s="138" t="s">
        <v>930</v>
      </c>
      <c r="H177" s="139">
        <v>1</v>
      </c>
      <c r="I177" s="140"/>
      <c r="J177" s="141">
        <f t="shared" si="30"/>
        <v>0</v>
      </c>
      <c r="K177" s="137" t="s">
        <v>1</v>
      </c>
      <c r="L177" s="31"/>
      <c r="M177" s="142" t="s">
        <v>1</v>
      </c>
      <c r="N177" s="143" t="s">
        <v>41</v>
      </c>
      <c r="P177" s="144">
        <f t="shared" si="31"/>
        <v>0</v>
      </c>
      <c r="Q177" s="144">
        <v>0</v>
      </c>
      <c r="R177" s="144">
        <f t="shared" si="32"/>
        <v>0</v>
      </c>
      <c r="S177" s="144">
        <v>0</v>
      </c>
      <c r="T177" s="145">
        <f t="shared" si="33"/>
        <v>0</v>
      </c>
      <c r="AR177" s="146" t="s">
        <v>182</v>
      </c>
      <c r="AT177" s="146" t="s">
        <v>179</v>
      </c>
      <c r="AU177" s="146" t="s">
        <v>84</v>
      </c>
      <c r="AY177" s="16" t="s">
        <v>176</v>
      </c>
      <c r="BE177" s="147">
        <f t="shared" si="34"/>
        <v>0</v>
      </c>
      <c r="BF177" s="147">
        <f t="shared" si="35"/>
        <v>0</v>
      </c>
      <c r="BG177" s="147">
        <f t="shared" si="36"/>
        <v>0</v>
      </c>
      <c r="BH177" s="147">
        <f t="shared" si="37"/>
        <v>0</v>
      </c>
      <c r="BI177" s="147">
        <f t="shared" si="38"/>
        <v>0</v>
      </c>
      <c r="BJ177" s="16" t="s">
        <v>84</v>
      </c>
      <c r="BK177" s="147">
        <f t="shared" si="39"/>
        <v>0</v>
      </c>
      <c r="BL177" s="16" t="s">
        <v>182</v>
      </c>
      <c r="BM177" s="146" t="s">
        <v>1688</v>
      </c>
    </row>
    <row r="178" spans="2:65" s="1" customFormat="1" ht="16.5" customHeight="1">
      <c r="B178" s="31"/>
      <c r="C178" s="135" t="s">
        <v>579</v>
      </c>
      <c r="D178" s="135" t="s">
        <v>179</v>
      </c>
      <c r="E178" s="136" t="s">
        <v>1689</v>
      </c>
      <c r="F178" s="137" t="s">
        <v>1335</v>
      </c>
      <c r="G178" s="138" t="s">
        <v>930</v>
      </c>
      <c r="H178" s="139">
        <v>1</v>
      </c>
      <c r="I178" s="140"/>
      <c r="J178" s="141">
        <f t="shared" si="30"/>
        <v>0</v>
      </c>
      <c r="K178" s="137" t="s">
        <v>1</v>
      </c>
      <c r="L178" s="31"/>
      <c r="M178" s="142" t="s">
        <v>1</v>
      </c>
      <c r="N178" s="143" t="s">
        <v>41</v>
      </c>
      <c r="P178" s="144">
        <f t="shared" si="31"/>
        <v>0</v>
      </c>
      <c r="Q178" s="144">
        <v>0</v>
      </c>
      <c r="R178" s="144">
        <f t="shared" si="32"/>
        <v>0</v>
      </c>
      <c r="S178" s="144">
        <v>0</v>
      </c>
      <c r="T178" s="145">
        <f t="shared" si="33"/>
        <v>0</v>
      </c>
      <c r="AR178" s="146" t="s">
        <v>182</v>
      </c>
      <c r="AT178" s="146" t="s">
        <v>179</v>
      </c>
      <c r="AU178" s="146" t="s">
        <v>84</v>
      </c>
      <c r="AY178" s="16" t="s">
        <v>176</v>
      </c>
      <c r="BE178" s="147">
        <f t="shared" si="34"/>
        <v>0</v>
      </c>
      <c r="BF178" s="147">
        <f t="shared" si="35"/>
        <v>0</v>
      </c>
      <c r="BG178" s="147">
        <f t="shared" si="36"/>
        <v>0</v>
      </c>
      <c r="BH178" s="147">
        <f t="shared" si="37"/>
        <v>0</v>
      </c>
      <c r="BI178" s="147">
        <f t="shared" si="38"/>
        <v>0</v>
      </c>
      <c r="BJ178" s="16" t="s">
        <v>84</v>
      </c>
      <c r="BK178" s="147">
        <f t="shared" si="39"/>
        <v>0</v>
      </c>
      <c r="BL178" s="16" t="s">
        <v>182</v>
      </c>
      <c r="BM178" s="146" t="s">
        <v>1690</v>
      </c>
    </row>
    <row r="179" spans="2:65" s="1" customFormat="1" ht="16.5" customHeight="1">
      <c r="B179" s="31"/>
      <c r="C179" s="135" t="s">
        <v>585</v>
      </c>
      <c r="D179" s="135" t="s">
        <v>179</v>
      </c>
      <c r="E179" s="136" t="s">
        <v>1337</v>
      </c>
      <c r="F179" s="137" t="s">
        <v>1338</v>
      </c>
      <c r="G179" s="138" t="s">
        <v>930</v>
      </c>
      <c r="H179" s="139">
        <v>1</v>
      </c>
      <c r="I179" s="140"/>
      <c r="J179" s="141">
        <f t="shared" si="30"/>
        <v>0</v>
      </c>
      <c r="K179" s="137" t="s">
        <v>1</v>
      </c>
      <c r="L179" s="31"/>
      <c r="M179" s="142" t="s">
        <v>1</v>
      </c>
      <c r="N179" s="143" t="s">
        <v>41</v>
      </c>
      <c r="P179" s="144">
        <f t="shared" si="31"/>
        <v>0</v>
      </c>
      <c r="Q179" s="144">
        <v>0</v>
      </c>
      <c r="R179" s="144">
        <f t="shared" si="32"/>
        <v>0</v>
      </c>
      <c r="S179" s="144">
        <v>0</v>
      </c>
      <c r="T179" s="145">
        <f t="shared" si="33"/>
        <v>0</v>
      </c>
      <c r="AR179" s="146" t="s">
        <v>182</v>
      </c>
      <c r="AT179" s="146" t="s">
        <v>179</v>
      </c>
      <c r="AU179" s="146" t="s">
        <v>84</v>
      </c>
      <c r="AY179" s="16" t="s">
        <v>176</v>
      </c>
      <c r="BE179" s="147">
        <f t="shared" si="34"/>
        <v>0</v>
      </c>
      <c r="BF179" s="147">
        <f t="shared" si="35"/>
        <v>0</v>
      </c>
      <c r="BG179" s="147">
        <f t="shared" si="36"/>
        <v>0</v>
      </c>
      <c r="BH179" s="147">
        <f t="shared" si="37"/>
        <v>0</v>
      </c>
      <c r="BI179" s="147">
        <f t="shared" si="38"/>
        <v>0</v>
      </c>
      <c r="BJ179" s="16" t="s">
        <v>84</v>
      </c>
      <c r="BK179" s="147">
        <f t="shared" si="39"/>
        <v>0</v>
      </c>
      <c r="BL179" s="16" t="s">
        <v>182</v>
      </c>
      <c r="BM179" s="146" t="s">
        <v>1691</v>
      </c>
    </row>
    <row r="180" spans="2:65" s="1" customFormat="1" ht="16.5" customHeight="1">
      <c r="B180" s="31"/>
      <c r="C180" s="135" t="s">
        <v>591</v>
      </c>
      <c r="D180" s="135" t="s">
        <v>179</v>
      </c>
      <c r="E180" s="136" t="s">
        <v>1692</v>
      </c>
      <c r="F180" s="137" t="s">
        <v>1061</v>
      </c>
      <c r="G180" s="138" t="s">
        <v>930</v>
      </c>
      <c r="H180" s="139">
        <v>1</v>
      </c>
      <c r="I180" s="140"/>
      <c r="J180" s="141">
        <f t="shared" si="30"/>
        <v>0</v>
      </c>
      <c r="K180" s="137" t="s">
        <v>1</v>
      </c>
      <c r="L180" s="31"/>
      <c r="M180" s="142" t="s">
        <v>1</v>
      </c>
      <c r="N180" s="143" t="s">
        <v>41</v>
      </c>
      <c r="P180" s="144">
        <f t="shared" si="31"/>
        <v>0</v>
      </c>
      <c r="Q180" s="144">
        <v>0</v>
      </c>
      <c r="R180" s="144">
        <f t="shared" si="32"/>
        <v>0</v>
      </c>
      <c r="S180" s="144">
        <v>0</v>
      </c>
      <c r="T180" s="145">
        <f t="shared" si="33"/>
        <v>0</v>
      </c>
      <c r="AR180" s="146" t="s">
        <v>182</v>
      </c>
      <c r="AT180" s="146" t="s">
        <v>179</v>
      </c>
      <c r="AU180" s="146" t="s">
        <v>84</v>
      </c>
      <c r="AY180" s="16" t="s">
        <v>176</v>
      </c>
      <c r="BE180" s="147">
        <f t="shared" si="34"/>
        <v>0</v>
      </c>
      <c r="BF180" s="147">
        <f t="shared" si="35"/>
        <v>0</v>
      </c>
      <c r="BG180" s="147">
        <f t="shared" si="36"/>
        <v>0</v>
      </c>
      <c r="BH180" s="147">
        <f t="shared" si="37"/>
        <v>0</v>
      </c>
      <c r="BI180" s="147">
        <f t="shared" si="38"/>
        <v>0</v>
      </c>
      <c r="BJ180" s="16" t="s">
        <v>84</v>
      </c>
      <c r="BK180" s="147">
        <f t="shared" si="39"/>
        <v>0</v>
      </c>
      <c r="BL180" s="16" t="s">
        <v>182</v>
      </c>
      <c r="BM180" s="146" t="s">
        <v>1693</v>
      </c>
    </row>
    <row r="181" spans="2:65" s="1" customFormat="1" ht="16.5" customHeight="1">
      <c r="B181" s="31"/>
      <c r="C181" s="135" t="s">
        <v>597</v>
      </c>
      <c r="D181" s="135" t="s">
        <v>179</v>
      </c>
      <c r="E181" s="136" t="s">
        <v>1694</v>
      </c>
      <c r="F181" s="137" t="s">
        <v>1343</v>
      </c>
      <c r="G181" s="138" t="s">
        <v>930</v>
      </c>
      <c r="H181" s="139">
        <v>1</v>
      </c>
      <c r="I181" s="140"/>
      <c r="J181" s="141">
        <f t="shared" si="30"/>
        <v>0</v>
      </c>
      <c r="K181" s="137" t="s">
        <v>1</v>
      </c>
      <c r="L181" s="31"/>
      <c r="M181" s="142" t="s">
        <v>1</v>
      </c>
      <c r="N181" s="143" t="s">
        <v>41</v>
      </c>
      <c r="P181" s="144">
        <f t="shared" si="31"/>
        <v>0</v>
      </c>
      <c r="Q181" s="144">
        <v>0</v>
      </c>
      <c r="R181" s="144">
        <f t="shared" si="32"/>
        <v>0</v>
      </c>
      <c r="S181" s="144">
        <v>0</v>
      </c>
      <c r="T181" s="145">
        <f t="shared" si="33"/>
        <v>0</v>
      </c>
      <c r="AR181" s="146" t="s">
        <v>182</v>
      </c>
      <c r="AT181" s="146" t="s">
        <v>179</v>
      </c>
      <c r="AU181" s="146" t="s">
        <v>84</v>
      </c>
      <c r="AY181" s="16" t="s">
        <v>176</v>
      </c>
      <c r="BE181" s="147">
        <f t="shared" si="34"/>
        <v>0</v>
      </c>
      <c r="BF181" s="147">
        <f t="shared" si="35"/>
        <v>0</v>
      </c>
      <c r="BG181" s="147">
        <f t="shared" si="36"/>
        <v>0</v>
      </c>
      <c r="BH181" s="147">
        <f t="shared" si="37"/>
        <v>0</v>
      </c>
      <c r="BI181" s="147">
        <f t="shared" si="38"/>
        <v>0</v>
      </c>
      <c r="BJ181" s="16" t="s">
        <v>84</v>
      </c>
      <c r="BK181" s="147">
        <f t="shared" si="39"/>
        <v>0</v>
      </c>
      <c r="BL181" s="16" t="s">
        <v>182</v>
      </c>
      <c r="BM181" s="146" t="s">
        <v>1695</v>
      </c>
    </row>
    <row r="182" spans="2:65" s="1" customFormat="1" ht="16.5" customHeight="1">
      <c r="B182" s="31"/>
      <c r="C182" s="135" t="s">
        <v>602</v>
      </c>
      <c r="D182" s="135" t="s">
        <v>179</v>
      </c>
      <c r="E182" s="136" t="s">
        <v>1696</v>
      </c>
      <c r="F182" s="137" t="s">
        <v>1697</v>
      </c>
      <c r="G182" s="138" t="s">
        <v>930</v>
      </c>
      <c r="H182" s="139">
        <v>1</v>
      </c>
      <c r="I182" s="140"/>
      <c r="J182" s="141">
        <f t="shared" si="30"/>
        <v>0</v>
      </c>
      <c r="K182" s="137" t="s">
        <v>1</v>
      </c>
      <c r="L182" s="31"/>
      <c r="M182" s="142" t="s">
        <v>1</v>
      </c>
      <c r="N182" s="143" t="s">
        <v>41</v>
      </c>
      <c r="P182" s="144">
        <f t="shared" si="31"/>
        <v>0</v>
      </c>
      <c r="Q182" s="144">
        <v>0</v>
      </c>
      <c r="R182" s="144">
        <f t="shared" si="32"/>
        <v>0</v>
      </c>
      <c r="S182" s="144">
        <v>0</v>
      </c>
      <c r="T182" s="145">
        <f t="shared" si="33"/>
        <v>0</v>
      </c>
      <c r="AR182" s="146" t="s">
        <v>182</v>
      </c>
      <c r="AT182" s="146" t="s">
        <v>179</v>
      </c>
      <c r="AU182" s="146" t="s">
        <v>84</v>
      </c>
      <c r="AY182" s="16" t="s">
        <v>176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6" t="s">
        <v>84</v>
      </c>
      <c r="BK182" s="147">
        <f t="shared" si="39"/>
        <v>0</v>
      </c>
      <c r="BL182" s="16" t="s">
        <v>182</v>
      </c>
      <c r="BM182" s="146" t="s">
        <v>1698</v>
      </c>
    </row>
    <row r="183" spans="2:65" s="1" customFormat="1" ht="16.5" customHeight="1">
      <c r="B183" s="31"/>
      <c r="C183" s="135" t="s">
        <v>606</v>
      </c>
      <c r="D183" s="135" t="s">
        <v>179</v>
      </c>
      <c r="E183" s="136" t="s">
        <v>1699</v>
      </c>
      <c r="F183" s="137" t="s">
        <v>1091</v>
      </c>
      <c r="G183" s="138" t="s">
        <v>930</v>
      </c>
      <c r="H183" s="139">
        <v>1</v>
      </c>
      <c r="I183" s="140"/>
      <c r="J183" s="141">
        <f t="shared" si="30"/>
        <v>0</v>
      </c>
      <c r="K183" s="137" t="s">
        <v>1</v>
      </c>
      <c r="L183" s="31"/>
      <c r="M183" s="142" t="s">
        <v>1</v>
      </c>
      <c r="N183" s="143" t="s">
        <v>41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182</v>
      </c>
      <c r="AT183" s="146" t="s">
        <v>179</v>
      </c>
      <c r="AU183" s="146" t="s">
        <v>84</v>
      </c>
      <c r="AY183" s="16" t="s">
        <v>176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6" t="s">
        <v>84</v>
      </c>
      <c r="BK183" s="147">
        <f t="shared" si="39"/>
        <v>0</v>
      </c>
      <c r="BL183" s="16" t="s">
        <v>182</v>
      </c>
      <c r="BM183" s="146" t="s">
        <v>1700</v>
      </c>
    </row>
    <row r="184" spans="2:65" s="1" customFormat="1" ht="16.5" customHeight="1">
      <c r="B184" s="31"/>
      <c r="C184" s="135" t="s">
        <v>612</v>
      </c>
      <c r="D184" s="135" t="s">
        <v>179</v>
      </c>
      <c r="E184" s="136" t="s">
        <v>1701</v>
      </c>
      <c r="F184" s="137" t="s">
        <v>1088</v>
      </c>
      <c r="G184" s="138" t="s">
        <v>930</v>
      </c>
      <c r="H184" s="139">
        <v>1</v>
      </c>
      <c r="I184" s="140"/>
      <c r="J184" s="141">
        <f t="shared" si="30"/>
        <v>0</v>
      </c>
      <c r="K184" s="137" t="s">
        <v>1</v>
      </c>
      <c r="L184" s="31"/>
      <c r="M184" s="142" t="s">
        <v>1</v>
      </c>
      <c r="N184" s="143" t="s">
        <v>41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182</v>
      </c>
      <c r="AT184" s="146" t="s">
        <v>179</v>
      </c>
      <c r="AU184" s="146" t="s">
        <v>84</v>
      </c>
      <c r="AY184" s="16" t="s">
        <v>176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6" t="s">
        <v>84</v>
      </c>
      <c r="BK184" s="147">
        <f t="shared" si="39"/>
        <v>0</v>
      </c>
      <c r="BL184" s="16" t="s">
        <v>182</v>
      </c>
      <c r="BM184" s="146" t="s">
        <v>1702</v>
      </c>
    </row>
    <row r="185" spans="2:65" s="1" customFormat="1" ht="16.5" customHeight="1">
      <c r="B185" s="31"/>
      <c r="C185" s="135" t="s">
        <v>616</v>
      </c>
      <c r="D185" s="135" t="s">
        <v>179</v>
      </c>
      <c r="E185" s="136" t="s">
        <v>1703</v>
      </c>
      <c r="F185" s="137" t="s">
        <v>1094</v>
      </c>
      <c r="G185" s="138" t="s">
        <v>930</v>
      </c>
      <c r="H185" s="139">
        <v>1</v>
      </c>
      <c r="I185" s="140"/>
      <c r="J185" s="141">
        <f t="shared" si="30"/>
        <v>0</v>
      </c>
      <c r="K185" s="137" t="s">
        <v>1</v>
      </c>
      <c r="L185" s="31"/>
      <c r="M185" s="142" t="s">
        <v>1</v>
      </c>
      <c r="N185" s="143" t="s">
        <v>41</v>
      </c>
      <c r="P185" s="144">
        <f t="shared" si="31"/>
        <v>0</v>
      </c>
      <c r="Q185" s="144">
        <v>0</v>
      </c>
      <c r="R185" s="144">
        <f t="shared" si="32"/>
        <v>0</v>
      </c>
      <c r="S185" s="144">
        <v>0</v>
      </c>
      <c r="T185" s="145">
        <f t="shared" si="33"/>
        <v>0</v>
      </c>
      <c r="AR185" s="146" t="s">
        <v>182</v>
      </c>
      <c r="AT185" s="146" t="s">
        <v>179</v>
      </c>
      <c r="AU185" s="146" t="s">
        <v>84</v>
      </c>
      <c r="AY185" s="16" t="s">
        <v>176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6" t="s">
        <v>84</v>
      </c>
      <c r="BK185" s="147">
        <f t="shared" si="39"/>
        <v>0</v>
      </c>
      <c r="BL185" s="16" t="s">
        <v>182</v>
      </c>
      <c r="BM185" s="146" t="s">
        <v>1704</v>
      </c>
    </row>
    <row r="186" spans="2:65" s="1" customFormat="1" ht="16.5" customHeight="1">
      <c r="B186" s="31"/>
      <c r="C186" s="135" t="s">
        <v>620</v>
      </c>
      <c r="D186" s="135" t="s">
        <v>179</v>
      </c>
      <c r="E186" s="136" t="s">
        <v>1705</v>
      </c>
      <c r="F186" s="137" t="s">
        <v>1353</v>
      </c>
      <c r="G186" s="138" t="s">
        <v>930</v>
      </c>
      <c r="H186" s="139">
        <v>1</v>
      </c>
      <c r="I186" s="140"/>
      <c r="J186" s="141">
        <f t="shared" si="30"/>
        <v>0</v>
      </c>
      <c r="K186" s="137" t="s">
        <v>1</v>
      </c>
      <c r="L186" s="31"/>
      <c r="M186" s="142" t="s">
        <v>1</v>
      </c>
      <c r="N186" s="143" t="s">
        <v>41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182</v>
      </c>
      <c r="AT186" s="146" t="s">
        <v>179</v>
      </c>
      <c r="AU186" s="146" t="s">
        <v>84</v>
      </c>
      <c r="AY186" s="16" t="s">
        <v>176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6" t="s">
        <v>84</v>
      </c>
      <c r="BK186" s="147">
        <f t="shared" si="39"/>
        <v>0</v>
      </c>
      <c r="BL186" s="16" t="s">
        <v>182</v>
      </c>
      <c r="BM186" s="146" t="s">
        <v>1706</v>
      </c>
    </row>
    <row r="187" spans="2:65" s="1" customFormat="1" ht="16.5" customHeight="1">
      <c r="B187" s="31"/>
      <c r="C187" s="135" t="s">
        <v>637</v>
      </c>
      <c r="D187" s="135" t="s">
        <v>179</v>
      </c>
      <c r="E187" s="136" t="s">
        <v>1707</v>
      </c>
      <c r="F187" s="137" t="s">
        <v>1564</v>
      </c>
      <c r="G187" s="138" t="s">
        <v>930</v>
      </c>
      <c r="H187" s="139">
        <v>1</v>
      </c>
      <c r="I187" s="140"/>
      <c r="J187" s="141">
        <f t="shared" si="30"/>
        <v>0</v>
      </c>
      <c r="K187" s="137" t="s">
        <v>1</v>
      </c>
      <c r="L187" s="31"/>
      <c r="M187" s="142" t="s">
        <v>1</v>
      </c>
      <c r="N187" s="143" t="s">
        <v>41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182</v>
      </c>
      <c r="AT187" s="146" t="s">
        <v>179</v>
      </c>
      <c r="AU187" s="146" t="s">
        <v>84</v>
      </c>
      <c r="AY187" s="16" t="s">
        <v>176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6" t="s">
        <v>84</v>
      </c>
      <c r="BK187" s="147">
        <f t="shared" si="39"/>
        <v>0</v>
      </c>
      <c r="BL187" s="16" t="s">
        <v>182</v>
      </c>
      <c r="BM187" s="146" t="s">
        <v>1708</v>
      </c>
    </row>
    <row r="188" spans="2:65" s="1" customFormat="1" ht="16.5" customHeight="1">
      <c r="B188" s="31"/>
      <c r="C188" s="135" t="s">
        <v>642</v>
      </c>
      <c r="D188" s="135" t="s">
        <v>179</v>
      </c>
      <c r="E188" s="136" t="s">
        <v>1355</v>
      </c>
      <c r="F188" s="137" t="s">
        <v>1356</v>
      </c>
      <c r="G188" s="138" t="s">
        <v>930</v>
      </c>
      <c r="H188" s="139">
        <v>1</v>
      </c>
      <c r="I188" s="140"/>
      <c r="J188" s="141">
        <f t="shared" si="30"/>
        <v>0</v>
      </c>
      <c r="K188" s="137" t="s">
        <v>1</v>
      </c>
      <c r="L188" s="31"/>
      <c r="M188" s="142" t="s">
        <v>1</v>
      </c>
      <c r="N188" s="143" t="s">
        <v>41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182</v>
      </c>
      <c r="AT188" s="146" t="s">
        <v>179</v>
      </c>
      <c r="AU188" s="146" t="s">
        <v>84</v>
      </c>
      <c r="AY188" s="16" t="s">
        <v>176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6" t="s">
        <v>84</v>
      </c>
      <c r="BK188" s="147">
        <f t="shared" si="39"/>
        <v>0</v>
      </c>
      <c r="BL188" s="16" t="s">
        <v>182</v>
      </c>
      <c r="BM188" s="146" t="s">
        <v>1709</v>
      </c>
    </row>
    <row r="189" spans="2:65" s="1" customFormat="1" ht="16.5" customHeight="1">
      <c r="B189" s="31"/>
      <c r="C189" s="135" t="s">
        <v>646</v>
      </c>
      <c r="D189" s="135" t="s">
        <v>179</v>
      </c>
      <c r="E189" s="136" t="s">
        <v>1710</v>
      </c>
      <c r="F189" s="137" t="s">
        <v>1359</v>
      </c>
      <c r="G189" s="138" t="s">
        <v>930</v>
      </c>
      <c r="H189" s="139">
        <v>1</v>
      </c>
      <c r="I189" s="140"/>
      <c r="J189" s="141">
        <f t="shared" si="30"/>
        <v>0</v>
      </c>
      <c r="K189" s="137" t="s">
        <v>1</v>
      </c>
      <c r="L189" s="31"/>
      <c r="M189" s="142" t="s">
        <v>1</v>
      </c>
      <c r="N189" s="143" t="s">
        <v>41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182</v>
      </c>
      <c r="AT189" s="146" t="s">
        <v>179</v>
      </c>
      <c r="AU189" s="146" t="s">
        <v>84</v>
      </c>
      <c r="AY189" s="16" t="s">
        <v>176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6" t="s">
        <v>84</v>
      </c>
      <c r="BK189" s="147">
        <f t="shared" si="39"/>
        <v>0</v>
      </c>
      <c r="BL189" s="16" t="s">
        <v>182</v>
      </c>
      <c r="BM189" s="146" t="s">
        <v>1711</v>
      </c>
    </row>
    <row r="190" spans="2:65" s="1" customFormat="1" ht="16.5" customHeight="1">
      <c r="B190" s="31"/>
      <c r="C190" s="135" t="s">
        <v>650</v>
      </c>
      <c r="D190" s="135" t="s">
        <v>179</v>
      </c>
      <c r="E190" s="136" t="s">
        <v>1361</v>
      </c>
      <c r="F190" s="137" t="s">
        <v>1362</v>
      </c>
      <c r="G190" s="138" t="s">
        <v>930</v>
      </c>
      <c r="H190" s="139">
        <v>1</v>
      </c>
      <c r="I190" s="140"/>
      <c r="J190" s="141">
        <f t="shared" si="30"/>
        <v>0</v>
      </c>
      <c r="K190" s="137" t="s">
        <v>1</v>
      </c>
      <c r="L190" s="31"/>
      <c r="M190" s="142" t="s">
        <v>1</v>
      </c>
      <c r="N190" s="143" t="s">
        <v>41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182</v>
      </c>
      <c r="AT190" s="146" t="s">
        <v>179</v>
      </c>
      <c r="AU190" s="146" t="s">
        <v>84</v>
      </c>
      <c r="AY190" s="16" t="s">
        <v>176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6" t="s">
        <v>84</v>
      </c>
      <c r="BK190" s="147">
        <f t="shared" si="39"/>
        <v>0</v>
      </c>
      <c r="BL190" s="16" t="s">
        <v>182</v>
      </c>
      <c r="BM190" s="146" t="s">
        <v>1712</v>
      </c>
    </row>
    <row r="191" spans="2:65" s="1" customFormat="1" ht="16.5" customHeight="1">
      <c r="B191" s="31"/>
      <c r="C191" s="135" t="s">
        <v>654</v>
      </c>
      <c r="D191" s="135" t="s">
        <v>179</v>
      </c>
      <c r="E191" s="136" t="s">
        <v>1713</v>
      </c>
      <c r="F191" s="137" t="s">
        <v>1100</v>
      </c>
      <c r="G191" s="138" t="s">
        <v>930</v>
      </c>
      <c r="H191" s="139">
        <v>1</v>
      </c>
      <c r="I191" s="140"/>
      <c r="J191" s="141">
        <f t="shared" si="30"/>
        <v>0</v>
      </c>
      <c r="K191" s="137" t="s">
        <v>1</v>
      </c>
      <c r="L191" s="31"/>
      <c r="M191" s="142" t="s">
        <v>1</v>
      </c>
      <c r="N191" s="143" t="s">
        <v>41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182</v>
      </c>
      <c r="AT191" s="146" t="s">
        <v>179</v>
      </c>
      <c r="AU191" s="146" t="s">
        <v>84</v>
      </c>
      <c r="AY191" s="16" t="s">
        <v>176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6" t="s">
        <v>84</v>
      </c>
      <c r="BK191" s="147">
        <f t="shared" si="39"/>
        <v>0</v>
      </c>
      <c r="BL191" s="16" t="s">
        <v>182</v>
      </c>
      <c r="BM191" s="146" t="s">
        <v>1714</v>
      </c>
    </row>
    <row r="192" spans="2:65" s="1" customFormat="1" ht="16.5" customHeight="1">
      <c r="B192" s="31"/>
      <c r="C192" s="135" t="s">
        <v>402</v>
      </c>
      <c r="D192" s="135" t="s">
        <v>179</v>
      </c>
      <c r="E192" s="136" t="s">
        <v>1715</v>
      </c>
      <c r="F192" s="137" t="s">
        <v>1367</v>
      </c>
      <c r="G192" s="138" t="s">
        <v>930</v>
      </c>
      <c r="H192" s="139">
        <v>1</v>
      </c>
      <c r="I192" s="140"/>
      <c r="J192" s="141">
        <f t="shared" si="30"/>
        <v>0</v>
      </c>
      <c r="K192" s="137" t="s">
        <v>1</v>
      </c>
      <c r="L192" s="31"/>
      <c r="M192" s="142" t="s">
        <v>1</v>
      </c>
      <c r="N192" s="143" t="s">
        <v>41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182</v>
      </c>
      <c r="AT192" s="146" t="s">
        <v>179</v>
      </c>
      <c r="AU192" s="146" t="s">
        <v>84</v>
      </c>
      <c r="AY192" s="16" t="s">
        <v>176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6" t="s">
        <v>84</v>
      </c>
      <c r="BK192" s="147">
        <f t="shared" si="39"/>
        <v>0</v>
      </c>
      <c r="BL192" s="16" t="s">
        <v>182</v>
      </c>
      <c r="BM192" s="146" t="s">
        <v>1716</v>
      </c>
    </row>
    <row r="193" spans="2:65" s="1" customFormat="1" ht="16.5" customHeight="1">
      <c r="B193" s="31"/>
      <c r="C193" s="135" t="s">
        <v>661</v>
      </c>
      <c r="D193" s="135" t="s">
        <v>179</v>
      </c>
      <c r="E193" s="136" t="s">
        <v>1717</v>
      </c>
      <c r="F193" s="137" t="s">
        <v>1079</v>
      </c>
      <c r="G193" s="138" t="s">
        <v>930</v>
      </c>
      <c r="H193" s="139">
        <v>1</v>
      </c>
      <c r="I193" s="140"/>
      <c r="J193" s="141">
        <f t="shared" si="30"/>
        <v>0</v>
      </c>
      <c r="K193" s="137" t="s">
        <v>1</v>
      </c>
      <c r="L193" s="31"/>
      <c r="M193" s="152" t="s">
        <v>1</v>
      </c>
      <c r="N193" s="153" t="s">
        <v>41</v>
      </c>
      <c r="O193" s="154"/>
      <c r="P193" s="155">
        <f t="shared" si="31"/>
        <v>0</v>
      </c>
      <c r="Q193" s="155">
        <v>0</v>
      </c>
      <c r="R193" s="155">
        <f t="shared" si="32"/>
        <v>0</v>
      </c>
      <c r="S193" s="155">
        <v>0</v>
      </c>
      <c r="T193" s="156">
        <f t="shared" si="33"/>
        <v>0</v>
      </c>
      <c r="AR193" s="146" t="s">
        <v>182</v>
      </c>
      <c r="AT193" s="146" t="s">
        <v>179</v>
      </c>
      <c r="AU193" s="146" t="s">
        <v>84</v>
      </c>
      <c r="AY193" s="16" t="s">
        <v>176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6" t="s">
        <v>84</v>
      </c>
      <c r="BK193" s="147">
        <f t="shared" si="39"/>
        <v>0</v>
      </c>
      <c r="BL193" s="16" t="s">
        <v>182</v>
      </c>
      <c r="BM193" s="146" t="s">
        <v>1718</v>
      </c>
    </row>
    <row r="194" spans="2:65" s="1" customFormat="1" ht="6.95" customHeight="1">
      <c r="B194" s="43"/>
      <c r="C194" s="44"/>
      <c r="D194" s="44"/>
      <c r="E194" s="44"/>
      <c r="F194" s="44"/>
      <c r="G194" s="44"/>
      <c r="H194" s="44"/>
      <c r="I194" s="44"/>
      <c r="J194" s="44"/>
      <c r="K194" s="44"/>
      <c r="L194" s="31"/>
    </row>
  </sheetData>
  <sheetProtection algorithmName="SHA-512" hashValue="lAbVOR61C7zyVP7qboGFcUrL9BDJmvvJaF3wdrPs/DNYnJXlkd/QJqqNjDwhEPfwlxpU1dD15oUzW6uTjD+iXg==" saltValue="BtSI9Qp05vDRoIY0VLLWe4yoPNX7KwLvZecYMXFSBIs1ji3XSUoTdNd+mVptjr6e7lKNZ/AN3sOamWJzQbUJBw==" spinCount="100000" sheet="1" objects="1" scenarios="1" formatColumns="0" formatRows="0" autoFilter="0"/>
  <autoFilter ref="C130:K193" xr:uid="{00000000-0009-0000-0000-00000A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4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120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1719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ROUND(J125,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ROUND((SUM(BE125:BE139)),  2)</f>
        <v>0</v>
      </c>
      <c r="I35" s="95">
        <v>0.21</v>
      </c>
      <c r="J35" s="85">
        <f>ROUND(((SUM(BE125:BE139))*I35),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ROUND((SUM(BF125:BF139)),  2)</f>
        <v>0</v>
      </c>
      <c r="I36" s="95">
        <v>0.12</v>
      </c>
      <c r="J36" s="85">
        <f>ROUND(((SUM(BF125:BF139))*I36),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ROUND((SUM(BG125:BG139)),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ROUND((SUM(BH125:BH139)),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ROUND((SUM(BI125:BI139)),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10 - Interkom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J125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1476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8" customFormat="1" ht="24.95" customHeight="1">
      <c r="B100" s="107"/>
      <c r="D100" s="108" t="s">
        <v>1477</v>
      </c>
      <c r="E100" s="109"/>
      <c r="F100" s="109"/>
      <c r="G100" s="109"/>
      <c r="H100" s="109"/>
      <c r="I100" s="109"/>
      <c r="J100" s="110">
        <f>J128</f>
        <v>0</v>
      </c>
      <c r="L100" s="107"/>
    </row>
    <row r="101" spans="2:47" s="8" customFormat="1" ht="24.95" customHeight="1">
      <c r="B101" s="107"/>
      <c r="D101" s="108" t="s">
        <v>1720</v>
      </c>
      <c r="E101" s="109"/>
      <c r="F101" s="109"/>
      <c r="G101" s="109"/>
      <c r="H101" s="109"/>
      <c r="I101" s="109"/>
      <c r="J101" s="110">
        <f>J129</f>
        <v>0</v>
      </c>
      <c r="L101" s="107"/>
    </row>
    <row r="102" spans="2:47" s="8" customFormat="1" ht="24.95" customHeight="1">
      <c r="B102" s="107"/>
      <c r="D102" s="108" t="s">
        <v>1721</v>
      </c>
      <c r="E102" s="109"/>
      <c r="F102" s="109"/>
      <c r="G102" s="109"/>
      <c r="H102" s="109"/>
      <c r="I102" s="109"/>
      <c r="J102" s="110">
        <f>J130</f>
        <v>0</v>
      </c>
      <c r="L102" s="107"/>
    </row>
    <row r="103" spans="2:47" s="8" customFormat="1" ht="24.95" customHeight="1">
      <c r="B103" s="107"/>
      <c r="D103" s="108" t="s">
        <v>1722</v>
      </c>
      <c r="E103" s="109"/>
      <c r="F103" s="109"/>
      <c r="G103" s="109"/>
      <c r="H103" s="109"/>
      <c r="I103" s="109"/>
      <c r="J103" s="110">
        <f>J133</f>
        <v>0</v>
      </c>
      <c r="L103" s="107"/>
    </row>
    <row r="104" spans="2:47" s="1" customFormat="1" ht="21.75" customHeight="1">
      <c r="B104" s="31"/>
      <c r="L104" s="31"/>
    </row>
    <row r="105" spans="2:47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47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47" s="1" customFormat="1" ht="24.95" customHeight="1">
      <c r="B110" s="31"/>
      <c r="C110" s="20" t="s">
        <v>161</v>
      </c>
      <c r="L110" s="31"/>
    </row>
    <row r="111" spans="2:47" s="1" customFormat="1" ht="6.95" customHeight="1">
      <c r="B111" s="31"/>
      <c r="L111" s="31"/>
    </row>
    <row r="112" spans="2:47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5" t="str">
        <f>E7</f>
        <v>Testovací centrum Menzy CZU</v>
      </c>
      <c r="F113" s="236"/>
      <c r="G113" s="236"/>
      <c r="H113" s="236"/>
      <c r="L113" s="31"/>
    </row>
    <row r="114" spans="2:65" ht="12" customHeight="1">
      <c r="B114" s="19"/>
      <c r="C114" s="26" t="s">
        <v>145</v>
      </c>
      <c r="L114" s="19"/>
    </row>
    <row r="115" spans="2:65" s="1" customFormat="1" ht="16.5" customHeight="1">
      <c r="B115" s="31"/>
      <c r="E115" s="235" t="s">
        <v>223</v>
      </c>
      <c r="F115" s="237"/>
      <c r="G115" s="237"/>
      <c r="H115" s="237"/>
      <c r="L115" s="31"/>
    </row>
    <row r="116" spans="2:65" s="1" customFormat="1" ht="12" customHeight="1">
      <c r="B116" s="31"/>
      <c r="C116" s="26" t="s">
        <v>224</v>
      </c>
      <c r="L116" s="31"/>
    </row>
    <row r="117" spans="2:65" s="1" customFormat="1" ht="16.5" customHeight="1">
      <c r="B117" s="31"/>
      <c r="E117" s="198" t="str">
        <f>E11</f>
        <v>10 - Interkom</v>
      </c>
      <c r="F117" s="237"/>
      <c r="G117" s="237"/>
      <c r="H117" s="237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F14</f>
        <v>Menza ČZU</v>
      </c>
      <c r="I119" s="26" t="s">
        <v>22</v>
      </c>
      <c r="J119" s="51" t="str">
        <f>IF(J14="","",J14)</f>
        <v>27. 8. 2025</v>
      </c>
      <c r="L119" s="31"/>
    </row>
    <row r="120" spans="2:65" s="1" customFormat="1" ht="6.95" customHeight="1">
      <c r="B120" s="31"/>
      <c r="L120" s="31"/>
    </row>
    <row r="121" spans="2:65" s="1" customFormat="1" ht="25.7" customHeight="1">
      <c r="B121" s="31"/>
      <c r="C121" s="26" t="s">
        <v>24</v>
      </c>
      <c r="F121" s="24" t="str">
        <f>E17</f>
        <v>Česká zemědělská univerzita v Praze</v>
      </c>
      <c r="I121" s="26" t="s">
        <v>30</v>
      </c>
      <c r="J121" s="29" t="str">
        <f>E23</f>
        <v>Hidden Dimension s.r.o.</v>
      </c>
      <c r="L121" s="31"/>
    </row>
    <row r="122" spans="2:65" s="1" customFormat="1" ht="25.7" customHeight="1">
      <c r="B122" s="31"/>
      <c r="C122" s="26" t="s">
        <v>28</v>
      </c>
      <c r="F122" s="24" t="str">
        <f>IF(E20="","",E20)</f>
        <v>Vyplň údaj</v>
      </c>
      <c r="I122" s="26" t="s">
        <v>33</v>
      </c>
      <c r="J122" s="29" t="str">
        <f>E26</f>
        <v>František Klus rozpočty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5"/>
      <c r="C124" s="116" t="s">
        <v>162</v>
      </c>
      <c r="D124" s="117" t="s">
        <v>61</v>
      </c>
      <c r="E124" s="117" t="s">
        <v>57</v>
      </c>
      <c r="F124" s="117" t="s">
        <v>58</v>
      </c>
      <c r="G124" s="117" t="s">
        <v>163</v>
      </c>
      <c r="H124" s="117" t="s">
        <v>164</v>
      </c>
      <c r="I124" s="117" t="s">
        <v>165</v>
      </c>
      <c r="J124" s="117" t="s">
        <v>149</v>
      </c>
      <c r="K124" s="118" t="s">
        <v>166</v>
      </c>
      <c r="L124" s="115"/>
      <c r="M124" s="58" t="s">
        <v>1</v>
      </c>
      <c r="N124" s="59" t="s">
        <v>40</v>
      </c>
      <c r="O124" s="59" t="s">
        <v>167</v>
      </c>
      <c r="P124" s="59" t="s">
        <v>168</v>
      </c>
      <c r="Q124" s="59" t="s">
        <v>169</v>
      </c>
      <c r="R124" s="59" t="s">
        <v>170</v>
      </c>
      <c r="S124" s="59" t="s">
        <v>171</v>
      </c>
      <c r="T124" s="60" t="s">
        <v>172</v>
      </c>
    </row>
    <row r="125" spans="2:65" s="1" customFormat="1" ht="22.9" customHeight="1">
      <c r="B125" s="31"/>
      <c r="C125" s="63" t="s">
        <v>173</v>
      </c>
      <c r="J125" s="119">
        <f>BK125</f>
        <v>0</v>
      </c>
      <c r="L125" s="31"/>
      <c r="M125" s="61"/>
      <c r="N125" s="52"/>
      <c r="O125" s="52"/>
      <c r="P125" s="120">
        <f>P126+SUM(P128:P130)+P133</f>
        <v>0</v>
      </c>
      <c r="Q125" s="52"/>
      <c r="R125" s="120">
        <f>R126+SUM(R128:R130)+R133</f>
        <v>0</v>
      </c>
      <c r="S125" s="52"/>
      <c r="T125" s="121">
        <f>T126+SUM(T128:T130)+T133</f>
        <v>0</v>
      </c>
      <c r="AT125" s="16" t="s">
        <v>75</v>
      </c>
      <c r="AU125" s="16" t="s">
        <v>151</v>
      </c>
      <c r="BK125" s="122">
        <f>BK126+SUM(BK128:BK130)+BK133</f>
        <v>0</v>
      </c>
    </row>
    <row r="126" spans="2:65" s="11" customFormat="1" ht="25.9" customHeight="1">
      <c r="B126" s="123"/>
      <c r="D126" s="124" t="s">
        <v>75</v>
      </c>
      <c r="E126" s="125" t="s">
        <v>926</v>
      </c>
      <c r="F126" s="125" t="s">
        <v>1483</v>
      </c>
      <c r="I126" s="126"/>
      <c r="J126" s="127">
        <f>BK126</f>
        <v>0</v>
      </c>
      <c r="L126" s="123"/>
      <c r="M126" s="128"/>
      <c r="P126" s="129">
        <f>P127</f>
        <v>0</v>
      </c>
      <c r="R126" s="129">
        <f>R127</f>
        <v>0</v>
      </c>
      <c r="T126" s="130">
        <f>T127</f>
        <v>0</v>
      </c>
      <c r="AR126" s="124" t="s">
        <v>84</v>
      </c>
      <c r="AT126" s="131" t="s">
        <v>75</v>
      </c>
      <c r="AU126" s="131" t="s">
        <v>76</v>
      </c>
      <c r="AY126" s="124" t="s">
        <v>176</v>
      </c>
      <c r="BK126" s="132">
        <f>BK127</f>
        <v>0</v>
      </c>
    </row>
    <row r="127" spans="2:65" s="1" customFormat="1" ht="24.2" customHeight="1">
      <c r="B127" s="31"/>
      <c r="C127" s="135" t="s">
        <v>84</v>
      </c>
      <c r="D127" s="135" t="s">
        <v>179</v>
      </c>
      <c r="E127" s="136" t="s">
        <v>1723</v>
      </c>
      <c r="F127" s="137" t="s">
        <v>1724</v>
      </c>
      <c r="G127" s="138" t="s">
        <v>930</v>
      </c>
      <c r="H127" s="139">
        <v>2</v>
      </c>
      <c r="I127" s="140"/>
      <c r="J127" s="141">
        <f>ROUND(I127*H127,2)</f>
        <v>0</v>
      </c>
      <c r="K127" s="137" t="s">
        <v>1</v>
      </c>
      <c r="L127" s="31"/>
      <c r="M127" s="142" t="s">
        <v>1</v>
      </c>
      <c r="N127" s="143" t="s">
        <v>41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182</v>
      </c>
      <c r="AT127" s="146" t="s">
        <v>179</v>
      </c>
      <c r="AU127" s="146" t="s">
        <v>84</v>
      </c>
      <c r="AY127" s="16" t="s">
        <v>176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6" t="s">
        <v>84</v>
      </c>
      <c r="BK127" s="147">
        <f>ROUND(I127*H127,2)</f>
        <v>0</v>
      </c>
      <c r="BL127" s="16" t="s">
        <v>182</v>
      </c>
      <c r="BM127" s="146" t="s">
        <v>1725</v>
      </c>
    </row>
    <row r="128" spans="2:65" s="11" customFormat="1" ht="25.9" customHeight="1">
      <c r="B128" s="123"/>
      <c r="D128" s="124" t="s">
        <v>75</v>
      </c>
      <c r="E128" s="125" t="s">
        <v>936</v>
      </c>
      <c r="F128" s="125" t="s">
        <v>971</v>
      </c>
      <c r="I128" s="126"/>
      <c r="J128" s="127">
        <f>BK128</f>
        <v>0</v>
      </c>
      <c r="L128" s="123"/>
      <c r="M128" s="128"/>
      <c r="P128" s="129">
        <v>0</v>
      </c>
      <c r="R128" s="129">
        <v>0</v>
      </c>
      <c r="T128" s="130">
        <v>0</v>
      </c>
      <c r="AR128" s="124" t="s">
        <v>84</v>
      </c>
      <c r="AT128" s="131" t="s">
        <v>75</v>
      </c>
      <c r="AU128" s="131" t="s">
        <v>76</v>
      </c>
      <c r="AY128" s="124" t="s">
        <v>176</v>
      </c>
      <c r="BK128" s="132">
        <v>0</v>
      </c>
    </row>
    <row r="129" spans="2:65" s="11" customFormat="1" ht="25.9" customHeight="1">
      <c r="B129" s="123"/>
      <c r="D129" s="124" t="s">
        <v>75</v>
      </c>
      <c r="E129" s="125" t="s">
        <v>970</v>
      </c>
      <c r="F129" s="125" t="s">
        <v>1726</v>
      </c>
      <c r="I129" s="126"/>
      <c r="J129" s="127">
        <f>BK129</f>
        <v>0</v>
      </c>
      <c r="L129" s="123"/>
      <c r="M129" s="128"/>
      <c r="P129" s="129">
        <v>0</v>
      </c>
      <c r="R129" s="129">
        <v>0</v>
      </c>
      <c r="T129" s="130">
        <v>0</v>
      </c>
      <c r="AR129" s="124" t="s">
        <v>84</v>
      </c>
      <c r="AT129" s="131" t="s">
        <v>75</v>
      </c>
      <c r="AU129" s="131" t="s">
        <v>76</v>
      </c>
      <c r="AY129" s="124" t="s">
        <v>176</v>
      </c>
      <c r="BK129" s="132">
        <v>0</v>
      </c>
    </row>
    <row r="130" spans="2:65" s="11" customFormat="1" ht="25.9" customHeight="1">
      <c r="B130" s="123"/>
      <c r="D130" s="124" t="s">
        <v>75</v>
      </c>
      <c r="E130" s="125" t="s">
        <v>972</v>
      </c>
      <c r="F130" s="125" t="s">
        <v>1015</v>
      </c>
      <c r="I130" s="126"/>
      <c r="J130" s="127">
        <f>BK130</f>
        <v>0</v>
      </c>
      <c r="L130" s="123"/>
      <c r="M130" s="128"/>
      <c r="P130" s="129">
        <f>SUM(P131:P132)</f>
        <v>0</v>
      </c>
      <c r="R130" s="129">
        <f>SUM(R131:R132)</f>
        <v>0</v>
      </c>
      <c r="T130" s="130">
        <f>SUM(T131:T132)</f>
        <v>0</v>
      </c>
      <c r="AR130" s="124" t="s">
        <v>84</v>
      </c>
      <c r="AT130" s="131" t="s">
        <v>75</v>
      </c>
      <c r="AU130" s="131" t="s">
        <v>76</v>
      </c>
      <c r="AY130" s="124" t="s">
        <v>176</v>
      </c>
      <c r="BK130" s="132">
        <f>SUM(BK131:BK132)</f>
        <v>0</v>
      </c>
    </row>
    <row r="131" spans="2:65" s="1" customFormat="1" ht="16.5" customHeight="1">
      <c r="B131" s="31"/>
      <c r="C131" s="135" t="s">
        <v>86</v>
      </c>
      <c r="D131" s="135" t="s">
        <v>179</v>
      </c>
      <c r="E131" s="136" t="s">
        <v>1727</v>
      </c>
      <c r="F131" s="137" t="s">
        <v>1728</v>
      </c>
      <c r="G131" s="138" t="s">
        <v>930</v>
      </c>
      <c r="H131" s="139">
        <v>2</v>
      </c>
      <c r="I131" s="140"/>
      <c r="J131" s="141">
        <f>ROUND(I131*H131,2)</f>
        <v>0</v>
      </c>
      <c r="K131" s="137" t="s">
        <v>1</v>
      </c>
      <c r="L131" s="31"/>
      <c r="M131" s="142" t="s">
        <v>1</v>
      </c>
      <c r="N131" s="143" t="s">
        <v>41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182</v>
      </c>
      <c r="AT131" s="146" t="s">
        <v>179</v>
      </c>
      <c r="AU131" s="146" t="s">
        <v>84</v>
      </c>
      <c r="AY131" s="16" t="s">
        <v>176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84</v>
      </c>
      <c r="BK131" s="147">
        <f>ROUND(I131*H131,2)</f>
        <v>0</v>
      </c>
      <c r="BL131" s="16" t="s">
        <v>182</v>
      </c>
      <c r="BM131" s="146" t="s">
        <v>1729</v>
      </c>
    </row>
    <row r="132" spans="2:65" s="1" customFormat="1" ht="16.5" customHeight="1">
      <c r="B132" s="31"/>
      <c r="C132" s="135" t="s">
        <v>192</v>
      </c>
      <c r="D132" s="135" t="s">
        <v>179</v>
      </c>
      <c r="E132" s="136" t="s">
        <v>1730</v>
      </c>
      <c r="F132" s="137" t="s">
        <v>1731</v>
      </c>
      <c r="G132" s="138" t="s">
        <v>930</v>
      </c>
      <c r="H132" s="139">
        <v>1</v>
      </c>
      <c r="I132" s="140"/>
      <c r="J132" s="141">
        <f>ROUND(I132*H132,2)</f>
        <v>0</v>
      </c>
      <c r="K132" s="137" t="s">
        <v>1</v>
      </c>
      <c r="L132" s="31"/>
      <c r="M132" s="142" t="s">
        <v>1</v>
      </c>
      <c r="N132" s="143" t="s">
        <v>41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182</v>
      </c>
      <c r="AT132" s="146" t="s">
        <v>179</v>
      </c>
      <c r="AU132" s="146" t="s">
        <v>84</v>
      </c>
      <c r="AY132" s="16" t="s">
        <v>176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84</v>
      </c>
      <c r="BK132" s="147">
        <f>ROUND(I132*H132,2)</f>
        <v>0</v>
      </c>
      <c r="BL132" s="16" t="s">
        <v>182</v>
      </c>
      <c r="BM132" s="146" t="s">
        <v>1732</v>
      </c>
    </row>
    <row r="133" spans="2:65" s="11" customFormat="1" ht="25.9" customHeight="1">
      <c r="B133" s="123"/>
      <c r="D133" s="124" t="s">
        <v>75</v>
      </c>
      <c r="E133" s="125" t="s">
        <v>974</v>
      </c>
      <c r="F133" s="125" t="s">
        <v>1035</v>
      </c>
      <c r="I133" s="126"/>
      <c r="J133" s="127">
        <f>BK133</f>
        <v>0</v>
      </c>
      <c r="L133" s="123"/>
      <c r="M133" s="128"/>
      <c r="P133" s="129">
        <f>SUM(P134:P139)</f>
        <v>0</v>
      </c>
      <c r="R133" s="129">
        <f>SUM(R134:R139)</f>
        <v>0</v>
      </c>
      <c r="T133" s="130">
        <f>SUM(T134:T139)</f>
        <v>0</v>
      </c>
      <c r="AR133" s="124" t="s">
        <v>84</v>
      </c>
      <c r="AT133" s="131" t="s">
        <v>75</v>
      </c>
      <c r="AU133" s="131" t="s">
        <v>76</v>
      </c>
      <c r="AY133" s="124" t="s">
        <v>176</v>
      </c>
      <c r="BK133" s="132">
        <f>SUM(BK134:BK139)</f>
        <v>0</v>
      </c>
    </row>
    <row r="134" spans="2:65" s="1" customFormat="1" ht="21.75" customHeight="1">
      <c r="B134" s="31"/>
      <c r="C134" s="135" t="s">
        <v>182</v>
      </c>
      <c r="D134" s="135" t="s">
        <v>179</v>
      </c>
      <c r="E134" s="136" t="s">
        <v>1733</v>
      </c>
      <c r="F134" s="137" t="s">
        <v>1541</v>
      </c>
      <c r="G134" s="138" t="s">
        <v>930</v>
      </c>
      <c r="H134" s="139">
        <v>1</v>
      </c>
      <c r="I134" s="140"/>
      <c r="J134" s="141">
        <f t="shared" ref="J134:J139" si="0">ROUND(I134*H134,2)</f>
        <v>0</v>
      </c>
      <c r="K134" s="137" t="s">
        <v>1</v>
      </c>
      <c r="L134" s="31"/>
      <c r="M134" s="142" t="s">
        <v>1</v>
      </c>
      <c r="N134" s="143" t="s">
        <v>41</v>
      </c>
      <c r="P134" s="144">
        <f t="shared" ref="P134:P139" si="1">O134*H134</f>
        <v>0</v>
      </c>
      <c r="Q134" s="144">
        <v>0</v>
      </c>
      <c r="R134" s="144">
        <f t="shared" ref="R134:R139" si="2">Q134*H134</f>
        <v>0</v>
      </c>
      <c r="S134" s="144">
        <v>0</v>
      </c>
      <c r="T134" s="145">
        <f t="shared" ref="T134:T139" si="3">S134*H134</f>
        <v>0</v>
      </c>
      <c r="AR134" s="146" t="s">
        <v>182</v>
      </c>
      <c r="AT134" s="146" t="s">
        <v>179</v>
      </c>
      <c r="AU134" s="146" t="s">
        <v>84</v>
      </c>
      <c r="AY134" s="16" t="s">
        <v>176</v>
      </c>
      <c r="BE134" s="147">
        <f t="shared" ref="BE134:BE139" si="4">IF(N134="základní",J134,0)</f>
        <v>0</v>
      </c>
      <c r="BF134" s="147">
        <f t="shared" ref="BF134:BF139" si="5">IF(N134="snížená",J134,0)</f>
        <v>0</v>
      </c>
      <c r="BG134" s="147">
        <f t="shared" ref="BG134:BG139" si="6">IF(N134="zákl. přenesená",J134,0)</f>
        <v>0</v>
      </c>
      <c r="BH134" s="147">
        <f t="shared" ref="BH134:BH139" si="7">IF(N134="sníž. přenesená",J134,0)</f>
        <v>0</v>
      </c>
      <c r="BI134" s="147">
        <f t="shared" ref="BI134:BI139" si="8">IF(N134="nulová",J134,0)</f>
        <v>0</v>
      </c>
      <c r="BJ134" s="16" t="s">
        <v>84</v>
      </c>
      <c r="BK134" s="147">
        <f t="shared" ref="BK134:BK139" si="9">ROUND(I134*H134,2)</f>
        <v>0</v>
      </c>
      <c r="BL134" s="16" t="s">
        <v>182</v>
      </c>
      <c r="BM134" s="146" t="s">
        <v>1734</v>
      </c>
    </row>
    <row r="135" spans="2:65" s="1" customFormat="1" ht="16.5" customHeight="1">
      <c r="B135" s="31"/>
      <c r="C135" s="135" t="s">
        <v>175</v>
      </c>
      <c r="D135" s="135" t="s">
        <v>179</v>
      </c>
      <c r="E135" s="136" t="s">
        <v>1735</v>
      </c>
      <c r="F135" s="137" t="s">
        <v>1317</v>
      </c>
      <c r="G135" s="138" t="s">
        <v>930</v>
      </c>
      <c r="H135" s="139">
        <v>1</v>
      </c>
      <c r="I135" s="140"/>
      <c r="J135" s="141">
        <f t="shared" si="0"/>
        <v>0</v>
      </c>
      <c r="K135" s="137" t="s">
        <v>1</v>
      </c>
      <c r="L135" s="31"/>
      <c r="M135" s="142" t="s">
        <v>1</v>
      </c>
      <c r="N135" s="143" t="s">
        <v>41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182</v>
      </c>
      <c r="AT135" s="146" t="s">
        <v>179</v>
      </c>
      <c r="AU135" s="146" t="s">
        <v>84</v>
      </c>
      <c r="AY135" s="16" t="s">
        <v>176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6" t="s">
        <v>84</v>
      </c>
      <c r="BK135" s="147">
        <f t="shared" si="9"/>
        <v>0</v>
      </c>
      <c r="BL135" s="16" t="s">
        <v>182</v>
      </c>
      <c r="BM135" s="146" t="s">
        <v>1736</v>
      </c>
    </row>
    <row r="136" spans="2:65" s="1" customFormat="1" ht="16.5" customHeight="1">
      <c r="B136" s="31"/>
      <c r="C136" s="135" t="s">
        <v>203</v>
      </c>
      <c r="D136" s="135" t="s">
        <v>179</v>
      </c>
      <c r="E136" s="136" t="s">
        <v>1737</v>
      </c>
      <c r="F136" s="137" t="s">
        <v>1320</v>
      </c>
      <c r="G136" s="138" t="s">
        <v>930</v>
      </c>
      <c r="H136" s="139">
        <v>1</v>
      </c>
      <c r="I136" s="140"/>
      <c r="J136" s="141">
        <f t="shared" si="0"/>
        <v>0</v>
      </c>
      <c r="K136" s="137" t="s">
        <v>1</v>
      </c>
      <c r="L136" s="31"/>
      <c r="M136" s="142" t="s">
        <v>1</v>
      </c>
      <c r="N136" s="143" t="s">
        <v>41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182</v>
      </c>
      <c r="AT136" s="146" t="s">
        <v>179</v>
      </c>
      <c r="AU136" s="146" t="s">
        <v>84</v>
      </c>
      <c r="AY136" s="16" t="s">
        <v>176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6" t="s">
        <v>84</v>
      </c>
      <c r="BK136" s="147">
        <f t="shared" si="9"/>
        <v>0</v>
      </c>
      <c r="BL136" s="16" t="s">
        <v>182</v>
      </c>
      <c r="BM136" s="146" t="s">
        <v>1738</v>
      </c>
    </row>
    <row r="137" spans="2:65" s="1" customFormat="1" ht="16.5" customHeight="1">
      <c r="B137" s="31"/>
      <c r="C137" s="135" t="s">
        <v>209</v>
      </c>
      <c r="D137" s="135" t="s">
        <v>179</v>
      </c>
      <c r="E137" s="136" t="s">
        <v>1739</v>
      </c>
      <c r="F137" s="137" t="s">
        <v>1323</v>
      </c>
      <c r="G137" s="138" t="s">
        <v>930</v>
      </c>
      <c r="H137" s="139">
        <v>1</v>
      </c>
      <c r="I137" s="140"/>
      <c r="J137" s="141">
        <f t="shared" si="0"/>
        <v>0</v>
      </c>
      <c r="K137" s="137" t="s">
        <v>1</v>
      </c>
      <c r="L137" s="31"/>
      <c r="M137" s="142" t="s">
        <v>1</v>
      </c>
      <c r="N137" s="143" t="s">
        <v>41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182</v>
      </c>
      <c r="AT137" s="146" t="s">
        <v>179</v>
      </c>
      <c r="AU137" s="146" t="s">
        <v>84</v>
      </c>
      <c r="AY137" s="16" t="s">
        <v>176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6" t="s">
        <v>84</v>
      </c>
      <c r="BK137" s="147">
        <f t="shared" si="9"/>
        <v>0</v>
      </c>
      <c r="BL137" s="16" t="s">
        <v>182</v>
      </c>
      <c r="BM137" s="146" t="s">
        <v>1740</v>
      </c>
    </row>
    <row r="138" spans="2:65" s="1" customFormat="1" ht="16.5" customHeight="1">
      <c r="B138" s="31"/>
      <c r="C138" s="135" t="s">
        <v>214</v>
      </c>
      <c r="D138" s="135" t="s">
        <v>179</v>
      </c>
      <c r="E138" s="136" t="s">
        <v>1741</v>
      </c>
      <c r="F138" s="137" t="s">
        <v>1338</v>
      </c>
      <c r="G138" s="138" t="s">
        <v>930</v>
      </c>
      <c r="H138" s="139">
        <v>1</v>
      </c>
      <c r="I138" s="140"/>
      <c r="J138" s="141">
        <f t="shared" si="0"/>
        <v>0</v>
      </c>
      <c r="K138" s="137" t="s">
        <v>1</v>
      </c>
      <c r="L138" s="31"/>
      <c r="M138" s="142" t="s">
        <v>1</v>
      </c>
      <c r="N138" s="143" t="s">
        <v>41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182</v>
      </c>
      <c r="AT138" s="146" t="s">
        <v>179</v>
      </c>
      <c r="AU138" s="146" t="s">
        <v>84</v>
      </c>
      <c r="AY138" s="16" t="s">
        <v>176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6" t="s">
        <v>84</v>
      </c>
      <c r="BK138" s="147">
        <f t="shared" si="9"/>
        <v>0</v>
      </c>
      <c r="BL138" s="16" t="s">
        <v>182</v>
      </c>
      <c r="BM138" s="146" t="s">
        <v>1742</v>
      </c>
    </row>
    <row r="139" spans="2:65" s="1" customFormat="1" ht="16.5" customHeight="1">
      <c r="B139" s="31"/>
      <c r="C139" s="135" t="s">
        <v>219</v>
      </c>
      <c r="D139" s="135" t="s">
        <v>179</v>
      </c>
      <c r="E139" s="136" t="s">
        <v>1743</v>
      </c>
      <c r="F139" s="137" t="s">
        <v>1061</v>
      </c>
      <c r="G139" s="138" t="s">
        <v>930</v>
      </c>
      <c r="H139" s="139">
        <v>1</v>
      </c>
      <c r="I139" s="140"/>
      <c r="J139" s="141">
        <f t="shared" si="0"/>
        <v>0</v>
      </c>
      <c r="K139" s="137" t="s">
        <v>1</v>
      </c>
      <c r="L139" s="31"/>
      <c r="M139" s="152" t="s">
        <v>1</v>
      </c>
      <c r="N139" s="153" t="s">
        <v>41</v>
      </c>
      <c r="O139" s="154"/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AR139" s="146" t="s">
        <v>182</v>
      </c>
      <c r="AT139" s="146" t="s">
        <v>179</v>
      </c>
      <c r="AU139" s="146" t="s">
        <v>84</v>
      </c>
      <c r="AY139" s="16" t="s">
        <v>176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6" t="s">
        <v>84</v>
      </c>
      <c r="BK139" s="147">
        <f t="shared" si="9"/>
        <v>0</v>
      </c>
      <c r="BL139" s="16" t="s">
        <v>182</v>
      </c>
      <c r="BM139" s="146" t="s">
        <v>1744</v>
      </c>
    </row>
    <row r="140" spans="2:65" s="1" customFormat="1" ht="6.95" customHeight="1"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31"/>
    </row>
  </sheetData>
  <sheetProtection algorithmName="SHA-512" hashValue="/uw3GQwxkA1XNbVcPtxYTMHvsEkpOQXtzj9c+qqC32CSKmK92zOut8fUoWE7e5nXAHDyZm+mLScQexYY1s8KXA==" saltValue="0K2COBieYQEcr2Htx/de4JTOnLmCZaSjRQROTYaEfmTVtzAgH57aZk0rvVu//D/5hKXs+N+t260fmkLNdCAH2A==" spinCount="100000" sheet="1" objects="1" scenarios="1" formatColumns="0" formatRows="0" autoFilter="0"/>
  <autoFilter ref="C124:K139" xr:uid="{00000000-0009-0000-0000-00000B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3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123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1745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ROUND(J126,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ROUND((SUM(BE126:BE231)),  2)</f>
        <v>0</v>
      </c>
      <c r="I35" s="95">
        <v>0.21</v>
      </c>
      <c r="J35" s="85">
        <f>ROUND(((SUM(BE126:BE231))*I35),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ROUND((SUM(BF126:BF231)),  2)</f>
        <v>0</v>
      </c>
      <c r="I36" s="95">
        <v>0.12</v>
      </c>
      <c r="J36" s="85">
        <f>ROUND(((SUM(BF126:BF231))*I36),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ROUND((SUM(BG126:BG231)),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ROUND((SUM(BH126:BH231)),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ROUND((SUM(BI126:BI231)),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11 - Silnoproud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J126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1746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47" s="8" customFormat="1" ht="24.95" customHeight="1">
      <c r="B100" s="107"/>
      <c r="D100" s="108" t="s">
        <v>1747</v>
      </c>
      <c r="E100" s="109"/>
      <c r="F100" s="109"/>
      <c r="G100" s="109"/>
      <c r="H100" s="109"/>
      <c r="I100" s="109"/>
      <c r="J100" s="110">
        <f>J140</f>
        <v>0</v>
      </c>
      <c r="L100" s="107"/>
    </row>
    <row r="101" spans="2:47" s="8" customFormat="1" ht="24.95" customHeight="1">
      <c r="B101" s="107"/>
      <c r="D101" s="108" t="s">
        <v>1748</v>
      </c>
      <c r="E101" s="109"/>
      <c r="F101" s="109"/>
      <c r="G101" s="109"/>
      <c r="H101" s="109"/>
      <c r="I101" s="109"/>
      <c r="J101" s="110">
        <f>J171</f>
        <v>0</v>
      </c>
      <c r="L101" s="107"/>
    </row>
    <row r="102" spans="2:47" s="8" customFormat="1" ht="24.95" customHeight="1">
      <c r="B102" s="107"/>
      <c r="D102" s="108" t="s">
        <v>1749</v>
      </c>
      <c r="E102" s="109"/>
      <c r="F102" s="109"/>
      <c r="G102" s="109"/>
      <c r="H102" s="109"/>
      <c r="I102" s="109"/>
      <c r="J102" s="110">
        <f>J190</f>
        <v>0</v>
      </c>
      <c r="L102" s="107"/>
    </row>
    <row r="103" spans="2:47" s="8" customFormat="1" ht="24.95" customHeight="1">
      <c r="B103" s="107"/>
      <c r="D103" s="108" t="s">
        <v>1750</v>
      </c>
      <c r="E103" s="109"/>
      <c r="F103" s="109"/>
      <c r="G103" s="109"/>
      <c r="H103" s="109"/>
      <c r="I103" s="109"/>
      <c r="J103" s="110">
        <f>J205</f>
        <v>0</v>
      </c>
      <c r="L103" s="107"/>
    </row>
    <row r="104" spans="2:47" s="8" customFormat="1" ht="24.95" customHeight="1">
      <c r="B104" s="107"/>
      <c r="D104" s="108" t="s">
        <v>1751</v>
      </c>
      <c r="E104" s="109"/>
      <c r="F104" s="109"/>
      <c r="G104" s="109"/>
      <c r="H104" s="109"/>
      <c r="I104" s="109"/>
      <c r="J104" s="110">
        <f>J208</f>
        <v>0</v>
      </c>
      <c r="L104" s="107"/>
    </row>
    <row r="105" spans="2:47" s="1" customFormat="1" ht="21.75" customHeight="1">
      <c r="B105" s="31"/>
      <c r="L105" s="31"/>
    </row>
    <row r="106" spans="2:47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47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47" s="1" customFormat="1" ht="24.95" customHeight="1">
      <c r="B111" s="31"/>
      <c r="C111" s="20" t="s">
        <v>161</v>
      </c>
      <c r="L111" s="31"/>
    </row>
    <row r="112" spans="2:47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16.5" customHeight="1">
      <c r="B114" s="31"/>
      <c r="E114" s="235" t="str">
        <f>E7</f>
        <v>Testovací centrum Menzy CZU</v>
      </c>
      <c r="F114" s="236"/>
      <c r="G114" s="236"/>
      <c r="H114" s="236"/>
      <c r="L114" s="31"/>
    </row>
    <row r="115" spans="2:65" ht="12" customHeight="1">
      <c r="B115" s="19"/>
      <c r="C115" s="26" t="s">
        <v>145</v>
      </c>
      <c r="L115" s="19"/>
    </row>
    <row r="116" spans="2:65" s="1" customFormat="1" ht="16.5" customHeight="1">
      <c r="B116" s="31"/>
      <c r="E116" s="235" t="s">
        <v>223</v>
      </c>
      <c r="F116" s="237"/>
      <c r="G116" s="237"/>
      <c r="H116" s="237"/>
      <c r="L116" s="31"/>
    </row>
    <row r="117" spans="2:65" s="1" customFormat="1" ht="12" customHeight="1">
      <c r="B117" s="31"/>
      <c r="C117" s="26" t="s">
        <v>224</v>
      </c>
      <c r="L117" s="31"/>
    </row>
    <row r="118" spans="2:65" s="1" customFormat="1" ht="16.5" customHeight="1">
      <c r="B118" s="31"/>
      <c r="E118" s="198" t="str">
        <f>E11</f>
        <v>11 - Silnoproud</v>
      </c>
      <c r="F118" s="237"/>
      <c r="G118" s="237"/>
      <c r="H118" s="237"/>
      <c r="L118" s="31"/>
    </row>
    <row r="119" spans="2:65" s="1" customFormat="1" ht="6.95" customHeight="1">
      <c r="B119" s="31"/>
      <c r="L119" s="31"/>
    </row>
    <row r="120" spans="2:65" s="1" customFormat="1" ht="12" customHeight="1">
      <c r="B120" s="31"/>
      <c r="C120" s="26" t="s">
        <v>20</v>
      </c>
      <c r="F120" s="24" t="str">
        <f>F14</f>
        <v>Menza ČZU</v>
      </c>
      <c r="I120" s="26" t="s">
        <v>22</v>
      </c>
      <c r="J120" s="51" t="str">
        <f>IF(J14="","",J14)</f>
        <v>27. 8. 2025</v>
      </c>
      <c r="L120" s="31"/>
    </row>
    <row r="121" spans="2:65" s="1" customFormat="1" ht="6.95" customHeight="1">
      <c r="B121" s="31"/>
      <c r="L121" s="31"/>
    </row>
    <row r="122" spans="2:65" s="1" customFormat="1" ht="25.7" customHeight="1">
      <c r="B122" s="31"/>
      <c r="C122" s="26" t="s">
        <v>24</v>
      </c>
      <c r="F122" s="24" t="str">
        <f>E17</f>
        <v>Česká zemědělská univerzita v Praze</v>
      </c>
      <c r="I122" s="26" t="s">
        <v>30</v>
      </c>
      <c r="J122" s="29" t="str">
        <f>E23</f>
        <v>Hidden Dimension s.r.o.</v>
      </c>
      <c r="L122" s="31"/>
    </row>
    <row r="123" spans="2:65" s="1" customFormat="1" ht="25.7" customHeight="1">
      <c r="B123" s="31"/>
      <c r="C123" s="26" t="s">
        <v>28</v>
      </c>
      <c r="F123" s="24" t="str">
        <f>IF(E20="","",E20)</f>
        <v>Vyplň údaj</v>
      </c>
      <c r="I123" s="26" t="s">
        <v>33</v>
      </c>
      <c r="J123" s="29" t="str">
        <f>E26</f>
        <v>František Klus rozpočty</v>
      </c>
      <c r="L123" s="31"/>
    </row>
    <row r="124" spans="2:65" s="1" customFormat="1" ht="10.35" customHeight="1">
      <c r="B124" s="31"/>
      <c r="L124" s="31"/>
    </row>
    <row r="125" spans="2:65" s="10" customFormat="1" ht="29.25" customHeight="1">
      <c r="B125" s="115"/>
      <c r="C125" s="116" t="s">
        <v>162</v>
      </c>
      <c r="D125" s="117" t="s">
        <v>61</v>
      </c>
      <c r="E125" s="117" t="s">
        <v>57</v>
      </c>
      <c r="F125" s="117" t="s">
        <v>58</v>
      </c>
      <c r="G125" s="117" t="s">
        <v>163</v>
      </c>
      <c r="H125" s="117" t="s">
        <v>164</v>
      </c>
      <c r="I125" s="117" t="s">
        <v>165</v>
      </c>
      <c r="J125" s="117" t="s">
        <v>149</v>
      </c>
      <c r="K125" s="118" t="s">
        <v>166</v>
      </c>
      <c r="L125" s="115"/>
      <c r="M125" s="58" t="s">
        <v>1</v>
      </c>
      <c r="N125" s="59" t="s">
        <v>40</v>
      </c>
      <c r="O125" s="59" t="s">
        <v>167</v>
      </c>
      <c r="P125" s="59" t="s">
        <v>168</v>
      </c>
      <c r="Q125" s="59" t="s">
        <v>169</v>
      </c>
      <c r="R125" s="59" t="s">
        <v>170</v>
      </c>
      <c r="S125" s="59" t="s">
        <v>171</v>
      </c>
      <c r="T125" s="60" t="s">
        <v>172</v>
      </c>
    </row>
    <row r="126" spans="2:65" s="1" customFormat="1" ht="22.9" customHeight="1">
      <c r="B126" s="31"/>
      <c r="C126" s="63" t="s">
        <v>173</v>
      </c>
      <c r="J126" s="119">
        <f>BK126</f>
        <v>0</v>
      </c>
      <c r="L126" s="31"/>
      <c r="M126" s="61"/>
      <c r="N126" s="52"/>
      <c r="O126" s="52"/>
      <c r="P126" s="120">
        <f>P127+P140+P171+P190+P205+P208</f>
        <v>0</v>
      </c>
      <c r="Q126" s="52"/>
      <c r="R126" s="120">
        <f>R127+R140+R171+R190+R205+R208</f>
        <v>0</v>
      </c>
      <c r="S126" s="52"/>
      <c r="T126" s="121">
        <f>T127+T140+T171+T190+T205+T208</f>
        <v>0</v>
      </c>
      <c r="AT126" s="16" t="s">
        <v>75</v>
      </c>
      <c r="AU126" s="16" t="s">
        <v>151</v>
      </c>
      <c r="BK126" s="122">
        <f>BK127+BK140+BK171+BK190+BK205+BK208</f>
        <v>0</v>
      </c>
    </row>
    <row r="127" spans="2:65" s="11" customFormat="1" ht="25.9" customHeight="1">
      <c r="B127" s="123"/>
      <c r="D127" s="124" t="s">
        <v>75</v>
      </c>
      <c r="E127" s="125" t="s">
        <v>926</v>
      </c>
      <c r="F127" s="125" t="s">
        <v>1752</v>
      </c>
      <c r="I127" s="126"/>
      <c r="J127" s="127">
        <f>BK127</f>
        <v>0</v>
      </c>
      <c r="L127" s="123"/>
      <c r="M127" s="128"/>
      <c r="P127" s="129">
        <f>SUM(P128:P139)</f>
        <v>0</v>
      </c>
      <c r="R127" s="129">
        <f>SUM(R128:R139)</f>
        <v>0</v>
      </c>
      <c r="T127" s="130">
        <f>SUM(T128:T139)</f>
        <v>0</v>
      </c>
      <c r="AR127" s="124" t="s">
        <v>84</v>
      </c>
      <c r="AT127" s="131" t="s">
        <v>75</v>
      </c>
      <c r="AU127" s="131" t="s">
        <v>76</v>
      </c>
      <c r="AY127" s="124" t="s">
        <v>176</v>
      </c>
      <c r="BK127" s="132">
        <f>SUM(BK128:BK139)</f>
        <v>0</v>
      </c>
    </row>
    <row r="128" spans="2:65" s="1" customFormat="1" ht="49.15" customHeight="1">
      <c r="B128" s="31"/>
      <c r="C128" s="135" t="s">
        <v>84</v>
      </c>
      <c r="D128" s="135" t="s">
        <v>179</v>
      </c>
      <c r="E128" s="136" t="s">
        <v>1753</v>
      </c>
      <c r="F128" s="137" t="s">
        <v>1754</v>
      </c>
      <c r="G128" s="138" t="s">
        <v>944</v>
      </c>
      <c r="H128" s="139">
        <v>52</v>
      </c>
      <c r="I128" s="140"/>
      <c r="J128" s="141">
        <f>ROUND(I128*H128,2)</f>
        <v>0</v>
      </c>
      <c r="K128" s="137" t="s">
        <v>1</v>
      </c>
      <c r="L128" s="31"/>
      <c r="M128" s="142" t="s">
        <v>1</v>
      </c>
      <c r="N128" s="143" t="s">
        <v>41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182</v>
      </c>
      <c r="AT128" s="146" t="s">
        <v>179</v>
      </c>
      <c r="AU128" s="146" t="s">
        <v>84</v>
      </c>
      <c r="AY128" s="16" t="s">
        <v>176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6" t="s">
        <v>84</v>
      </c>
      <c r="BK128" s="147">
        <f>ROUND(I128*H128,2)</f>
        <v>0</v>
      </c>
      <c r="BL128" s="16" t="s">
        <v>182</v>
      </c>
      <c r="BM128" s="146" t="s">
        <v>1755</v>
      </c>
    </row>
    <row r="129" spans="2:65" s="1" customFormat="1" ht="19.5">
      <c r="B129" s="31"/>
      <c r="D129" s="148" t="s">
        <v>184</v>
      </c>
      <c r="F129" s="149" t="s">
        <v>1756</v>
      </c>
      <c r="I129" s="150"/>
      <c r="L129" s="31"/>
      <c r="M129" s="151"/>
      <c r="T129" s="55"/>
      <c r="AT129" s="16" t="s">
        <v>184</v>
      </c>
      <c r="AU129" s="16" t="s">
        <v>84</v>
      </c>
    </row>
    <row r="130" spans="2:65" s="1" customFormat="1" ht="37.9" customHeight="1">
      <c r="B130" s="31"/>
      <c r="C130" s="135" t="s">
        <v>86</v>
      </c>
      <c r="D130" s="135" t="s">
        <v>179</v>
      </c>
      <c r="E130" s="136" t="s">
        <v>1757</v>
      </c>
      <c r="F130" s="137" t="s">
        <v>1758</v>
      </c>
      <c r="G130" s="138" t="s">
        <v>944</v>
      </c>
      <c r="H130" s="139">
        <v>55</v>
      </c>
      <c r="I130" s="140"/>
      <c r="J130" s="141">
        <f>ROUND(I130*H130,2)</f>
        <v>0</v>
      </c>
      <c r="K130" s="137" t="s">
        <v>1</v>
      </c>
      <c r="L130" s="31"/>
      <c r="M130" s="142" t="s">
        <v>1</v>
      </c>
      <c r="N130" s="143" t="s">
        <v>41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182</v>
      </c>
      <c r="AT130" s="146" t="s">
        <v>179</v>
      </c>
      <c r="AU130" s="146" t="s">
        <v>84</v>
      </c>
      <c r="AY130" s="16" t="s">
        <v>176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6" t="s">
        <v>84</v>
      </c>
      <c r="BK130" s="147">
        <f>ROUND(I130*H130,2)</f>
        <v>0</v>
      </c>
      <c r="BL130" s="16" t="s">
        <v>182</v>
      </c>
      <c r="BM130" s="146" t="s">
        <v>1759</v>
      </c>
    </row>
    <row r="131" spans="2:65" s="1" customFormat="1" ht="19.5">
      <c r="B131" s="31"/>
      <c r="D131" s="148" t="s">
        <v>184</v>
      </c>
      <c r="F131" s="149" t="s">
        <v>1756</v>
      </c>
      <c r="I131" s="150"/>
      <c r="L131" s="31"/>
      <c r="M131" s="151"/>
      <c r="T131" s="55"/>
      <c r="AT131" s="16" t="s">
        <v>184</v>
      </c>
      <c r="AU131" s="16" t="s">
        <v>84</v>
      </c>
    </row>
    <row r="132" spans="2:65" s="1" customFormat="1" ht="66.75" customHeight="1">
      <c r="B132" s="31"/>
      <c r="C132" s="135" t="s">
        <v>192</v>
      </c>
      <c r="D132" s="135" t="s">
        <v>179</v>
      </c>
      <c r="E132" s="136" t="s">
        <v>1760</v>
      </c>
      <c r="F132" s="137" t="s">
        <v>1761</v>
      </c>
      <c r="G132" s="138" t="s">
        <v>944</v>
      </c>
      <c r="H132" s="139">
        <v>5</v>
      </c>
      <c r="I132" s="140"/>
      <c r="J132" s="141">
        <f>ROUND(I132*H132,2)</f>
        <v>0</v>
      </c>
      <c r="K132" s="137" t="s">
        <v>1</v>
      </c>
      <c r="L132" s="31"/>
      <c r="M132" s="142" t="s">
        <v>1</v>
      </c>
      <c r="N132" s="143" t="s">
        <v>41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182</v>
      </c>
      <c r="AT132" s="146" t="s">
        <v>179</v>
      </c>
      <c r="AU132" s="146" t="s">
        <v>84</v>
      </c>
      <c r="AY132" s="16" t="s">
        <v>176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84</v>
      </c>
      <c r="BK132" s="147">
        <f>ROUND(I132*H132,2)</f>
        <v>0</v>
      </c>
      <c r="BL132" s="16" t="s">
        <v>182</v>
      </c>
      <c r="BM132" s="146" t="s">
        <v>1762</v>
      </c>
    </row>
    <row r="133" spans="2:65" s="1" customFormat="1" ht="19.5">
      <c r="B133" s="31"/>
      <c r="D133" s="148" t="s">
        <v>184</v>
      </c>
      <c r="F133" s="149" t="s">
        <v>1763</v>
      </c>
      <c r="I133" s="150"/>
      <c r="L133" s="31"/>
      <c r="M133" s="151"/>
      <c r="T133" s="55"/>
      <c r="AT133" s="16" t="s">
        <v>184</v>
      </c>
      <c r="AU133" s="16" t="s">
        <v>84</v>
      </c>
    </row>
    <row r="134" spans="2:65" s="1" customFormat="1" ht="66.75" customHeight="1">
      <c r="B134" s="31"/>
      <c r="C134" s="135" t="s">
        <v>182</v>
      </c>
      <c r="D134" s="135" t="s">
        <v>179</v>
      </c>
      <c r="E134" s="136" t="s">
        <v>1764</v>
      </c>
      <c r="F134" s="137" t="s">
        <v>1765</v>
      </c>
      <c r="G134" s="138" t="s">
        <v>944</v>
      </c>
      <c r="H134" s="139">
        <v>5</v>
      </c>
      <c r="I134" s="140"/>
      <c r="J134" s="141">
        <f>ROUND(I134*H134,2)</f>
        <v>0</v>
      </c>
      <c r="K134" s="137" t="s">
        <v>1</v>
      </c>
      <c r="L134" s="31"/>
      <c r="M134" s="142" t="s">
        <v>1</v>
      </c>
      <c r="N134" s="143" t="s">
        <v>41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182</v>
      </c>
      <c r="AT134" s="146" t="s">
        <v>179</v>
      </c>
      <c r="AU134" s="146" t="s">
        <v>84</v>
      </c>
      <c r="AY134" s="16" t="s">
        <v>176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84</v>
      </c>
      <c r="BK134" s="147">
        <f>ROUND(I134*H134,2)</f>
        <v>0</v>
      </c>
      <c r="BL134" s="16" t="s">
        <v>182</v>
      </c>
      <c r="BM134" s="146" t="s">
        <v>1766</v>
      </c>
    </row>
    <row r="135" spans="2:65" s="1" customFormat="1" ht="19.5">
      <c r="B135" s="31"/>
      <c r="D135" s="148" t="s">
        <v>184</v>
      </c>
      <c r="F135" s="149" t="s">
        <v>1763</v>
      </c>
      <c r="I135" s="150"/>
      <c r="L135" s="31"/>
      <c r="M135" s="151"/>
      <c r="T135" s="55"/>
      <c r="AT135" s="16" t="s">
        <v>184</v>
      </c>
      <c r="AU135" s="16" t="s">
        <v>84</v>
      </c>
    </row>
    <row r="136" spans="2:65" s="1" customFormat="1" ht="49.15" customHeight="1">
      <c r="B136" s="31"/>
      <c r="C136" s="135" t="s">
        <v>175</v>
      </c>
      <c r="D136" s="135" t="s">
        <v>179</v>
      </c>
      <c r="E136" s="136" t="s">
        <v>1767</v>
      </c>
      <c r="F136" s="137" t="s">
        <v>1768</v>
      </c>
      <c r="G136" s="138" t="s">
        <v>944</v>
      </c>
      <c r="H136" s="139">
        <v>11</v>
      </c>
      <c r="I136" s="140"/>
      <c r="J136" s="141">
        <f>ROUND(I136*H136,2)</f>
        <v>0</v>
      </c>
      <c r="K136" s="137" t="s">
        <v>1</v>
      </c>
      <c r="L136" s="31"/>
      <c r="M136" s="142" t="s">
        <v>1</v>
      </c>
      <c r="N136" s="143" t="s">
        <v>41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182</v>
      </c>
      <c r="AT136" s="146" t="s">
        <v>179</v>
      </c>
      <c r="AU136" s="146" t="s">
        <v>84</v>
      </c>
      <c r="AY136" s="16" t="s">
        <v>176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6" t="s">
        <v>84</v>
      </c>
      <c r="BK136" s="147">
        <f>ROUND(I136*H136,2)</f>
        <v>0</v>
      </c>
      <c r="BL136" s="16" t="s">
        <v>182</v>
      </c>
      <c r="BM136" s="146" t="s">
        <v>1769</v>
      </c>
    </row>
    <row r="137" spans="2:65" s="1" customFormat="1" ht="19.5">
      <c r="B137" s="31"/>
      <c r="D137" s="148" t="s">
        <v>184</v>
      </c>
      <c r="F137" s="149" t="s">
        <v>1770</v>
      </c>
      <c r="I137" s="150"/>
      <c r="L137" s="31"/>
      <c r="M137" s="151"/>
      <c r="T137" s="55"/>
      <c r="AT137" s="16" t="s">
        <v>184</v>
      </c>
      <c r="AU137" s="16" t="s">
        <v>84</v>
      </c>
    </row>
    <row r="138" spans="2:65" s="1" customFormat="1" ht="44.25" customHeight="1">
      <c r="B138" s="31"/>
      <c r="C138" s="135" t="s">
        <v>203</v>
      </c>
      <c r="D138" s="135" t="s">
        <v>179</v>
      </c>
      <c r="E138" s="136" t="s">
        <v>1771</v>
      </c>
      <c r="F138" s="137" t="s">
        <v>1772</v>
      </c>
      <c r="G138" s="138" t="s">
        <v>281</v>
      </c>
      <c r="H138" s="139">
        <v>1.5</v>
      </c>
      <c r="I138" s="140"/>
      <c r="J138" s="141">
        <f>ROUND(I138*H138,2)</f>
        <v>0</v>
      </c>
      <c r="K138" s="137" t="s">
        <v>1</v>
      </c>
      <c r="L138" s="31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182</v>
      </c>
      <c r="AT138" s="146" t="s">
        <v>179</v>
      </c>
      <c r="AU138" s="146" t="s">
        <v>84</v>
      </c>
      <c r="AY138" s="16" t="s">
        <v>176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84</v>
      </c>
      <c r="BK138" s="147">
        <f>ROUND(I138*H138,2)</f>
        <v>0</v>
      </c>
      <c r="BL138" s="16" t="s">
        <v>182</v>
      </c>
      <c r="BM138" s="146" t="s">
        <v>1773</v>
      </c>
    </row>
    <row r="139" spans="2:65" s="1" customFormat="1" ht="19.5">
      <c r="B139" s="31"/>
      <c r="D139" s="148" t="s">
        <v>184</v>
      </c>
      <c r="F139" s="149" t="s">
        <v>1774</v>
      </c>
      <c r="I139" s="150"/>
      <c r="L139" s="31"/>
      <c r="M139" s="151"/>
      <c r="T139" s="55"/>
      <c r="AT139" s="16" t="s">
        <v>184</v>
      </c>
      <c r="AU139" s="16" t="s">
        <v>84</v>
      </c>
    </row>
    <row r="140" spans="2:65" s="11" customFormat="1" ht="25.9" customHeight="1">
      <c r="B140" s="123"/>
      <c r="D140" s="124" t="s">
        <v>75</v>
      </c>
      <c r="E140" s="125" t="s">
        <v>936</v>
      </c>
      <c r="F140" s="125" t="s">
        <v>1775</v>
      </c>
      <c r="I140" s="126"/>
      <c r="J140" s="127">
        <f>BK140</f>
        <v>0</v>
      </c>
      <c r="L140" s="123"/>
      <c r="M140" s="128"/>
      <c r="P140" s="129">
        <f>SUM(P141:P170)</f>
        <v>0</v>
      </c>
      <c r="R140" s="129">
        <f>SUM(R141:R170)</f>
        <v>0</v>
      </c>
      <c r="T140" s="130">
        <f>SUM(T141:T170)</f>
        <v>0</v>
      </c>
      <c r="AR140" s="124" t="s">
        <v>84</v>
      </c>
      <c r="AT140" s="131" t="s">
        <v>75</v>
      </c>
      <c r="AU140" s="131" t="s">
        <v>76</v>
      </c>
      <c r="AY140" s="124" t="s">
        <v>176</v>
      </c>
      <c r="BK140" s="132">
        <f>SUM(BK141:BK170)</f>
        <v>0</v>
      </c>
    </row>
    <row r="141" spans="2:65" s="1" customFormat="1" ht="33" customHeight="1">
      <c r="B141" s="31"/>
      <c r="C141" s="135" t="s">
        <v>209</v>
      </c>
      <c r="D141" s="135" t="s">
        <v>179</v>
      </c>
      <c r="E141" s="136" t="s">
        <v>1776</v>
      </c>
      <c r="F141" s="137" t="s">
        <v>1777</v>
      </c>
      <c r="G141" s="138" t="s">
        <v>944</v>
      </c>
      <c r="H141" s="139">
        <v>4</v>
      </c>
      <c r="I141" s="140"/>
      <c r="J141" s="141">
        <f>ROUND(I141*H141,2)</f>
        <v>0</v>
      </c>
      <c r="K141" s="137" t="s">
        <v>1</v>
      </c>
      <c r="L141" s="31"/>
      <c r="M141" s="142" t="s">
        <v>1</v>
      </c>
      <c r="N141" s="143" t="s">
        <v>41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182</v>
      </c>
      <c r="AT141" s="146" t="s">
        <v>179</v>
      </c>
      <c r="AU141" s="146" t="s">
        <v>84</v>
      </c>
      <c r="AY141" s="16" t="s">
        <v>176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6" t="s">
        <v>84</v>
      </c>
      <c r="BK141" s="147">
        <f>ROUND(I141*H141,2)</f>
        <v>0</v>
      </c>
      <c r="BL141" s="16" t="s">
        <v>182</v>
      </c>
      <c r="BM141" s="146" t="s">
        <v>1778</v>
      </c>
    </row>
    <row r="142" spans="2:65" s="1" customFormat="1" ht="19.5">
      <c r="B142" s="31"/>
      <c r="D142" s="148" t="s">
        <v>184</v>
      </c>
      <c r="F142" s="149" t="s">
        <v>1779</v>
      </c>
      <c r="I142" s="150"/>
      <c r="L142" s="31"/>
      <c r="M142" s="151"/>
      <c r="T142" s="55"/>
      <c r="AT142" s="16" t="s">
        <v>184</v>
      </c>
      <c r="AU142" s="16" t="s">
        <v>84</v>
      </c>
    </row>
    <row r="143" spans="2:65" s="1" customFormat="1" ht="24.2" customHeight="1">
      <c r="B143" s="31"/>
      <c r="C143" s="135" t="s">
        <v>214</v>
      </c>
      <c r="D143" s="135" t="s">
        <v>179</v>
      </c>
      <c r="E143" s="136" t="s">
        <v>1780</v>
      </c>
      <c r="F143" s="137" t="s">
        <v>1781</v>
      </c>
      <c r="G143" s="138" t="s">
        <v>944</v>
      </c>
      <c r="H143" s="139">
        <v>10</v>
      </c>
      <c r="I143" s="140"/>
      <c r="J143" s="141">
        <f>ROUND(I143*H143,2)</f>
        <v>0</v>
      </c>
      <c r="K143" s="137" t="s">
        <v>1</v>
      </c>
      <c r="L143" s="31"/>
      <c r="M143" s="142" t="s">
        <v>1</v>
      </c>
      <c r="N143" s="143" t="s">
        <v>41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182</v>
      </c>
      <c r="AT143" s="146" t="s">
        <v>179</v>
      </c>
      <c r="AU143" s="146" t="s">
        <v>84</v>
      </c>
      <c r="AY143" s="16" t="s">
        <v>176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6" t="s">
        <v>84</v>
      </c>
      <c r="BK143" s="147">
        <f>ROUND(I143*H143,2)</f>
        <v>0</v>
      </c>
      <c r="BL143" s="16" t="s">
        <v>182</v>
      </c>
      <c r="BM143" s="146" t="s">
        <v>1782</v>
      </c>
    </row>
    <row r="144" spans="2:65" s="1" customFormat="1" ht="19.5">
      <c r="B144" s="31"/>
      <c r="D144" s="148" t="s">
        <v>184</v>
      </c>
      <c r="F144" s="149" t="s">
        <v>1783</v>
      </c>
      <c r="I144" s="150"/>
      <c r="L144" s="31"/>
      <c r="M144" s="151"/>
      <c r="T144" s="55"/>
      <c r="AT144" s="16" t="s">
        <v>184</v>
      </c>
      <c r="AU144" s="16" t="s">
        <v>84</v>
      </c>
    </row>
    <row r="145" spans="2:65" s="1" customFormat="1" ht="24.2" customHeight="1">
      <c r="B145" s="31"/>
      <c r="C145" s="135" t="s">
        <v>219</v>
      </c>
      <c r="D145" s="135" t="s">
        <v>179</v>
      </c>
      <c r="E145" s="136" t="s">
        <v>1784</v>
      </c>
      <c r="F145" s="137" t="s">
        <v>1785</v>
      </c>
      <c r="G145" s="138" t="s">
        <v>944</v>
      </c>
      <c r="H145" s="139">
        <v>1</v>
      </c>
      <c r="I145" s="140"/>
      <c r="J145" s="141">
        <f>ROUND(I145*H145,2)</f>
        <v>0</v>
      </c>
      <c r="K145" s="137" t="s">
        <v>1</v>
      </c>
      <c r="L145" s="31"/>
      <c r="M145" s="142" t="s">
        <v>1</v>
      </c>
      <c r="N145" s="143" t="s">
        <v>41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182</v>
      </c>
      <c r="AT145" s="146" t="s">
        <v>179</v>
      </c>
      <c r="AU145" s="146" t="s">
        <v>84</v>
      </c>
      <c r="AY145" s="16" t="s">
        <v>176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84</v>
      </c>
      <c r="BK145" s="147">
        <f>ROUND(I145*H145,2)</f>
        <v>0</v>
      </c>
      <c r="BL145" s="16" t="s">
        <v>182</v>
      </c>
      <c r="BM145" s="146" t="s">
        <v>1786</v>
      </c>
    </row>
    <row r="146" spans="2:65" s="1" customFormat="1" ht="19.5">
      <c r="B146" s="31"/>
      <c r="D146" s="148" t="s">
        <v>184</v>
      </c>
      <c r="F146" s="149" t="s">
        <v>1787</v>
      </c>
      <c r="I146" s="150"/>
      <c r="L146" s="31"/>
      <c r="M146" s="151"/>
      <c r="T146" s="55"/>
      <c r="AT146" s="16" t="s">
        <v>184</v>
      </c>
      <c r="AU146" s="16" t="s">
        <v>84</v>
      </c>
    </row>
    <row r="147" spans="2:65" s="1" customFormat="1" ht="49.15" customHeight="1">
      <c r="B147" s="31"/>
      <c r="C147" s="135" t="s">
        <v>118</v>
      </c>
      <c r="D147" s="135" t="s">
        <v>179</v>
      </c>
      <c r="E147" s="136" t="s">
        <v>1788</v>
      </c>
      <c r="F147" s="137" t="s">
        <v>1789</v>
      </c>
      <c r="G147" s="138" t="s">
        <v>944</v>
      </c>
      <c r="H147" s="139">
        <v>1</v>
      </c>
      <c r="I147" s="140"/>
      <c r="J147" s="141">
        <f>ROUND(I147*H147,2)</f>
        <v>0</v>
      </c>
      <c r="K147" s="137" t="s">
        <v>1</v>
      </c>
      <c r="L147" s="31"/>
      <c r="M147" s="142" t="s">
        <v>1</v>
      </c>
      <c r="N147" s="143" t="s">
        <v>41</v>
      </c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182</v>
      </c>
      <c r="AT147" s="146" t="s">
        <v>179</v>
      </c>
      <c r="AU147" s="146" t="s">
        <v>84</v>
      </c>
      <c r="AY147" s="16" t="s">
        <v>176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6" t="s">
        <v>84</v>
      </c>
      <c r="BK147" s="147">
        <f>ROUND(I147*H147,2)</f>
        <v>0</v>
      </c>
      <c r="BL147" s="16" t="s">
        <v>182</v>
      </c>
      <c r="BM147" s="146" t="s">
        <v>1790</v>
      </c>
    </row>
    <row r="148" spans="2:65" s="1" customFormat="1" ht="19.5">
      <c r="B148" s="31"/>
      <c r="D148" s="148" t="s">
        <v>184</v>
      </c>
      <c r="F148" s="149" t="s">
        <v>1791</v>
      </c>
      <c r="I148" s="150"/>
      <c r="L148" s="31"/>
      <c r="M148" s="151"/>
      <c r="T148" s="55"/>
      <c r="AT148" s="16" t="s">
        <v>184</v>
      </c>
      <c r="AU148" s="16" t="s">
        <v>84</v>
      </c>
    </row>
    <row r="149" spans="2:65" s="1" customFormat="1" ht="37.9" customHeight="1">
      <c r="B149" s="31"/>
      <c r="C149" s="135" t="s">
        <v>121</v>
      </c>
      <c r="D149" s="135" t="s">
        <v>179</v>
      </c>
      <c r="E149" s="136" t="s">
        <v>1792</v>
      </c>
      <c r="F149" s="137" t="s">
        <v>1793</v>
      </c>
      <c r="G149" s="138" t="s">
        <v>944</v>
      </c>
      <c r="H149" s="139">
        <v>1</v>
      </c>
      <c r="I149" s="140"/>
      <c r="J149" s="141">
        <f>ROUND(I149*H149,2)</f>
        <v>0</v>
      </c>
      <c r="K149" s="137" t="s">
        <v>1</v>
      </c>
      <c r="L149" s="31"/>
      <c r="M149" s="142" t="s">
        <v>1</v>
      </c>
      <c r="N149" s="143" t="s">
        <v>41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182</v>
      </c>
      <c r="AT149" s="146" t="s">
        <v>179</v>
      </c>
      <c r="AU149" s="146" t="s">
        <v>84</v>
      </c>
      <c r="AY149" s="16" t="s">
        <v>176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6" t="s">
        <v>84</v>
      </c>
      <c r="BK149" s="147">
        <f>ROUND(I149*H149,2)</f>
        <v>0</v>
      </c>
      <c r="BL149" s="16" t="s">
        <v>182</v>
      </c>
      <c r="BM149" s="146" t="s">
        <v>1794</v>
      </c>
    </row>
    <row r="150" spans="2:65" s="1" customFormat="1" ht="19.5">
      <c r="B150" s="31"/>
      <c r="D150" s="148" t="s">
        <v>184</v>
      </c>
      <c r="F150" s="149" t="s">
        <v>1795</v>
      </c>
      <c r="I150" s="150"/>
      <c r="L150" s="31"/>
      <c r="M150" s="151"/>
      <c r="T150" s="55"/>
      <c r="AT150" s="16" t="s">
        <v>184</v>
      </c>
      <c r="AU150" s="16" t="s">
        <v>84</v>
      </c>
    </row>
    <row r="151" spans="2:65" s="1" customFormat="1" ht="33" customHeight="1">
      <c r="B151" s="31"/>
      <c r="C151" s="135" t="s">
        <v>8</v>
      </c>
      <c r="D151" s="135" t="s">
        <v>179</v>
      </c>
      <c r="E151" s="136" t="s">
        <v>1796</v>
      </c>
      <c r="F151" s="137" t="s">
        <v>1797</v>
      </c>
      <c r="G151" s="138" t="s">
        <v>944</v>
      </c>
      <c r="H151" s="139">
        <v>10</v>
      </c>
      <c r="I151" s="140"/>
      <c r="J151" s="141">
        <f>ROUND(I151*H151,2)</f>
        <v>0</v>
      </c>
      <c r="K151" s="137" t="s">
        <v>1</v>
      </c>
      <c r="L151" s="31"/>
      <c r="M151" s="142" t="s">
        <v>1</v>
      </c>
      <c r="N151" s="143" t="s">
        <v>41</v>
      </c>
      <c r="P151" s="144">
        <f>O151*H151</f>
        <v>0</v>
      </c>
      <c r="Q151" s="144">
        <v>0</v>
      </c>
      <c r="R151" s="144">
        <f>Q151*H151</f>
        <v>0</v>
      </c>
      <c r="S151" s="144">
        <v>0</v>
      </c>
      <c r="T151" s="145">
        <f>S151*H151</f>
        <v>0</v>
      </c>
      <c r="AR151" s="146" t="s">
        <v>182</v>
      </c>
      <c r="AT151" s="146" t="s">
        <v>179</v>
      </c>
      <c r="AU151" s="146" t="s">
        <v>84</v>
      </c>
      <c r="AY151" s="16" t="s">
        <v>176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6" t="s">
        <v>84</v>
      </c>
      <c r="BK151" s="147">
        <f>ROUND(I151*H151,2)</f>
        <v>0</v>
      </c>
      <c r="BL151" s="16" t="s">
        <v>182</v>
      </c>
      <c r="BM151" s="146" t="s">
        <v>1798</v>
      </c>
    </row>
    <row r="152" spans="2:65" s="1" customFormat="1" ht="19.5">
      <c r="B152" s="31"/>
      <c r="D152" s="148" t="s">
        <v>184</v>
      </c>
      <c r="F152" s="149" t="s">
        <v>1799</v>
      </c>
      <c r="I152" s="150"/>
      <c r="L152" s="31"/>
      <c r="M152" s="151"/>
      <c r="T152" s="55"/>
      <c r="AT152" s="16" t="s">
        <v>184</v>
      </c>
      <c r="AU152" s="16" t="s">
        <v>84</v>
      </c>
    </row>
    <row r="153" spans="2:65" s="1" customFormat="1" ht="16.5" customHeight="1">
      <c r="B153" s="31"/>
      <c r="C153" s="135" t="s">
        <v>129</v>
      </c>
      <c r="D153" s="135" t="s">
        <v>179</v>
      </c>
      <c r="E153" s="136" t="s">
        <v>1800</v>
      </c>
      <c r="F153" s="137" t="s">
        <v>1801</v>
      </c>
      <c r="G153" s="138" t="s">
        <v>944</v>
      </c>
      <c r="H153" s="139">
        <v>23</v>
      </c>
      <c r="I153" s="140"/>
      <c r="J153" s="141">
        <f>ROUND(I153*H153,2)</f>
        <v>0</v>
      </c>
      <c r="K153" s="137" t="s">
        <v>1</v>
      </c>
      <c r="L153" s="31"/>
      <c r="M153" s="142" t="s">
        <v>1</v>
      </c>
      <c r="N153" s="143" t="s">
        <v>41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182</v>
      </c>
      <c r="AT153" s="146" t="s">
        <v>179</v>
      </c>
      <c r="AU153" s="146" t="s">
        <v>84</v>
      </c>
      <c r="AY153" s="16" t="s">
        <v>176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6" t="s">
        <v>84</v>
      </c>
      <c r="BK153" s="147">
        <f>ROUND(I153*H153,2)</f>
        <v>0</v>
      </c>
      <c r="BL153" s="16" t="s">
        <v>182</v>
      </c>
      <c r="BM153" s="146" t="s">
        <v>1802</v>
      </c>
    </row>
    <row r="154" spans="2:65" s="1" customFormat="1" ht="19.5">
      <c r="B154" s="31"/>
      <c r="D154" s="148" t="s">
        <v>184</v>
      </c>
      <c r="F154" s="149" t="s">
        <v>1787</v>
      </c>
      <c r="I154" s="150"/>
      <c r="L154" s="31"/>
      <c r="M154" s="151"/>
      <c r="T154" s="55"/>
      <c r="AT154" s="16" t="s">
        <v>184</v>
      </c>
      <c r="AU154" s="16" t="s">
        <v>84</v>
      </c>
    </row>
    <row r="155" spans="2:65" s="1" customFormat="1" ht="16.5" customHeight="1">
      <c r="B155" s="31"/>
      <c r="C155" s="135" t="s">
        <v>132</v>
      </c>
      <c r="D155" s="135" t="s">
        <v>179</v>
      </c>
      <c r="E155" s="136" t="s">
        <v>1803</v>
      </c>
      <c r="F155" s="137" t="s">
        <v>1804</v>
      </c>
      <c r="G155" s="138" t="s">
        <v>944</v>
      </c>
      <c r="H155" s="139">
        <v>34</v>
      </c>
      <c r="I155" s="140"/>
      <c r="J155" s="141">
        <f>ROUND(I155*H155,2)</f>
        <v>0</v>
      </c>
      <c r="K155" s="137" t="s">
        <v>1</v>
      </c>
      <c r="L155" s="31"/>
      <c r="M155" s="142" t="s">
        <v>1</v>
      </c>
      <c r="N155" s="143" t="s">
        <v>41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182</v>
      </c>
      <c r="AT155" s="146" t="s">
        <v>179</v>
      </c>
      <c r="AU155" s="146" t="s">
        <v>84</v>
      </c>
      <c r="AY155" s="16" t="s">
        <v>176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84</v>
      </c>
      <c r="BK155" s="147">
        <f>ROUND(I155*H155,2)</f>
        <v>0</v>
      </c>
      <c r="BL155" s="16" t="s">
        <v>182</v>
      </c>
      <c r="BM155" s="146" t="s">
        <v>1805</v>
      </c>
    </row>
    <row r="156" spans="2:65" s="1" customFormat="1" ht="19.5">
      <c r="B156" s="31"/>
      <c r="D156" s="148" t="s">
        <v>184</v>
      </c>
      <c r="F156" s="149" t="s">
        <v>1806</v>
      </c>
      <c r="I156" s="150"/>
      <c r="L156" s="31"/>
      <c r="M156" s="151"/>
      <c r="T156" s="55"/>
      <c r="AT156" s="16" t="s">
        <v>184</v>
      </c>
      <c r="AU156" s="16" t="s">
        <v>84</v>
      </c>
    </row>
    <row r="157" spans="2:65" s="1" customFormat="1" ht="24.2" customHeight="1">
      <c r="B157" s="31"/>
      <c r="C157" s="135" t="s">
        <v>135</v>
      </c>
      <c r="D157" s="135" t="s">
        <v>179</v>
      </c>
      <c r="E157" s="136" t="s">
        <v>1807</v>
      </c>
      <c r="F157" s="137" t="s">
        <v>1808</v>
      </c>
      <c r="G157" s="138" t="s">
        <v>944</v>
      </c>
      <c r="H157" s="139">
        <v>7</v>
      </c>
      <c r="I157" s="140"/>
      <c r="J157" s="141">
        <f>ROUND(I157*H157,2)</f>
        <v>0</v>
      </c>
      <c r="K157" s="137" t="s">
        <v>1</v>
      </c>
      <c r="L157" s="31"/>
      <c r="M157" s="142" t="s">
        <v>1</v>
      </c>
      <c r="N157" s="143" t="s">
        <v>41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182</v>
      </c>
      <c r="AT157" s="146" t="s">
        <v>179</v>
      </c>
      <c r="AU157" s="146" t="s">
        <v>84</v>
      </c>
      <c r="AY157" s="16" t="s">
        <v>176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6" t="s">
        <v>84</v>
      </c>
      <c r="BK157" s="147">
        <f>ROUND(I157*H157,2)</f>
        <v>0</v>
      </c>
      <c r="BL157" s="16" t="s">
        <v>182</v>
      </c>
      <c r="BM157" s="146" t="s">
        <v>1809</v>
      </c>
    </row>
    <row r="158" spans="2:65" s="1" customFormat="1" ht="19.5">
      <c r="B158" s="31"/>
      <c r="D158" s="148" t="s">
        <v>184</v>
      </c>
      <c r="F158" s="149" t="s">
        <v>1810</v>
      </c>
      <c r="I158" s="150"/>
      <c r="L158" s="31"/>
      <c r="M158" s="151"/>
      <c r="T158" s="55"/>
      <c r="AT158" s="16" t="s">
        <v>184</v>
      </c>
      <c r="AU158" s="16" t="s">
        <v>84</v>
      </c>
    </row>
    <row r="159" spans="2:65" s="1" customFormat="1" ht="24.2" customHeight="1">
      <c r="B159" s="31"/>
      <c r="C159" s="135" t="s">
        <v>138</v>
      </c>
      <c r="D159" s="135" t="s">
        <v>179</v>
      </c>
      <c r="E159" s="136" t="s">
        <v>1811</v>
      </c>
      <c r="F159" s="137" t="s">
        <v>1812</v>
      </c>
      <c r="G159" s="138" t="s">
        <v>944</v>
      </c>
      <c r="H159" s="139">
        <v>2</v>
      </c>
      <c r="I159" s="140"/>
      <c r="J159" s="141">
        <f>ROUND(I159*H159,2)</f>
        <v>0</v>
      </c>
      <c r="K159" s="137" t="s">
        <v>1</v>
      </c>
      <c r="L159" s="31"/>
      <c r="M159" s="142" t="s">
        <v>1</v>
      </c>
      <c r="N159" s="143" t="s">
        <v>41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182</v>
      </c>
      <c r="AT159" s="146" t="s">
        <v>179</v>
      </c>
      <c r="AU159" s="146" t="s">
        <v>84</v>
      </c>
      <c r="AY159" s="16" t="s">
        <v>176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6" t="s">
        <v>84</v>
      </c>
      <c r="BK159" s="147">
        <f>ROUND(I159*H159,2)</f>
        <v>0</v>
      </c>
      <c r="BL159" s="16" t="s">
        <v>182</v>
      </c>
      <c r="BM159" s="146" t="s">
        <v>1813</v>
      </c>
    </row>
    <row r="160" spans="2:65" s="1" customFormat="1" ht="19.5">
      <c r="B160" s="31"/>
      <c r="D160" s="148" t="s">
        <v>184</v>
      </c>
      <c r="F160" s="149" t="s">
        <v>1814</v>
      </c>
      <c r="I160" s="150"/>
      <c r="L160" s="31"/>
      <c r="M160" s="151"/>
      <c r="T160" s="55"/>
      <c r="AT160" s="16" t="s">
        <v>184</v>
      </c>
      <c r="AU160" s="16" t="s">
        <v>84</v>
      </c>
    </row>
    <row r="161" spans="2:65" s="1" customFormat="1" ht="33" customHeight="1">
      <c r="B161" s="31"/>
      <c r="C161" s="135" t="s">
        <v>141</v>
      </c>
      <c r="D161" s="135" t="s">
        <v>179</v>
      </c>
      <c r="E161" s="136" t="s">
        <v>1815</v>
      </c>
      <c r="F161" s="137" t="s">
        <v>1816</v>
      </c>
      <c r="G161" s="138" t="s">
        <v>944</v>
      </c>
      <c r="H161" s="139">
        <v>1</v>
      </c>
      <c r="I161" s="140"/>
      <c r="J161" s="141">
        <f>ROUND(I161*H161,2)</f>
        <v>0</v>
      </c>
      <c r="K161" s="137" t="s">
        <v>1</v>
      </c>
      <c r="L161" s="31"/>
      <c r="M161" s="142" t="s">
        <v>1</v>
      </c>
      <c r="N161" s="143" t="s">
        <v>41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AR161" s="146" t="s">
        <v>182</v>
      </c>
      <c r="AT161" s="146" t="s">
        <v>179</v>
      </c>
      <c r="AU161" s="146" t="s">
        <v>84</v>
      </c>
      <c r="AY161" s="16" t="s">
        <v>176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6" t="s">
        <v>84</v>
      </c>
      <c r="BK161" s="147">
        <f>ROUND(I161*H161,2)</f>
        <v>0</v>
      </c>
      <c r="BL161" s="16" t="s">
        <v>182</v>
      </c>
      <c r="BM161" s="146" t="s">
        <v>1817</v>
      </c>
    </row>
    <row r="162" spans="2:65" s="1" customFormat="1" ht="19.5">
      <c r="B162" s="31"/>
      <c r="D162" s="148" t="s">
        <v>184</v>
      </c>
      <c r="F162" s="149" t="s">
        <v>1818</v>
      </c>
      <c r="I162" s="150"/>
      <c r="L162" s="31"/>
      <c r="M162" s="151"/>
      <c r="T162" s="55"/>
      <c r="AT162" s="16" t="s">
        <v>184</v>
      </c>
      <c r="AU162" s="16" t="s">
        <v>84</v>
      </c>
    </row>
    <row r="163" spans="2:65" s="1" customFormat="1" ht="37.9" customHeight="1">
      <c r="B163" s="31"/>
      <c r="C163" s="135" t="s">
        <v>318</v>
      </c>
      <c r="D163" s="135" t="s">
        <v>179</v>
      </c>
      <c r="E163" s="136" t="s">
        <v>1819</v>
      </c>
      <c r="F163" s="137" t="s">
        <v>1820</v>
      </c>
      <c r="G163" s="138" t="s">
        <v>944</v>
      </c>
      <c r="H163" s="139">
        <v>24</v>
      </c>
      <c r="I163" s="140"/>
      <c r="J163" s="141">
        <f>ROUND(I163*H163,2)</f>
        <v>0</v>
      </c>
      <c r="K163" s="137" t="s">
        <v>1</v>
      </c>
      <c r="L163" s="31"/>
      <c r="M163" s="142" t="s">
        <v>1</v>
      </c>
      <c r="N163" s="143" t="s">
        <v>41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182</v>
      </c>
      <c r="AT163" s="146" t="s">
        <v>179</v>
      </c>
      <c r="AU163" s="146" t="s">
        <v>84</v>
      </c>
      <c r="AY163" s="16" t="s">
        <v>176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6" t="s">
        <v>84</v>
      </c>
      <c r="BK163" s="147">
        <f>ROUND(I163*H163,2)</f>
        <v>0</v>
      </c>
      <c r="BL163" s="16" t="s">
        <v>182</v>
      </c>
      <c r="BM163" s="146" t="s">
        <v>1821</v>
      </c>
    </row>
    <row r="164" spans="2:65" s="1" customFormat="1" ht="19.5">
      <c r="B164" s="31"/>
      <c r="D164" s="148" t="s">
        <v>184</v>
      </c>
      <c r="F164" s="149" t="s">
        <v>1822</v>
      </c>
      <c r="I164" s="150"/>
      <c r="L164" s="31"/>
      <c r="M164" s="151"/>
      <c r="T164" s="55"/>
      <c r="AT164" s="16" t="s">
        <v>184</v>
      </c>
      <c r="AU164" s="16" t="s">
        <v>84</v>
      </c>
    </row>
    <row r="165" spans="2:65" s="1" customFormat="1" ht="44.25" customHeight="1">
      <c r="B165" s="31"/>
      <c r="C165" s="135" t="s">
        <v>326</v>
      </c>
      <c r="D165" s="135" t="s">
        <v>179</v>
      </c>
      <c r="E165" s="136" t="s">
        <v>1823</v>
      </c>
      <c r="F165" s="137" t="s">
        <v>1824</v>
      </c>
      <c r="G165" s="138" t="s">
        <v>944</v>
      </c>
      <c r="H165" s="139">
        <v>3</v>
      </c>
      <c r="I165" s="140"/>
      <c r="J165" s="141">
        <f>ROUND(I165*H165,2)</f>
        <v>0</v>
      </c>
      <c r="K165" s="137" t="s">
        <v>1</v>
      </c>
      <c r="L165" s="31"/>
      <c r="M165" s="142" t="s">
        <v>1</v>
      </c>
      <c r="N165" s="143" t="s">
        <v>41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182</v>
      </c>
      <c r="AT165" s="146" t="s">
        <v>179</v>
      </c>
      <c r="AU165" s="146" t="s">
        <v>84</v>
      </c>
      <c r="AY165" s="16" t="s">
        <v>176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84</v>
      </c>
      <c r="BK165" s="147">
        <f>ROUND(I165*H165,2)</f>
        <v>0</v>
      </c>
      <c r="BL165" s="16" t="s">
        <v>182</v>
      </c>
      <c r="BM165" s="146" t="s">
        <v>1825</v>
      </c>
    </row>
    <row r="166" spans="2:65" s="1" customFormat="1" ht="19.5">
      <c r="B166" s="31"/>
      <c r="D166" s="148" t="s">
        <v>184</v>
      </c>
      <c r="F166" s="149" t="s">
        <v>1822</v>
      </c>
      <c r="I166" s="150"/>
      <c r="L166" s="31"/>
      <c r="M166" s="151"/>
      <c r="T166" s="55"/>
      <c r="AT166" s="16" t="s">
        <v>184</v>
      </c>
      <c r="AU166" s="16" t="s">
        <v>84</v>
      </c>
    </row>
    <row r="167" spans="2:65" s="1" customFormat="1" ht="16.5" customHeight="1">
      <c r="B167" s="31"/>
      <c r="C167" s="135" t="s">
        <v>333</v>
      </c>
      <c r="D167" s="135" t="s">
        <v>179</v>
      </c>
      <c r="E167" s="136" t="s">
        <v>1826</v>
      </c>
      <c r="F167" s="137" t="s">
        <v>1827</v>
      </c>
      <c r="G167" s="138" t="s">
        <v>944</v>
      </c>
      <c r="H167" s="139">
        <v>189</v>
      </c>
      <c r="I167" s="140"/>
      <c r="J167" s="141">
        <f>ROUND(I167*H167,2)</f>
        <v>0</v>
      </c>
      <c r="K167" s="137" t="s">
        <v>1</v>
      </c>
      <c r="L167" s="31"/>
      <c r="M167" s="142" t="s">
        <v>1</v>
      </c>
      <c r="N167" s="143" t="s">
        <v>41</v>
      </c>
      <c r="P167" s="144">
        <f>O167*H167</f>
        <v>0</v>
      </c>
      <c r="Q167" s="144">
        <v>0</v>
      </c>
      <c r="R167" s="144">
        <f>Q167*H167</f>
        <v>0</v>
      </c>
      <c r="S167" s="144">
        <v>0</v>
      </c>
      <c r="T167" s="145">
        <f>S167*H167</f>
        <v>0</v>
      </c>
      <c r="AR167" s="146" t="s">
        <v>182</v>
      </c>
      <c r="AT167" s="146" t="s">
        <v>179</v>
      </c>
      <c r="AU167" s="146" t="s">
        <v>84</v>
      </c>
      <c r="AY167" s="16" t="s">
        <v>176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6" t="s">
        <v>84</v>
      </c>
      <c r="BK167" s="147">
        <f>ROUND(I167*H167,2)</f>
        <v>0</v>
      </c>
      <c r="BL167" s="16" t="s">
        <v>182</v>
      </c>
      <c r="BM167" s="146" t="s">
        <v>1828</v>
      </c>
    </row>
    <row r="168" spans="2:65" s="1" customFormat="1" ht="19.5">
      <c r="B168" s="31"/>
      <c r="D168" s="148" t="s">
        <v>184</v>
      </c>
      <c r="F168" s="149" t="s">
        <v>1829</v>
      </c>
      <c r="I168" s="150"/>
      <c r="L168" s="31"/>
      <c r="M168" s="151"/>
      <c r="T168" s="55"/>
      <c r="AT168" s="16" t="s">
        <v>184</v>
      </c>
      <c r="AU168" s="16" t="s">
        <v>84</v>
      </c>
    </row>
    <row r="169" spans="2:65" s="1" customFormat="1" ht="24.2" customHeight="1">
      <c r="B169" s="31"/>
      <c r="C169" s="135" t="s">
        <v>7</v>
      </c>
      <c r="D169" s="135" t="s">
        <v>179</v>
      </c>
      <c r="E169" s="136" t="s">
        <v>1830</v>
      </c>
      <c r="F169" s="137" t="s">
        <v>1831</v>
      </c>
      <c r="G169" s="138" t="s">
        <v>944</v>
      </c>
      <c r="H169" s="139">
        <v>27</v>
      </c>
      <c r="I169" s="140"/>
      <c r="J169" s="141">
        <f>ROUND(I169*H169,2)</f>
        <v>0</v>
      </c>
      <c r="K169" s="137" t="s">
        <v>1</v>
      </c>
      <c r="L169" s="31"/>
      <c r="M169" s="142" t="s">
        <v>1</v>
      </c>
      <c r="N169" s="143" t="s">
        <v>41</v>
      </c>
      <c r="P169" s="144">
        <f>O169*H169</f>
        <v>0</v>
      </c>
      <c r="Q169" s="144">
        <v>0</v>
      </c>
      <c r="R169" s="144">
        <f>Q169*H169</f>
        <v>0</v>
      </c>
      <c r="S169" s="144">
        <v>0</v>
      </c>
      <c r="T169" s="145">
        <f>S169*H169</f>
        <v>0</v>
      </c>
      <c r="AR169" s="146" t="s">
        <v>182</v>
      </c>
      <c r="AT169" s="146" t="s">
        <v>179</v>
      </c>
      <c r="AU169" s="146" t="s">
        <v>84</v>
      </c>
      <c r="AY169" s="16" t="s">
        <v>176</v>
      </c>
      <c r="BE169" s="147">
        <f>IF(N169="základní",J169,0)</f>
        <v>0</v>
      </c>
      <c r="BF169" s="147">
        <f>IF(N169="snížená",J169,0)</f>
        <v>0</v>
      </c>
      <c r="BG169" s="147">
        <f>IF(N169="zákl. přenesená",J169,0)</f>
        <v>0</v>
      </c>
      <c r="BH169" s="147">
        <f>IF(N169="sníž. přenesená",J169,0)</f>
        <v>0</v>
      </c>
      <c r="BI169" s="147">
        <f>IF(N169="nulová",J169,0)</f>
        <v>0</v>
      </c>
      <c r="BJ169" s="16" t="s">
        <v>84</v>
      </c>
      <c r="BK169" s="147">
        <f>ROUND(I169*H169,2)</f>
        <v>0</v>
      </c>
      <c r="BL169" s="16" t="s">
        <v>182</v>
      </c>
      <c r="BM169" s="146" t="s">
        <v>1832</v>
      </c>
    </row>
    <row r="170" spans="2:65" s="1" customFormat="1" ht="19.5">
      <c r="B170" s="31"/>
      <c r="D170" s="148" t="s">
        <v>184</v>
      </c>
      <c r="F170" s="149" t="s">
        <v>1833</v>
      </c>
      <c r="I170" s="150"/>
      <c r="L170" s="31"/>
      <c r="M170" s="151"/>
      <c r="T170" s="55"/>
      <c r="AT170" s="16" t="s">
        <v>184</v>
      </c>
      <c r="AU170" s="16" t="s">
        <v>84</v>
      </c>
    </row>
    <row r="171" spans="2:65" s="11" customFormat="1" ht="25.9" customHeight="1">
      <c r="B171" s="123"/>
      <c r="D171" s="124" t="s">
        <v>75</v>
      </c>
      <c r="E171" s="125" t="s">
        <v>970</v>
      </c>
      <c r="F171" s="125" t="s">
        <v>1834</v>
      </c>
      <c r="I171" s="126"/>
      <c r="J171" s="127">
        <f>BK171</f>
        <v>0</v>
      </c>
      <c r="L171" s="123"/>
      <c r="M171" s="128"/>
      <c r="P171" s="129">
        <f>SUM(P172:P189)</f>
        <v>0</v>
      </c>
      <c r="R171" s="129">
        <f>SUM(R172:R189)</f>
        <v>0</v>
      </c>
      <c r="T171" s="130">
        <f>SUM(T172:T189)</f>
        <v>0</v>
      </c>
      <c r="AR171" s="124" t="s">
        <v>84</v>
      </c>
      <c r="AT171" s="131" t="s">
        <v>75</v>
      </c>
      <c r="AU171" s="131" t="s">
        <v>76</v>
      </c>
      <c r="AY171" s="124" t="s">
        <v>176</v>
      </c>
      <c r="BK171" s="132">
        <f>SUM(BK172:BK189)</f>
        <v>0</v>
      </c>
    </row>
    <row r="172" spans="2:65" s="1" customFormat="1" ht="16.5" customHeight="1">
      <c r="B172" s="31"/>
      <c r="C172" s="135" t="s">
        <v>346</v>
      </c>
      <c r="D172" s="135" t="s">
        <v>179</v>
      </c>
      <c r="E172" s="136" t="s">
        <v>1835</v>
      </c>
      <c r="F172" s="137" t="s">
        <v>1836</v>
      </c>
      <c r="G172" s="138" t="s">
        <v>281</v>
      </c>
      <c r="H172" s="139">
        <v>500</v>
      </c>
      <c r="I172" s="140"/>
      <c r="J172" s="141">
        <f>ROUND(I172*H172,2)</f>
        <v>0</v>
      </c>
      <c r="K172" s="137" t="s">
        <v>1</v>
      </c>
      <c r="L172" s="31"/>
      <c r="M172" s="142" t="s">
        <v>1</v>
      </c>
      <c r="N172" s="143" t="s">
        <v>41</v>
      </c>
      <c r="P172" s="144">
        <f>O172*H172</f>
        <v>0</v>
      </c>
      <c r="Q172" s="144">
        <v>0</v>
      </c>
      <c r="R172" s="144">
        <f>Q172*H172</f>
        <v>0</v>
      </c>
      <c r="S172" s="144">
        <v>0</v>
      </c>
      <c r="T172" s="145">
        <f>S172*H172</f>
        <v>0</v>
      </c>
      <c r="AR172" s="146" t="s">
        <v>182</v>
      </c>
      <c r="AT172" s="146" t="s">
        <v>179</v>
      </c>
      <c r="AU172" s="146" t="s">
        <v>84</v>
      </c>
      <c r="AY172" s="16" t="s">
        <v>176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6" t="s">
        <v>84</v>
      </c>
      <c r="BK172" s="147">
        <f>ROUND(I172*H172,2)</f>
        <v>0</v>
      </c>
      <c r="BL172" s="16" t="s">
        <v>182</v>
      </c>
      <c r="BM172" s="146" t="s">
        <v>1837</v>
      </c>
    </row>
    <row r="173" spans="2:65" s="1" customFormat="1" ht="19.5">
      <c r="B173" s="31"/>
      <c r="D173" s="148" t="s">
        <v>184</v>
      </c>
      <c r="F173" s="149" t="s">
        <v>1838</v>
      </c>
      <c r="I173" s="150"/>
      <c r="L173" s="31"/>
      <c r="M173" s="151"/>
      <c r="T173" s="55"/>
      <c r="AT173" s="16" t="s">
        <v>184</v>
      </c>
      <c r="AU173" s="16" t="s">
        <v>84</v>
      </c>
    </row>
    <row r="174" spans="2:65" s="1" customFormat="1" ht="16.5" customHeight="1">
      <c r="B174" s="31"/>
      <c r="C174" s="135" t="s">
        <v>354</v>
      </c>
      <c r="D174" s="135" t="s">
        <v>179</v>
      </c>
      <c r="E174" s="136" t="s">
        <v>1839</v>
      </c>
      <c r="F174" s="137" t="s">
        <v>1840</v>
      </c>
      <c r="G174" s="138" t="s">
        <v>281</v>
      </c>
      <c r="H174" s="139">
        <v>850</v>
      </c>
      <c r="I174" s="140"/>
      <c r="J174" s="141">
        <f>ROUND(I174*H174,2)</f>
        <v>0</v>
      </c>
      <c r="K174" s="137" t="s">
        <v>1</v>
      </c>
      <c r="L174" s="31"/>
      <c r="M174" s="142" t="s">
        <v>1</v>
      </c>
      <c r="N174" s="143" t="s">
        <v>41</v>
      </c>
      <c r="P174" s="144">
        <f>O174*H174</f>
        <v>0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AR174" s="146" t="s">
        <v>182</v>
      </c>
      <c r="AT174" s="146" t="s">
        <v>179</v>
      </c>
      <c r="AU174" s="146" t="s">
        <v>84</v>
      </c>
      <c r="AY174" s="16" t="s">
        <v>176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6" t="s">
        <v>84</v>
      </c>
      <c r="BK174" s="147">
        <f>ROUND(I174*H174,2)</f>
        <v>0</v>
      </c>
      <c r="BL174" s="16" t="s">
        <v>182</v>
      </c>
      <c r="BM174" s="146" t="s">
        <v>1841</v>
      </c>
    </row>
    <row r="175" spans="2:65" s="1" customFormat="1" ht="19.5">
      <c r="B175" s="31"/>
      <c r="D175" s="148" t="s">
        <v>184</v>
      </c>
      <c r="F175" s="149" t="s">
        <v>1838</v>
      </c>
      <c r="I175" s="150"/>
      <c r="L175" s="31"/>
      <c r="M175" s="151"/>
      <c r="T175" s="55"/>
      <c r="AT175" s="16" t="s">
        <v>184</v>
      </c>
      <c r="AU175" s="16" t="s">
        <v>84</v>
      </c>
    </row>
    <row r="176" spans="2:65" s="1" customFormat="1" ht="24.2" customHeight="1">
      <c r="B176" s="31"/>
      <c r="C176" s="135" t="s">
        <v>359</v>
      </c>
      <c r="D176" s="135" t="s">
        <v>179</v>
      </c>
      <c r="E176" s="136" t="s">
        <v>1842</v>
      </c>
      <c r="F176" s="137" t="s">
        <v>1843</v>
      </c>
      <c r="G176" s="138" t="s">
        <v>281</v>
      </c>
      <c r="H176" s="139">
        <v>350</v>
      </c>
      <c r="I176" s="140"/>
      <c r="J176" s="141">
        <f>ROUND(I176*H176,2)</f>
        <v>0</v>
      </c>
      <c r="K176" s="137" t="s">
        <v>1</v>
      </c>
      <c r="L176" s="31"/>
      <c r="M176" s="142" t="s">
        <v>1</v>
      </c>
      <c r="N176" s="143" t="s">
        <v>41</v>
      </c>
      <c r="P176" s="144">
        <f>O176*H176</f>
        <v>0</v>
      </c>
      <c r="Q176" s="144">
        <v>0</v>
      </c>
      <c r="R176" s="144">
        <f>Q176*H176</f>
        <v>0</v>
      </c>
      <c r="S176" s="144">
        <v>0</v>
      </c>
      <c r="T176" s="145">
        <f>S176*H176</f>
        <v>0</v>
      </c>
      <c r="AR176" s="146" t="s">
        <v>182</v>
      </c>
      <c r="AT176" s="146" t="s">
        <v>179</v>
      </c>
      <c r="AU176" s="146" t="s">
        <v>84</v>
      </c>
      <c r="AY176" s="16" t="s">
        <v>176</v>
      </c>
      <c r="BE176" s="147">
        <f>IF(N176="základní",J176,0)</f>
        <v>0</v>
      </c>
      <c r="BF176" s="147">
        <f>IF(N176="snížená",J176,0)</f>
        <v>0</v>
      </c>
      <c r="BG176" s="147">
        <f>IF(N176="zákl. přenesená",J176,0)</f>
        <v>0</v>
      </c>
      <c r="BH176" s="147">
        <f>IF(N176="sníž. přenesená",J176,0)</f>
        <v>0</v>
      </c>
      <c r="BI176" s="147">
        <f>IF(N176="nulová",J176,0)</f>
        <v>0</v>
      </c>
      <c r="BJ176" s="16" t="s">
        <v>84</v>
      </c>
      <c r="BK176" s="147">
        <f>ROUND(I176*H176,2)</f>
        <v>0</v>
      </c>
      <c r="BL176" s="16" t="s">
        <v>182</v>
      </c>
      <c r="BM176" s="146" t="s">
        <v>1844</v>
      </c>
    </row>
    <row r="177" spans="2:65" s="1" customFormat="1" ht="19.5">
      <c r="B177" s="31"/>
      <c r="D177" s="148" t="s">
        <v>184</v>
      </c>
      <c r="F177" s="149" t="s">
        <v>1838</v>
      </c>
      <c r="I177" s="150"/>
      <c r="L177" s="31"/>
      <c r="M177" s="151"/>
      <c r="T177" s="55"/>
      <c r="AT177" s="16" t="s">
        <v>184</v>
      </c>
      <c r="AU177" s="16" t="s">
        <v>84</v>
      </c>
    </row>
    <row r="178" spans="2:65" s="1" customFormat="1" ht="16.5" customHeight="1">
      <c r="B178" s="31"/>
      <c r="C178" s="135" t="s">
        <v>363</v>
      </c>
      <c r="D178" s="135" t="s">
        <v>179</v>
      </c>
      <c r="E178" s="136" t="s">
        <v>1845</v>
      </c>
      <c r="F178" s="137" t="s">
        <v>1846</v>
      </c>
      <c r="G178" s="138" t="s">
        <v>281</v>
      </c>
      <c r="H178" s="139">
        <v>100</v>
      </c>
      <c r="I178" s="140"/>
      <c r="J178" s="141">
        <f>ROUND(I178*H178,2)</f>
        <v>0</v>
      </c>
      <c r="K178" s="137" t="s">
        <v>1</v>
      </c>
      <c r="L178" s="31"/>
      <c r="M178" s="142" t="s">
        <v>1</v>
      </c>
      <c r="N178" s="143" t="s">
        <v>41</v>
      </c>
      <c r="P178" s="144">
        <f>O178*H178</f>
        <v>0</v>
      </c>
      <c r="Q178" s="144">
        <v>0</v>
      </c>
      <c r="R178" s="144">
        <f>Q178*H178</f>
        <v>0</v>
      </c>
      <c r="S178" s="144">
        <v>0</v>
      </c>
      <c r="T178" s="145">
        <f>S178*H178</f>
        <v>0</v>
      </c>
      <c r="AR178" s="146" t="s">
        <v>182</v>
      </c>
      <c r="AT178" s="146" t="s">
        <v>179</v>
      </c>
      <c r="AU178" s="146" t="s">
        <v>84</v>
      </c>
      <c r="AY178" s="16" t="s">
        <v>176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6" t="s">
        <v>84</v>
      </c>
      <c r="BK178" s="147">
        <f>ROUND(I178*H178,2)</f>
        <v>0</v>
      </c>
      <c r="BL178" s="16" t="s">
        <v>182</v>
      </c>
      <c r="BM178" s="146" t="s">
        <v>1847</v>
      </c>
    </row>
    <row r="179" spans="2:65" s="1" customFormat="1" ht="19.5">
      <c r="B179" s="31"/>
      <c r="D179" s="148" t="s">
        <v>184</v>
      </c>
      <c r="F179" s="149" t="s">
        <v>1838</v>
      </c>
      <c r="I179" s="150"/>
      <c r="L179" s="31"/>
      <c r="M179" s="151"/>
      <c r="T179" s="55"/>
      <c r="AT179" s="16" t="s">
        <v>184</v>
      </c>
      <c r="AU179" s="16" t="s">
        <v>84</v>
      </c>
    </row>
    <row r="180" spans="2:65" s="1" customFormat="1" ht="16.5" customHeight="1">
      <c r="B180" s="31"/>
      <c r="C180" s="135" t="s">
        <v>371</v>
      </c>
      <c r="D180" s="135" t="s">
        <v>179</v>
      </c>
      <c r="E180" s="136" t="s">
        <v>1848</v>
      </c>
      <c r="F180" s="137" t="s">
        <v>1849</v>
      </c>
      <c r="G180" s="138" t="s">
        <v>281</v>
      </c>
      <c r="H180" s="139">
        <v>150</v>
      </c>
      <c r="I180" s="140"/>
      <c r="J180" s="141">
        <f>ROUND(I180*H180,2)</f>
        <v>0</v>
      </c>
      <c r="K180" s="137" t="s">
        <v>1</v>
      </c>
      <c r="L180" s="31"/>
      <c r="M180" s="142" t="s">
        <v>1</v>
      </c>
      <c r="N180" s="143" t="s">
        <v>41</v>
      </c>
      <c r="P180" s="144">
        <f>O180*H180</f>
        <v>0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AR180" s="146" t="s">
        <v>182</v>
      </c>
      <c r="AT180" s="146" t="s">
        <v>179</v>
      </c>
      <c r="AU180" s="146" t="s">
        <v>84</v>
      </c>
      <c r="AY180" s="16" t="s">
        <v>176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6" t="s">
        <v>84</v>
      </c>
      <c r="BK180" s="147">
        <f>ROUND(I180*H180,2)</f>
        <v>0</v>
      </c>
      <c r="BL180" s="16" t="s">
        <v>182</v>
      </c>
      <c r="BM180" s="146" t="s">
        <v>1850</v>
      </c>
    </row>
    <row r="181" spans="2:65" s="1" customFormat="1" ht="19.5">
      <c r="B181" s="31"/>
      <c r="D181" s="148" t="s">
        <v>184</v>
      </c>
      <c r="F181" s="149" t="s">
        <v>1838</v>
      </c>
      <c r="I181" s="150"/>
      <c r="L181" s="31"/>
      <c r="M181" s="151"/>
      <c r="T181" s="55"/>
      <c r="AT181" s="16" t="s">
        <v>184</v>
      </c>
      <c r="AU181" s="16" t="s">
        <v>84</v>
      </c>
    </row>
    <row r="182" spans="2:65" s="1" customFormat="1" ht="16.5" customHeight="1">
      <c r="B182" s="31"/>
      <c r="C182" s="135" t="s">
        <v>394</v>
      </c>
      <c r="D182" s="135" t="s">
        <v>179</v>
      </c>
      <c r="E182" s="136" t="s">
        <v>1851</v>
      </c>
      <c r="F182" s="137" t="s">
        <v>1852</v>
      </c>
      <c r="G182" s="138" t="s">
        <v>281</v>
      </c>
      <c r="H182" s="139">
        <v>80</v>
      </c>
      <c r="I182" s="140"/>
      <c r="J182" s="141">
        <f>ROUND(I182*H182,2)</f>
        <v>0</v>
      </c>
      <c r="K182" s="137" t="s">
        <v>1</v>
      </c>
      <c r="L182" s="31"/>
      <c r="M182" s="142" t="s">
        <v>1</v>
      </c>
      <c r="N182" s="143" t="s">
        <v>41</v>
      </c>
      <c r="P182" s="144">
        <f>O182*H182</f>
        <v>0</v>
      </c>
      <c r="Q182" s="144">
        <v>0</v>
      </c>
      <c r="R182" s="144">
        <f>Q182*H182</f>
        <v>0</v>
      </c>
      <c r="S182" s="144">
        <v>0</v>
      </c>
      <c r="T182" s="145">
        <f>S182*H182</f>
        <v>0</v>
      </c>
      <c r="AR182" s="146" t="s">
        <v>182</v>
      </c>
      <c r="AT182" s="146" t="s">
        <v>179</v>
      </c>
      <c r="AU182" s="146" t="s">
        <v>84</v>
      </c>
      <c r="AY182" s="16" t="s">
        <v>176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6" t="s">
        <v>84</v>
      </c>
      <c r="BK182" s="147">
        <f>ROUND(I182*H182,2)</f>
        <v>0</v>
      </c>
      <c r="BL182" s="16" t="s">
        <v>182</v>
      </c>
      <c r="BM182" s="146" t="s">
        <v>1853</v>
      </c>
    </row>
    <row r="183" spans="2:65" s="1" customFormat="1" ht="19.5">
      <c r="B183" s="31"/>
      <c r="D183" s="148" t="s">
        <v>184</v>
      </c>
      <c r="F183" s="149" t="s">
        <v>1838</v>
      </c>
      <c r="I183" s="150"/>
      <c r="L183" s="31"/>
      <c r="M183" s="151"/>
      <c r="T183" s="55"/>
      <c r="AT183" s="16" t="s">
        <v>184</v>
      </c>
      <c r="AU183" s="16" t="s">
        <v>84</v>
      </c>
    </row>
    <row r="184" spans="2:65" s="1" customFormat="1" ht="16.5" customHeight="1">
      <c r="B184" s="31"/>
      <c r="C184" s="135" t="s">
        <v>407</v>
      </c>
      <c r="D184" s="135" t="s">
        <v>179</v>
      </c>
      <c r="E184" s="136" t="s">
        <v>1854</v>
      </c>
      <c r="F184" s="137" t="s">
        <v>1855</v>
      </c>
      <c r="G184" s="138" t="s">
        <v>281</v>
      </c>
      <c r="H184" s="139">
        <v>15</v>
      </c>
      <c r="I184" s="140"/>
      <c r="J184" s="141">
        <f>ROUND(I184*H184,2)</f>
        <v>0</v>
      </c>
      <c r="K184" s="137" t="s">
        <v>1</v>
      </c>
      <c r="L184" s="31"/>
      <c r="M184" s="142" t="s">
        <v>1</v>
      </c>
      <c r="N184" s="143" t="s">
        <v>41</v>
      </c>
      <c r="P184" s="144">
        <f>O184*H184</f>
        <v>0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AR184" s="146" t="s">
        <v>182</v>
      </c>
      <c r="AT184" s="146" t="s">
        <v>179</v>
      </c>
      <c r="AU184" s="146" t="s">
        <v>84</v>
      </c>
      <c r="AY184" s="16" t="s">
        <v>176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6" t="s">
        <v>84</v>
      </c>
      <c r="BK184" s="147">
        <f>ROUND(I184*H184,2)</f>
        <v>0</v>
      </c>
      <c r="BL184" s="16" t="s">
        <v>182</v>
      </c>
      <c r="BM184" s="146" t="s">
        <v>1856</v>
      </c>
    </row>
    <row r="185" spans="2:65" s="1" customFormat="1" ht="19.5">
      <c r="B185" s="31"/>
      <c r="D185" s="148" t="s">
        <v>184</v>
      </c>
      <c r="F185" s="149" t="s">
        <v>1838</v>
      </c>
      <c r="I185" s="150"/>
      <c r="L185" s="31"/>
      <c r="M185" s="151"/>
      <c r="T185" s="55"/>
      <c r="AT185" s="16" t="s">
        <v>184</v>
      </c>
      <c r="AU185" s="16" t="s">
        <v>84</v>
      </c>
    </row>
    <row r="186" spans="2:65" s="1" customFormat="1" ht="16.5" customHeight="1">
      <c r="B186" s="31"/>
      <c r="C186" s="135" t="s">
        <v>413</v>
      </c>
      <c r="D186" s="135" t="s">
        <v>179</v>
      </c>
      <c r="E186" s="136" t="s">
        <v>1857</v>
      </c>
      <c r="F186" s="137" t="s">
        <v>1858</v>
      </c>
      <c r="G186" s="138" t="s">
        <v>281</v>
      </c>
      <c r="H186" s="139">
        <v>150</v>
      </c>
      <c r="I186" s="140"/>
      <c r="J186" s="141">
        <f>ROUND(I186*H186,2)</f>
        <v>0</v>
      </c>
      <c r="K186" s="137" t="s">
        <v>1</v>
      </c>
      <c r="L186" s="31"/>
      <c r="M186" s="142" t="s">
        <v>1</v>
      </c>
      <c r="N186" s="143" t="s">
        <v>41</v>
      </c>
      <c r="P186" s="144">
        <f>O186*H186</f>
        <v>0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AR186" s="146" t="s">
        <v>182</v>
      </c>
      <c r="AT186" s="146" t="s">
        <v>179</v>
      </c>
      <c r="AU186" s="146" t="s">
        <v>84</v>
      </c>
      <c r="AY186" s="16" t="s">
        <v>176</v>
      </c>
      <c r="BE186" s="147">
        <f>IF(N186="základní",J186,0)</f>
        <v>0</v>
      </c>
      <c r="BF186" s="147">
        <f>IF(N186="snížená",J186,0)</f>
        <v>0</v>
      </c>
      <c r="BG186" s="147">
        <f>IF(N186="zákl. přenesená",J186,0)</f>
        <v>0</v>
      </c>
      <c r="BH186" s="147">
        <f>IF(N186="sníž. přenesená",J186,0)</f>
        <v>0</v>
      </c>
      <c r="BI186" s="147">
        <f>IF(N186="nulová",J186,0)</f>
        <v>0</v>
      </c>
      <c r="BJ186" s="16" t="s">
        <v>84</v>
      </c>
      <c r="BK186" s="147">
        <f>ROUND(I186*H186,2)</f>
        <v>0</v>
      </c>
      <c r="BL186" s="16" t="s">
        <v>182</v>
      </c>
      <c r="BM186" s="146" t="s">
        <v>1859</v>
      </c>
    </row>
    <row r="187" spans="2:65" s="1" customFormat="1" ht="19.5">
      <c r="B187" s="31"/>
      <c r="D187" s="148" t="s">
        <v>184</v>
      </c>
      <c r="F187" s="149" t="s">
        <v>1838</v>
      </c>
      <c r="I187" s="150"/>
      <c r="L187" s="31"/>
      <c r="M187" s="151"/>
      <c r="T187" s="55"/>
      <c r="AT187" s="16" t="s">
        <v>184</v>
      </c>
      <c r="AU187" s="16" t="s">
        <v>84</v>
      </c>
    </row>
    <row r="188" spans="2:65" s="1" customFormat="1" ht="16.5" customHeight="1">
      <c r="B188" s="31"/>
      <c r="C188" s="135" t="s">
        <v>412</v>
      </c>
      <c r="D188" s="135" t="s">
        <v>179</v>
      </c>
      <c r="E188" s="136" t="s">
        <v>1860</v>
      </c>
      <c r="F188" s="137" t="s">
        <v>1861</v>
      </c>
      <c r="G188" s="138" t="s">
        <v>281</v>
      </c>
      <c r="H188" s="139">
        <v>500</v>
      </c>
      <c r="I188" s="140"/>
      <c r="J188" s="141">
        <f>ROUND(I188*H188,2)</f>
        <v>0</v>
      </c>
      <c r="K188" s="137" t="s">
        <v>1</v>
      </c>
      <c r="L188" s="31"/>
      <c r="M188" s="142" t="s">
        <v>1</v>
      </c>
      <c r="N188" s="143" t="s">
        <v>41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AR188" s="146" t="s">
        <v>182</v>
      </c>
      <c r="AT188" s="146" t="s">
        <v>179</v>
      </c>
      <c r="AU188" s="146" t="s">
        <v>84</v>
      </c>
      <c r="AY188" s="16" t="s">
        <v>176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6" t="s">
        <v>84</v>
      </c>
      <c r="BK188" s="147">
        <f>ROUND(I188*H188,2)</f>
        <v>0</v>
      </c>
      <c r="BL188" s="16" t="s">
        <v>182</v>
      </c>
      <c r="BM188" s="146" t="s">
        <v>1862</v>
      </c>
    </row>
    <row r="189" spans="2:65" s="1" customFormat="1" ht="19.5">
      <c r="B189" s="31"/>
      <c r="D189" s="148" t="s">
        <v>184</v>
      </c>
      <c r="F189" s="149" t="s">
        <v>1838</v>
      </c>
      <c r="I189" s="150"/>
      <c r="L189" s="31"/>
      <c r="M189" s="151"/>
      <c r="T189" s="55"/>
      <c r="AT189" s="16" t="s">
        <v>184</v>
      </c>
      <c r="AU189" s="16" t="s">
        <v>84</v>
      </c>
    </row>
    <row r="190" spans="2:65" s="11" customFormat="1" ht="25.9" customHeight="1">
      <c r="B190" s="123"/>
      <c r="D190" s="124" t="s">
        <v>75</v>
      </c>
      <c r="E190" s="125" t="s">
        <v>972</v>
      </c>
      <c r="F190" s="125" t="s">
        <v>1863</v>
      </c>
      <c r="I190" s="126"/>
      <c r="J190" s="127">
        <f>BK190</f>
        <v>0</v>
      </c>
      <c r="L190" s="123"/>
      <c r="M190" s="128"/>
      <c r="P190" s="129">
        <f>SUM(P191:P204)</f>
        <v>0</v>
      </c>
      <c r="R190" s="129">
        <f>SUM(R191:R204)</f>
        <v>0</v>
      </c>
      <c r="T190" s="130">
        <f>SUM(T191:T204)</f>
        <v>0</v>
      </c>
      <c r="AR190" s="124" t="s">
        <v>84</v>
      </c>
      <c r="AT190" s="131" t="s">
        <v>75</v>
      </c>
      <c r="AU190" s="131" t="s">
        <v>76</v>
      </c>
      <c r="AY190" s="124" t="s">
        <v>176</v>
      </c>
      <c r="BK190" s="132">
        <f>SUM(BK191:BK204)</f>
        <v>0</v>
      </c>
    </row>
    <row r="191" spans="2:65" s="1" customFormat="1" ht="16.5" customHeight="1">
      <c r="B191" s="31"/>
      <c r="C191" s="135" t="s">
        <v>552</v>
      </c>
      <c r="D191" s="135" t="s">
        <v>179</v>
      </c>
      <c r="E191" s="136" t="s">
        <v>1864</v>
      </c>
      <c r="F191" s="137" t="s">
        <v>1865</v>
      </c>
      <c r="G191" s="138" t="s">
        <v>281</v>
      </c>
      <c r="H191" s="139">
        <v>200</v>
      </c>
      <c r="I191" s="140"/>
      <c r="J191" s="141">
        <f>ROUND(I191*H191,2)</f>
        <v>0</v>
      </c>
      <c r="K191" s="137" t="s">
        <v>1</v>
      </c>
      <c r="L191" s="31"/>
      <c r="M191" s="142" t="s">
        <v>1</v>
      </c>
      <c r="N191" s="143" t="s">
        <v>41</v>
      </c>
      <c r="P191" s="144">
        <f>O191*H191</f>
        <v>0</v>
      </c>
      <c r="Q191" s="144">
        <v>0</v>
      </c>
      <c r="R191" s="144">
        <f>Q191*H191</f>
        <v>0</v>
      </c>
      <c r="S191" s="144">
        <v>0</v>
      </c>
      <c r="T191" s="145">
        <f>S191*H191</f>
        <v>0</v>
      </c>
      <c r="AR191" s="146" t="s">
        <v>182</v>
      </c>
      <c r="AT191" s="146" t="s">
        <v>179</v>
      </c>
      <c r="AU191" s="146" t="s">
        <v>84</v>
      </c>
      <c r="AY191" s="16" t="s">
        <v>176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6" t="s">
        <v>84</v>
      </c>
      <c r="BK191" s="147">
        <f>ROUND(I191*H191,2)</f>
        <v>0</v>
      </c>
      <c r="BL191" s="16" t="s">
        <v>182</v>
      </c>
      <c r="BM191" s="146" t="s">
        <v>1866</v>
      </c>
    </row>
    <row r="192" spans="2:65" s="1" customFormat="1" ht="16.5" customHeight="1">
      <c r="B192" s="31"/>
      <c r="C192" s="135" t="s">
        <v>525</v>
      </c>
      <c r="D192" s="135" t="s">
        <v>179</v>
      </c>
      <c r="E192" s="136" t="s">
        <v>1867</v>
      </c>
      <c r="F192" s="137" t="s">
        <v>1868</v>
      </c>
      <c r="G192" s="138" t="s">
        <v>281</v>
      </c>
      <c r="H192" s="139">
        <v>200</v>
      </c>
      <c r="I192" s="140"/>
      <c r="J192" s="141">
        <f>ROUND(I192*H192,2)</f>
        <v>0</v>
      </c>
      <c r="K192" s="137" t="s">
        <v>1</v>
      </c>
      <c r="L192" s="31"/>
      <c r="M192" s="142" t="s">
        <v>1</v>
      </c>
      <c r="N192" s="143" t="s">
        <v>41</v>
      </c>
      <c r="P192" s="144">
        <f>O192*H192</f>
        <v>0</v>
      </c>
      <c r="Q192" s="144">
        <v>0</v>
      </c>
      <c r="R192" s="144">
        <f>Q192*H192</f>
        <v>0</v>
      </c>
      <c r="S192" s="144">
        <v>0</v>
      </c>
      <c r="T192" s="145">
        <f>S192*H192</f>
        <v>0</v>
      </c>
      <c r="AR192" s="146" t="s">
        <v>182</v>
      </c>
      <c r="AT192" s="146" t="s">
        <v>179</v>
      </c>
      <c r="AU192" s="146" t="s">
        <v>84</v>
      </c>
      <c r="AY192" s="16" t="s">
        <v>176</v>
      </c>
      <c r="BE192" s="147">
        <f>IF(N192="základní",J192,0)</f>
        <v>0</v>
      </c>
      <c r="BF192" s="147">
        <f>IF(N192="snížená",J192,0)</f>
        <v>0</v>
      </c>
      <c r="BG192" s="147">
        <f>IF(N192="zákl. přenesená",J192,0)</f>
        <v>0</v>
      </c>
      <c r="BH192" s="147">
        <f>IF(N192="sníž. přenesená",J192,0)</f>
        <v>0</v>
      </c>
      <c r="BI192" s="147">
        <f>IF(N192="nulová",J192,0)</f>
        <v>0</v>
      </c>
      <c r="BJ192" s="16" t="s">
        <v>84</v>
      </c>
      <c r="BK192" s="147">
        <f>ROUND(I192*H192,2)</f>
        <v>0</v>
      </c>
      <c r="BL192" s="16" t="s">
        <v>182</v>
      </c>
      <c r="BM192" s="146" t="s">
        <v>1869</v>
      </c>
    </row>
    <row r="193" spans="2:65" s="1" customFormat="1" ht="19.5">
      <c r="B193" s="31"/>
      <c r="D193" s="148" t="s">
        <v>184</v>
      </c>
      <c r="F193" s="149" t="s">
        <v>1870</v>
      </c>
      <c r="I193" s="150"/>
      <c r="L193" s="31"/>
      <c r="M193" s="151"/>
      <c r="T193" s="55"/>
      <c r="AT193" s="16" t="s">
        <v>184</v>
      </c>
      <c r="AU193" s="16" t="s">
        <v>84</v>
      </c>
    </row>
    <row r="194" spans="2:65" s="1" customFormat="1" ht="24.2" customHeight="1">
      <c r="B194" s="31"/>
      <c r="C194" s="135" t="s">
        <v>563</v>
      </c>
      <c r="D194" s="135" t="s">
        <v>179</v>
      </c>
      <c r="E194" s="136" t="s">
        <v>1871</v>
      </c>
      <c r="F194" s="137" t="s">
        <v>1872</v>
      </c>
      <c r="G194" s="138" t="s">
        <v>281</v>
      </c>
      <c r="H194" s="139">
        <v>5</v>
      </c>
      <c r="I194" s="140"/>
      <c r="J194" s="141">
        <f>ROUND(I194*H194,2)</f>
        <v>0</v>
      </c>
      <c r="K194" s="137" t="s">
        <v>1</v>
      </c>
      <c r="L194" s="31"/>
      <c r="M194" s="142" t="s">
        <v>1</v>
      </c>
      <c r="N194" s="143" t="s">
        <v>41</v>
      </c>
      <c r="P194" s="144">
        <f>O194*H194</f>
        <v>0</v>
      </c>
      <c r="Q194" s="144">
        <v>0</v>
      </c>
      <c r="R194" s="144">
        <f>Q194*H194</f>
        <v>0</v>
      </c>
      <c r="S194" s="144">
        <v>0</v>
      </c>
      <c r="T194" s="145">
        <f>S194*H194</f>
        <v>0</v>
      </c>
      <c r="AR194" s="146" t="s">
        <v>182</v>
      </c>
      <c r="AT194" s="146" t="s">
        <v>179</v>
      </c>
      <c r="AU194" s="146" t="s">
        <v>84</v>
      </c>
      <c r="AY194" s="16" t="s">
        <v>176</v>
      </c>
      <c r="BE194" s="147">
        <f>IF(N194="základní",J194,0)</f>
        <v>0</v>
      </c>
      <c r="BF194" s="147">
        <f>IF(N194="snížená",J194,0)</f>
        <v>0</v>
      </c>
      <c r="BG194" s="147">
        <f>IF(N194="zákl. přenesená",J194,0)</f>
        <v>0</v>
      </c>
      <c r="BH194" s="147">
        <f>IF(N194="sníž. přenesená",J194,0)</f>
        <v>0</v>
      </c>
      <c r="BI194" s="147">
        <f>IF(N194="nulová",J194,0)</f>
        <v>0</v>
      </c>
      <c r="BJ194" s="16" t="s">
        <v>84</v>
      </c>
      <c r="BK194" s="147">
        <f>ROUND(I194*H194,2)</f>
        <v>0</v>
      </c>
      <c r="BL194" s="16" t="s">
        <v>182</v>
      </c>
      <c r="BM194" s="146" t="s">
        <v>1873</v>
      </c>
    </row>
    <row r="195" spans="2:65" s="1" customFormat="1" ht="19.5">
      <c r="B195" s="31"/>
      <c r="D195" s="148" t="s">
        <v>184</v>
      </c>
      <c r="F195" s="149" t="s">
        <v>1874</v>
      </c>
      <c r="I195" s="150"/>
      <c r="L195" s="31"/>
      <c r="M195" s="151"/>
      <c r="T195" s="55"/>
      <c r="AT195" s="16" t="s">
        <v>184</v>
      </c>
      <c r="AU195" s="16" t="s">
        <v>84</v>
      </c>
    </row>
    <row r="196" spans="2:65" s="1" customFormat="1" ht="24.2" customHeight="1">
      <c r="B196" s="31"/>
      <c r="C196" s="135" t="s">
        <v>567</v>
      </c>
      <c r="D196" s="135" t="s">
        <v>179</v>
      </c>
      <c r="E196" s="136" t="s">
        <v>1875</v>
      </c>
      <c r="F196" s="137" t="s">
        <v>1876</v>
      </c>
      <c r="G196" s="138" t="s">
        <v>944</v>
      </c>
      <c r="H196" s="139">
        <v>3200</v>
      </c>
      <c r="I196" s="140"/>
      <c r="J196" s="141">
        <f>ROUND(I196*H196,2)</f>
        <v>0</v>
      </c>
      <c r="K196" s="137" t="s">
        <v>1</v>
      </c>
      <c r="L196" s="31"/>
      <c r="M196" s="142" t="s">
        <v>1</v>
      </c>
      <c r="N196" s="143" t="s">
        <v>41</v>
      </c>
      <c r="P196" s="144">
        <f>O196*H196</f>
        <v>0</v>
      </c>
      <c r="Q196" s="144">
        <v>0</v>
      </c>
      <c r="R196" s="144">
        <f>Q196*H196</f>
        <v>0</v>
      </c>
      <c r="S196" s="144">
        <v>0</v>
      </c>
      <c r="T196" s="145">
        <f>S196*H196</f>
        <v>0</v>
      </c>
      <c r="AR196" s="146" t="s">
        <v>182</v>
      </c>
      <c r="AT196" s="146" t="s">
        <v>179</v>
      </c>
      <c r="AU196" s="146" t="s">
        <v>84</v>
      </c>
      <c r="AY196" s="16" t="s">
        <v>176</v>
      </c>
      <c r="BE196" s="147">
        <f>IF(N196="základní",J196,0)</f>
        <v>0</v>
      </c>
      <c r="BF196" s="147">
        <f>IF(N196="snížená",J196,0)</f>
        <v>0</v>
      </c>
      <c r="BG196" s="147">
        <f>IF(N196="zákl. přenesená",J196,0)</f>
        <v>0</v>
      </c>
      <c r="BH196" s="147">
        <f>IF(N196="sníž. přenesená",J196,0)</f>
        <v>0</v>
      </c>
      <c r="BI196" s="147">
        <f>IF(N196="nulová",J196,0)</f>
        <v>0</v>
      </c>
      <c r="BJ196" s="16" t="s">
        <v>84</v>
      </c>
      <c r="BK196" s="147">
        <f>ROUND(I196*H196,2)</f>
        <v>0</v>
      </c>
      <c r="BL196" s="16" t="s">
        <v>182</v>
      </c>
      <c r="BM196" s="146" t="s">
        <v>1877</v>
      </c>
    </row>
    <row r="197" spans="2:65" s="1" customFormat="1" ht="19.5">
      <c r="B197" s="31"/>
      <c r="D197" s="148" t="s">
        <v>184</v>
      </c>
      <c r="F197" s="149" t="s">
        <v>1878</v>
      </c>
      <c r="I197" s="150"/>
      <c r="L197" s="31"/>
      <c r="M197" s="151"/>
      <c r="T197" s="55"/>
      <c r="AT197" s="16" t="s">
        <v>184</v>
      </c>
      <c r="AU197" s="16" t="s">
        <v>84</v>
      </c>
    </row>
    <row r="198" spans="2:65" s="1" customFormat="1" ht="37.9" customHeight="1">
      <c r="B198" s="31"/>
      <c r="C198" s="135" t="s">
        <v>571</v>
      </c>
      <c r="D198" s="135" t="s">
        <v>179</v>
      </c>
      <c r="E198" s="136" t="s">
        <v>1879</v>
      </c>
      <c r="F198" s="137" t="s">
        <v>1880</v>
      </c>
      <c r="G198" s="138" t="s">
        <v>281</v>
      </c>
      <c r="H198" s="139">
        <v>125</v>
      </c>
      <c r="I198" s="140"/>
      <c r="J198" s="141">
        <f>ROUND(I198*H198,2)</f>
        <v>0</v>
      </c>
      <c r="K198" s="137" t="s">
        <v>1</v>
      </c>
      <c r="L198" s="31"/>
      <c r="M198" s="142" t="s">
        <v>1</v>
      </c>
      <c r="N198" s="143" t="s">
        <v>41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182</v>
      </c>
      <c r="AT198" s="146" t="s">
        <v>179</v>
      </c>
      <c r="AU198" s="146" t="s">
        <v>84</v>
      </c>
      <c r="AY198" s="16" t="s">
        <v>176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6" t="s">
        <v>84</v>
      </c>
      <c r="BK198" s="147">
        <f>ROUND(I198*H198,2)</f>
        <v>0</v>
      </c>
      <c r="BL198" s="16" t="s">
        <v>182</v>
      </c>
      <c r="BM198" s="146" t="s">
        <v>1881</v>
      </c>
    </row>
    <row r="199" spans="2:65" s="1" customFormat="1" ht="19.5">
      <c r="B199" s="31"/>
      <c r="D199" s="148" t="s">
        <v>184</v>
      </c>
      <c r="F199" s="149" t="s">
        <v>1882</v>
      </c>
      <c r="I199" s="150"/>
      <c r="L199" s="31"/>
      <c r="M199" s="151"/>
      <c r="T199" s="55"/>
      <c r="AT199" s="16" t="s">
        <v>184</v>
      </c>
      <c r="AU199" s="16" t="s">
        <v>84</v>
      </c>
    </row>
    <row r="200" spans="2:65" s="1" customFormat="1" ht="16.5" customHeight="1">
      <c r="B200" s="31"/>
      <c r="C200" s="135" t="s">
        <v>579</v>
      </c>
      <c r="D200" s="135" t="s">
        <v>179</v>
      </c>
      <c r="E200" s="136" t="s">
        <v>1883</v>
      </c>
      <c r="F200" s="137" t="s">
        <v>1884</v>
      </c>
      <c r="G200" s="138" t="s">
        <v>944</v>
      </c>
      <c r="H200" s="139">
        <v>20</v>
      </c>
      <c r="I200" s="140"/>
      <c r="J200" s="141">
        <f>ROUND(I200*H200,2)</f>
        <v>0</v>
      </c>
      <c r="K200" s="137" t="s">
        <v>1</v>
      </c>
      <c r="L200" s="31"/>
      <c r="M200" s="142" t="s">
        <v>1</v>
      </c>
      <c r="N200" s="143" t="s">
        <v>41</v>
      </c>
      <c r="P200" s="144">
        <f>O200*H200</f>
        <v>0</v>
      </c>
      <c r="Q200" s="144">
        <v>0</v>
      </c>
      <c r="R200" s="144">
        <f>Q200*H200</f>
        <v>0</v>
      </c>
      <c r="S200" s="144">
        <v>0</v>
      </c>
      <c r="T200" s="145">
        <f>S200*H200</f>
        <v>0</v>
      </c>
      <c r="AR200" s="146" t="s">
        <v>182</v>
      </c>
      <c r="AT200" s="146" t="s">
        <v>179</v>
      </c>
      <c r="AU200" s="146" t="s">
        <v>84</v>
      </c>
      <c r="AY200" s="16" t="s">
        <v>176</v>
      </c>
      <c r="BE200" s="147">
        <f>IF(N200="základní",J200,0)</f>
        <v>0</v>
      </c>
      <c r="BF200" s="147">
        <f>IF(N200="snížená",J200,0)</f>
        <v>0</v>
      </c>
      <c r="BG200" s="147">
        <f>IF(N200="zákl. přenesená",J200,0)</f>
        <v>0</v>
      </c>
      <c r="BH200" s="147">
        <f>IF(N200="sníž. přenesená",J200,0)</f>
        <v>0</v>
      </c>
      <c r="BI200" s="147">
        <f>IF(N200="nulová",J200,0)</f>
        <v>0</v>
      </c>
      <c r="BJ200" s="16" t="s">
        <v>84</v>
      </c>
      <c r="BK200" s="147">
        <f>ROUND(I200*H200,2)</f>
        <v>0</v>
      </c>
      <c r="BL200" s="16" t="s">
        <v>182</v>
      </c>
      <c r="BM200" s="146" t="s">
        <v>1885</v>
      </c>
    </row>
    <row r="201" spans="2:65" s="1" customFormat="1" ht="24.2" customHeight="1">
      <c r="B201" s="31"/>
      <c r="C201" s="135" t="s">
        <v>585</v>
      </c>
      <c r="D201" s="135" t="s">
        <v>179</v>
      </c>
      <c r="E201" s="136" t="s">
        <v>1886</v>
      </c>
      <c r="F201" s="137" t="s">
        <v>1887</v>
      </c>
      <c r="G201" s="138" t="s">
        <v>944</v>
      </c>
      <c r="H201" s="139">
        <v>2</v>
      </c>
      <c r="I201" s="140"/>
      <c r="J201" s="141">
        <f>ROUND(I201*H201,2)</f>
        <v>0</v>
      </c>
      <c r="K201" s="137" t="s">
        <v>1</v>
      </c>
      <c r="L201" s="31"/>
      <c r="M201" s="142" t="s">
        <v>1</v>
      </c>
      <c r="N201" s="143" t="s">
        <v>41</v>
      </c>
      <c r="P201" s="144">
        <f>O201*H201</f>
        <v>0</v>
      </c>
      <c r="Q201" s="144">
        <v>0</v>
      </c>
      <c r="R201" s="144">
        <f>Q201*H201</f>
        <v>0</v>
      </c>
      <c r="S201" s="144">
        <v>0</v>
      </c>
      <c r="T201" s="145">
        <f>S201*H201</f>
        <v>0</v>
      </c>
      <c r="AR201" s="146" t="s">
        <v>182</v>
      </c>
      <c r="AT201" s="146" t="s">
        <v>179</v>
      </c>
      <c r="AU201" s="146" t="s">
        <v>84</v>
      </c>
      <c r="AY201" s="16" t="s">
        <v>176</v>
      </c>
      <c r="BE201" s="147">
        <f>IF(N201="základní",J201,0)</f>
        <v>0</v>
      </c>
      <c r="BF201" s="147">
        <f>IF(N201="snížená",J201,0)</f>
        <v>0</v>
      </c>
      <c r="BG201" s="147">
        <f>IF(N201="zákl. přenesená",J201,0)</f>
        <v>0</v>
      </c>
      <c r="BH201" s="147">
        <f>IF(N201="sníž. přenesená",J201,0)</f>
        <v>0</v>
      </c>
      <c r="BI201" s="147">
        <f>IF(N201="nulová",J201,0)</f>
        <v>0</v>
      </c>
      <c r="BJ201" s="16" t="s">
        <v>84</v>
      </c>
      <c r="BK201" s="147">
        <f>ROUND(I201*H201,2)</f>
        <v>0</v>
      </c>
      <c r="BL201" s="16" t="s">
        <v>182</v>
      </c>
      <c r="BM201" s="146" t="s">
        <v>1888</v>
      </c>
    </row>
    <row r="202" spans="2:65" s="1" customFormat="1" ht="24.2" customHeight="1">
      <c r="B202" s="31"/>
      <c r="C202" s="135" t="s">
        <v>591</v>
      </c>
      <c r="D202" s="135" t="s">
        <v>179</v>
      </c>
      <c r="E202" s="136" t="s">
        <v>1889</v>
      </c>
      <c r="F202" s="137" t="s">
        <v>1890</v>
      </c>
      <c r="G202" s="138" t="s">
        <v>944</v>
      </c>
      <c r="H202" s="139">
        <v>2</v>
      </c>
      <c r="I202" s="140"/>
      <c r="J202" s="141">
        <f>ROUND(I202*H202,2)</f>
        <v>0</v>
      </c>
      <c r="K202" s="137" t="s">
        <v>1</v>
      </c>
      <c r="L202" s="31"/>
      <c r="M202" s="142" t="s">
        <v>1</v>
      </c>
      <c r="N202" s="143" t="s">
        <v>41</v>
      </c>
      <c r="P202" s="144">
        <f>O202*H202</f>
        <v>0</v>
      </c>
      <c r="Q202" s="144">
        <v>0</v>
      </c>
      <c r="R202" s="144">
        <f>Q202*H202</f>
        <v>0</v>
      </c>
      <c r="S202" s="144">
        <v>0</v>
      </c>
      <c r="T202" s="145">
        <f>S202*H202</f>
        <v>0</v>
      </c>
      <c r="AR202" s="146" t="s">
        <v>182</v>
      </c>
      <c r="AT202" s="146" t="s">
        <v>179</v>
      </c>
      <c r="AU202" s="146" t="s">
        <v>84</v>
      </c>
      <c r="AY202" s="16" t="s">
        <v>176</v>
      </c>
      <c r="BE202" s="147">
        <f>IF(N202="základní",J202,0)</f>
        <v>0</v>
      </c>
      <c r="BF202" s="147">
        <f>IF(N202="snížená",J202,0)</f>
        <v>0</v>
      </c>
      <c r="BG202" s="147">
        <f>IF(N202="zákl. přenesená",J202,0)</f>
        <v>0</v>
      </c>
      <c r="BH202" s="147">
        <f>IF(N202="sníž. přenesená",J202,0)</f>
        <v>0</v>
      </c>
      <c r="BI202" s="147">
        <f>IF(N202="nulová",J202,0)</f>
        <v>0</v>
      </c>
      <c r="BJ202" s="16" t="s">
        <v>84</v>
      </c>
      <c r="BK202" s="147">
        <f>ROUND(I202*H202,2)</f>
        <v>0</v>
      </c>
      <c r="BL202" s="16" t="s">
        <v>182</v>
      </c>
      <c r="BM202" s="146" t="s">
        <v>1891</v>
      </c>
    </row>
    <row r="203" spans="2:65" s="1" customFormat="1" ht="37.9" customHeight="1">
      <c r="B203" s="31"/>
      <c r="C203" s="135" t="s">
        <v>597</v>
      </c>
      <c r="D203" s="135" t="s">
        <v>179</v>
      </c>
      <c r="E203" s="136" t="s">
        <v>1892</v>
      </c>
      <c r="F203" s="137" t="s">
        <v>1893</v>
      </c>
      <c r="G203" s="138" t="s">
        <v>944</v>
      </c>
      <c r="H203" s="139">
        <v>4</v>
      </c>
      <c r="I203" s="140"/>
      <c r="J203" s="141">
        <f>ROUND(I203*H203,2)</f>
        <v>0</v>
      </c>
      <c r="K203" s="137" t="s">
        <v>1</v>
      </c>
      <c r="L203" s="31"/>
      <c r="M203" s="142" t="s">
        <v>1</v>
      </c>
      <c r="N203" s="143" t="s">
        <v>41</v>
      </c>
      <c r="P203" s="144">
        <f>O203*H203</f>
        <v>0</v>
      </c>
      <c r="Q203" s="144">
        <v>0</v>
      </c>
      <c r="R203" s="144">
        <f>Q203*H203</f>
        <v>0</v>
      </c>
      <c r="S203" s="144">
        <v>0</v>
      </c>
      <c r="T203" s="145">
        <f>S203*H203</f>
        <v>0</v>
      </c>
      <c r="AR203" s="146" t="s">
        <v>182</v>
      </c>
      <c r="AT203" s="146" t="s">
        <v>179</v>
      </c>
      <c r="AU203" s="146" t="s">
        <v>84</v>
      </c>
      <c r="AY203" s="16" t="s">
        <v>176</v>
      </c>
      <c r="BE203" s="147">
        <f>IF(N203="základní",J203,0)</f>
        <v>0</v>
      </c>
      <c r="BF203" s="147">
        <f>IF(N203="snížená",J203,0)</f>
        <v>0</v>
      </c>
      <c r="BG203" s="147">
        <f>IF(N203="zákl. přenesená",J203,0)</f>
        <v>0</v>
      </c>
      <c r="BH203" s="147">
        <f>IF(N203="sníž. přenesená",J203,0)</f>
        <v>0</v>
      </c>
      <c r="BI203" s="147">
        <f>IF(N203="nulová",J203,0)</f>
        <v>0</v>
      </c>
      <c r="BJ203" s="16" t="s">
        <v>84</v>
      </c>
      <c r="BK203" s="147">
        <f>ROUND(I203*H203,2)</f>
        <v>0</v>
      </c>
      <c r="BL203" s="16" t="s">
        <v>182</v>
      </c>
      <c r="BM203" s="146" t="s">
        <v>1894</v>
      </c>
    </row>
    <row r="204" spans="2:65" s="1" customFormat="1" ht="19.5">
      <c r="B204" s="31"/>
      <c r="D204" s="148" t="s">
        <v>184</v>
      </c>
      <c r="F204" s="149" t="s">
        <v>1895</v>
      </c>
      <c r="I204" s="150"/>
      <c r="L204" s="31"/>
      <c r="M204" s="151"/>
      <c r="T204" s="55"/>
      <c r="AT204" s="16" t="s">
        <v>184</v>
      </c>
      <c r="AU204" s="16" t="s">
        <v>84</v>
      </c>
    </row>
    <row r="205" spans="2:65" s="11" customFormat="1" ht="25.9" customHeight="1">
      <c r="B205" s="123"/>
      <c r="D205" s="124" t="s">
        <v>75</v>
      </c>
      <c r="E205" s="125" t="s">
        <v>974</v>
      </c>
      <c r="F205" s="125" t="s">
        <v>1896</v>
      </c>
      <c r="I205" s="126"/>
      <c r="J205" s="127">
        <f>BK205</f>
        <v>0</v>
      </c>
      <c r="L205" s="123"/>
      <c r="M205" s="128"/>
      <c r="P205" s="129">
        <f>SUM(P206:P207)</f>
        <v>0</v>
      </c>
      <c r="R205" s="129">
        <f>SUM(R206:R207)</f>
        <v>0</v>
      </c>
      <c r="T205" s="130">
        <f>SUM(T206:T207)</f>
        <v>0</v>
      </c>
      <c r="AR205" s="124" t="s">
        <v>84</v>
      </c>
      <c r="AT205" s="131" t="s">
        <v>75</v>
      </c>
      <c r="AU205" s="131" t="s">
        <v>76</v>
      </c>
      <c r="AY205" s="124" t="s">
        <v>176</v>
      </c>
      <c r="BK205" s="132">
        <f>SUM(BK206:BK207)</f>
        <v>0</v>
      </c>
    </row>
    <row r="206" spans="2:65" s="1" customFormat="1" ht="49.15" customHeight="1">
      <c r="B206" s="31"/>
      <c r="C206" s="135" t="s">
        <v>602</v>
      </c>
      <c r="D206" s="135" t="s">
        <v>179</v>
      </c>
      <c r="E206" s="136" t="s">
        <v>1897</v>
      </c>
      <c r="F206" s="137" t="s">
        <v>1898</v>
      </c>
      <c r="G206" s="138" t="s">
        <v>944</v>
      </c>
      <c r="H206" s="139">
        <v>1</v>
      </c>
      <c r="I206" s="140"/>
      <c r="J206" s="141">
        <f>ROUND(I206*H206,2)</f>
        <v>0</v>
      </c>
      <c r="K206" s="137" t="s">
        <v>1</v>
      </c>
      <c r="L206" s="31"/>
      <c r="M206" s="142" t="s">
        <v>1</v>
      </c>
      <c r="N206" s="143" t="s">
        <v>41</v>
      </c>
      <c r="P206" s="144">
        <f>O206*H206</f>
        <v>0</v>
      </c>
      <c r="Q206" s="144">
        <v>0</v>
      </c>
      <c r="R206" s="144">
        <f>Q206*H206</f>
        <v>0</v>
      </c>
      <c r="S206" s="144">
        <v>0</v>
      </c>
      <c r="T206" s="145">
        <f>S206*H206</f>
        <v>0</v>
      </c>
      <c r="AR206" s="146" t="s">
        <v>182</v>
      </c>
      <c r="AT206" s="146" t="s">
        <v>179</v>
      </c>
      <c r="AU206" s="146" t="s">
        <v>84</v>
      </c>
      <c r="AY206" s="16" t="s">
        <v>176</v>
      </c>
      <c r="BE206" s="147">
        <f>IF(N206="základní",J206,0)</f>
        <v>0</v>
      </c>
      <c r="BF206" s="147">
        <f>IF(N206="snížená",J206,0)</f>
        <v>0</v>
      </c>
      <c r="BG206" s="147">
        <f>IF(N206="zákl. přenesená",J206,0)</f>
        <v>0</v>
      </c>
      <c r="BH206" s="147">
        <f>IF(N206="sníž. přenesená",J206,0)</f>
        <v>0</v>
      </c>
      <c r="BI206" s="147">
        <f>IF(N206="nulová",J206,0)</f>
        <v>0</v>
      </c>
      <c r="BJ206" s="16" t="s">
        <v>84</v>
      </c>
      <c r="BK206" s="147">
        <f>ROUND(I206*H206,2)</f>
        <v>0</v>
      </c>
      <c r="BL206" s="16" t="s">
        <v>182</v>
      </c>
      <c r="BM206" s="146" t="s">
        <v>1899</v>
      </c>
    </row>
    <row r="207" spans="2:65" s="1" customFormat="1" ht="49.15" customHeight="1">
      <c r="B207" s="31"/>
      <c r="C207" s="135" t="s">
        <v>606</v>
      </c>
      <c r="D207" s="135" t="s">
        <v>179</v>
      </c>
      <c r="E207" s="136" t="s">
        <v>1900</v>
      </c>
      <c r="F207" s="137" t="s">
        <v>1901</v>
      </c>
      <c r="G207" s="138" t="s">
        <v>944</v>
      </c>
      <c r="H207" s="139">
        <v>1</v>
      </c>
      <c r="I207" s="140"/>
      <c r="J207" s="141">
        <f>ROUND(I207*H207,2)</f>
        <v>0</v>
      </c>
      <c r="K207" s="137" t="s">
        <v>1</v>
      </c>
      <c r="L207" s="31"/>
      <c r="M207" s="142" t="s">
        <v>1</v>
      </c>
      <c r="N207" s="143" t="s">
        <v>41</v>
      </c>
      <c r="P207" s="144">
        <f>O207*H207</f>
        <v>0</v>
      </c>
      <c r="Q207" s="144">
        <v>0</v>
      </c>
      <c r="R207" s="144">
        <f>Q207*H207</f>
        <v>0</v>
      </c>
      <c r="S207" s="144">
        <v>0</v>
      </c>
      <c r="T207" s="145">
        <f>S207*H207</f>
        <v>0</v>
      </c>
      <c r="AR207" s="146" t="s">
        <v>182</v>
      </c>
      <c r="AT207" s="146" t="s">
        <v>179</v>
      </c>
      <c r="AU207" s="146" t="s">
        <v>84</v>
      </c>
      <c r="AY207" s="16" t="s">
        <v>176</v>
      </c>
      <c r="BE207" s="147">
        <f>IF(N207="základní",J207,0)</f>
        <v>0</v>
      </c>
      <c r="BF207" s="147">
        <f>IF(N207="snížená",J207,0)</f>
        <v>0</v>
      </c>
      <c r="BG207" s="147">
        <f>IF(N207="zákl. přenesená",J207,0)</f>
        <v>0</v>
      </c>
      <c r="BH207" s="147">
        <f>IF(N207="sníž. přenesená",J207,0)</f>
        <v>0</v>
      </c>
      <c r="BI207" s="147">
        <f>IF(N207="nulová",J207,0)</f>
        <v>0</v>
      </c>
      <c r="BJ207" s="16" t="s">
        <v>84</v>
      </c>
      <c r="BK207" s="147">
        <f>ROUND(I207*H207,2)</f>
        <v>0</v>
      </c>
      <c r="BL207" s="16" t="s">
        <v>182</v>
      </c>
      <c r="BM207" s="146" t="s">
        <v>1902</v>
      </c>
    </row>
    <row r="208" spans="2:65" s="11" customFormat="1" ht="25.9" customHeight="1">
      <c r="B208" s="123"/>
      <c r="D208" s="124" t="s">
        <v>75</v>
      </c>
      <c r="E208" s="125" t="s">
        <v>979</v>
      </c>
      <c r="F208" s="125" t="s">
        <v>1903</v>
      </c>
      <c r="I208" s="126"/>
      <c r="J208" s="127">
        <f>BK208</f>
        <v>0</v>
      </c>
      <c r="L208" s="123"/>
      <c r="M208" s="128"/>
      <c r="P208" s="129">
        <f>SUM(P209:P231)</f>
        <v>0</v>
      </c>
      <c r="R208" s="129">
        <f>SUM(R209:R231)</f>
        <v>0</v>
      </c>
      <c r="T208" s="130">
        <f>SUM(T209:T231)</f>
        <v>0</v>
      </c>
      <c r="AR208" s="124" t="s">
        <v>84</v>
      </c>
      <c r="AT208" s="131" t="s">
        <v>75</v>
      </c>
      <c r="AU208" s="131" t="s">
        <v>76</v>
      </c>
      <c r="AY208" s="124" t="s">
        <v>176</v>
      </c>
      <c r="BK208" s="132">
        <f>SUM(BK209:BK231)</f>
        <v>0</v>
      </c>
    </row>
    <row r="209" spans="2:65" s="1" customFormat="1" ht="24.2" customHeight="1">
      <c r="B209" s="31"/>
      <c r="C209" s="135" t="s">
        <v>612</v>
      </c>
      <c r="D209" s="135" t="s">
        <v>179</v>
      </c>
      <c r="E209" s="136" t="s">
        <v>1904</v>
      </c>
      <c r="F209" s="137" t="s">
        <v>1905</v>
      </c>
      <c r="G209" s="138" t="s">
        <v>930</v>
      </c>
      <c r="H209" s="139">
        <v>1</v>
      </c>
      <c r="I209" s="140"/>
      <c r="J209" s="141">
        <f t="shared" ref="J209:J231" si="0">ROUND(I209*H209,2)</f>
        <v>0</v>
      </c>
      <c r="K209" s="137" t="s">
        <v>1</v>
      </c>
      <c r="L209" s="31"/>
      <c r="M209" s="142" t="s">
        <v>1</v>
      </c>
      <c r="N209" s="143" t="s">
        <v>41</v>
      </c>
      <c r="P209" s="144">
        <f t="shared" ref="P209:P231" si="1">O209*H209</f>
        <v>0</v>
      </c>
      <c r="Q209" s="144">
        <v>0</v>
      </c>
      <c r="R209" s="144">
        <f t="shared" ref="R209:R231" si="2">Q209*H209</f>
        <v>0</v>
      </c>
      <c r="S209" s="144">
        <v>0</v>
      </c>
      <c r="T209" s="145">
        <f t="shared" ref="T209:T231" si="3">S209*H209</f>
        <v>0</v>
      </c>
      <c r="AR209" s="146" t="s">
        <v>182</v>
      </c>
      <c r="AT209" s="146" t="s">
        <v>179</v>
      </c>
      <c r="AU209" s="146" t="s">
        <v>84</v>
      </c>
      <c r="AY209" s="16" t="s">
        <v>176</v>
      </c>
      <c r="BE209" s="147">
        <f t="shared" ref="BE209:BE231" si="4">IF(N209="základní",J209,0)</f>
        <v>0</v>
      </c>
      <c r="BF209" s="147">
        <f t="shared" ref="BF209:BF231" si="5">IF(N209="snížená",J209,0)</f>
        <v>0</v>
      </c>
      <c r="BG209" s="147">
        <f t="shared" ref="BG209:BG231" si="6">IF(N209="zákl. přenesená",J209,0)</f>
        <v>0</v>
      </c>
      <c r="BH209" s="147">
        <f t="shared" ref="BH209:BH231" si="7">IF(N209="sníž. přenesená",J209,0)</f>
        <v>0</v>
      </c>
      <c r="BI209" s="147">
        <f t="shared" ref="BI209:BI231" si="8">IF(N209="nulová",J209,0)</f>
        <v>0</v>
      </c>
      <c r="BJ209" s="16" t="s">
        <v>84</v>
      </c>
      <c r="BK209" s="147">
        <f t="shared" ref="BK209:BK231" si="9">ROUND(I209*H209,2)</f>
        <v>0</v>
      </c>
      <c r="BL209" s="16" t="s">
        <v>182</v>
      </c>
      <c r="BM209" s="146" t="s">
        <v>1906</v>
      </c>
    </row>
    <row r="210" spans="2:65" s="1" customFormat="1" ht="16.5" customHeight="1">
      <c r="B210" s="31"/>
      <c r="C210" s="135" t="s">
        <v>616</v>
      </c>
      <c r="D210" s="135" t="s">
        <v>179</v>
      </c>
      <c r="E210" s="136" t="s">
        <v>1907</v>
      </c>
      <c r="F210" s="137" t="s">
        <v>1908</v>
      </c>
      <c r="G210" s="138" t="s">
        <v>930</v>
      </c>
      <c r="H210" s="139">
        <v>1</v>
      </c>
      <c r="I210" s="140"/>
      <c r="J210" s="141">
        <f t="shared" si="0"/>
        <v>0</v>
      </c>
      <c r="K210" s="137" t="s">
        <v>1</v>
      </c>
      <c r="L210" s="31"/>
      <c r="M210" s="142" t="s">
        <v>1</v>
      </c>
      <c r="N210" s="143" t="s">
        <v>41</v>
      </c>
      <c r="P210" s="144">
        <f t="shared" si="1"/>
        <v>0</v>
      </c>
      <c r="Q210" s="144">
        <v>0</v>
      </c>
      <c r="R210" s="144">
        <f t="shared" si="2"/>
        <v>0</v>
      </c>
      <c r="S210" s="144">
        <v>0</v>
      </c>
      <c r="T210" s="145">
        <f t="shared" si="3"/>
        <v>0</v>
      </c>
      <c r="AR210" s="146" t="s">
        <v>182</v>
      </c>
      <c r="AT210" s="146" t="s">
        <v>179</v>
      </c>
      <c r="AU210" s="146" t="s">
        <v>84</v>
      </c>
      <c r="AY210" s="16" t="s">
        <v>176</v>
      </c>
      <c r="BE210" s="147">
        <f t="shared" si="4"/>
        <v>0</v>
      </c>
      <c r="BF210" s="147">
        <f t="shared" si="5"/>
        <v>0</v>
      </c>
      <c r="BG210" s="147">
        <f t="shared" si="6"/>
        <v>0</v>
      </c>
      <c r="BH210" s="147">
        <f t="shared" si="7"/>
        <v>0</v>
      </c>
      <c r="BI210" s="147">
        <f t="shared" si="8"/>
        <v>0</v>
      </c>
      <c r="BJ210" s="16" t="s">
        <v>84</v>
      </c>
      <c r="BK210" s="147">
        <f t="shared" si="9"/>
        <v>0</v>
      </c>
      <c r="BL210" s="16" t="s">
        <v>182</v>
      </c>
      <c r="BM210" s="146" t="s">
        <v>1909</v>
      </c>
    </row>
    <row r="211" spans="2:65" s="1" customFormat="1" ht="16.5" customHeight="1">
      <c r="B211" s="31"/>
      <c r="C211" s="135" t="s">
        <v>620</v>
      </c>
      <c r="D211" s="135" t="s">
        <v>179</v>
      </c>
      <c r="E211" s="136" t="s">
        <v>1910</v>
      </c>
      <c r="F211" s="137" t="s">
        <v>1911</v>
      </c>
      <c r="G211" s="138" t="s">
        <v>930</v>
      </c>
      <c r="H211" s="139">
        <v>1</v>
      </c>
      <c r="I211" s="140"/>
      <c r="J211" s="141">
        <f t="shared" si="0"/>
        <v>0</v>
      </c>
      <c r="K211" s="137" t="s">
        <v>1</v>
      </c>
      <c r="L211" s="31"/>
      <c r="M211" s="142" t="s">
        <v>1</v>
      </c>
      <c r="N211" s="143" t="s">
        <v>41</v>
      </c>
      <c r="P211" s="144">
        <f t="shared" si="1"/>
        <v>0</v>
      </c>
      <c r="Q211" s="144">
        <v>0</v>
      </c>
      <c r="R211" s="144">
        <f t="shared" si="2"/>
        <v>0</v>
      </c>
      <c r="S211" s="144">
        <v>0</v>
      </c>
      <c r="T211" s="145">
        <f t="shared" si="3"/>
        <v>0</v>
      </c>
      <c r="AR211" s="146" t="s">
        <v>182</v>
      </c>
      <c r="AT211" s="146" t="s">
        <v>179</v>
      </c>
      <c r="AU211" s="146" t="s">
        <v>84</v>
      </c>
      <c r="AY211" s="16" t="s">
        <v>176</v>
      </c>
      <c r="BE211" s="147">
        <f t="shared" si="4"/>
        <v>0</v>
      </c>
      <c r="BF211" s="147">
        <f t="shared" si="5"/>
        <v>0</v>
      </c>
      <c r="BG211" s="147">
        <f t="shared" si="6"/>
        <v>0</v>
      </c>
      <c r="BH211" s="147">
        <f t="shared" si="7"/>
        <v>0</v>
      </c>
      <c r="BI211" s="147">
        <f t="shared" si="8"/>
        <v>0</v>
      </c>
      <c r="BJ211" s="16" t="s">
        <v>84</v>
      </c>
      <c r="BK211" s="147">
        <f t="shared" si="9"/>
        <v>0</v>
      </c>
      <c r="BL211" s="16" t="s">
        <v>182</v>
      </c>
      <c r="BM211" s="146" t="s">
        <v>1912</v>
      </c>
    </row>
    <row r="212" spans="2:65" s="1" customFormat="1" ht="16.5" customHeight="1">
      <c r="B212" s="31"/>
      <c r="C212" s="135" t="s">
        <v>637</v>
      </c>
      <c r="D212" s="135" t="s">
        <v>179</v>
      </c>
      <c r="E212" s="136" t="s">
        <v>1913</v>
      </c>
      <c r="F212" s="137" t="s">
        <v>1914</v>
      </c>
      <c r="G212" s="138" t="s">
        <v>930</v>
      </c>
      <c r="H212" s="139">
        <v>1</v>
      </c>
      <c r="I212" s="140"/>
      <c r="J212" s="141">
        <f t="shared" si="0"/>
        <v>0</v>
      </c>
      <c r="K212" s="137" t="s">
        <v>1</v>
      </c>
      <c r="L212" s="31"/>
      <c r="M212" s="142" t="s">
        <v>1</v>
      </c>
      <c r="N212" s="143" t="s">
        <v>41</v>
      </c>
      <c r="P212" s="144">
        <f t="shared" si="1"/>
        <v>0</v>
      </c>
      <c r="Q212" s="144">
        <v>0</v>
      </c>
      <c r="R212" s="144">
        <f t="shared" si="2"/>
        <v>0</v>
      </c>
      <c r="S212" s="144">
        <v>0</v>
      </c>
      <c r="T212" s="145">
        <f t="shared" si="3"/>
        <v>0</v>
      </c>
      <c r="AR212" s="146" t="s">
        <v>182</v>
      </c>
      <c r="AT212" s="146" t="s">
        <v>179</v>
      </c>
      <c r="AU212" s="146" t="s">
        <v>84</v>
      </c>
      <c r="AY212" s="16" t="s">
        <v>176</v>
      </c>
      <c r="BE212" s="147">
        <f t="shared" si="4"/>
        <v>0</v>
      </c>
      <c r="BF212" s="147">
        <f t="shared" si="5"/>
        <v>0</v>
      </c>
      <c r="BG212" s="147">
        <f t="shared" si="6"/>
        <v>0</v>
      </c>
      <c r="BH212" s="147">
        <f t="shared" si="7"/>
        <v>0</v>
      </c>
      <c r="BI212" s="147">
        <f t="shared" si="8"/>
        <v>0</v>
      </c>
      <c r="BJ212" s="16" t="s">
        <v>84</v>
      </c>
      <c r="BK212" s="147">
        <f t="shared" si="9"/>
        <v>0</v>
      </c>
      <c r="BL212" s="16" t="s">
        <v>182</v>
      </c>
      <c r="BM212" s="146" t="s">
        <v>1915</v>
      </c>
    </row>
    <row r="213" spans="2:65" s="1" customFormat="1" ht="16.5" customHeight="1">
      <c r="B213" s="31"/>
      <c r="C213" s="135" t="s">
        <v>642</v>
      </c>
      <c r="D213" s="135" t="s">
        <v>179</v>
      </c>
      <c r="E213" s="136" t="s">
        <v>1916</v>
      </c>
      <c r="F213" s="137" t="s">
        <v>1917</v>
      </c>
      <c r="G213" s="138" t="s">
        <v>930</v>
      </c>
      <c r="H213" s="139">
        <v>1</v>
      </c>
      <c r="I213" s="140"/>
      <c r="J213" s="141">
        <f t="shared" si="0"/>
        <v>0</v>
      </c>
      <c r="K213" s="137" t="s">
        <v>1</v>
      </c>
      <c r="L213" s="31"/>
      <c r="M213" s="142" t="s">
        <v>1</v>
      </c>
      <c r="N213" s="143" t="s">
        <v>41</v>
      </c>
      <c r="P213" s="144">
        <f t="shared" si="1"/>
        <v>0</v>
      </c>
      <c r="Q213" s="144">
        <v>0</v>
      </c>
      <c r="R213" s="144">
        <f t="shared" si="2"/>
        <v>0</v>
      </c>
      <c r="S213" s="144">
        <v>0</v>
      </c>
      <c r="T213" s="145">
        <f t="shared" si="3"/>
        <v>0</v>
      </c>
      <c r="AR213" s="146" t="s">
        <v>182</v>
      </c>
      <c r="AT213" s="146" t="s">
        <v>179</v>
      </c>
      <c r="AU213" s="146" t="s">
        <v>84</v>
      </c>
      <c r="AY213" s="16" t="s">
        <v>176</v>
      </c>
      <c r="BE213" s="147">
        <f t="shared" si="4"/>
        <v>0</v>
      </c>
      <c r="BF213" s="147">
        <f t="shared" si="5"/>
        <v>0</v>
      </c>
      <c r="BG213" s="147">
        <f t="shared" si="6"/>
        <v>0</v>
      </c>
      <c r="BH213" s="147">
        <f t="shared" si="7"/>
        <v>0</v>
      </c>
      <c r="BI213" s="147">
        <f t="shared" si="8"/>
        <v>0</v>
      </c>
      <c r="BJ213" s="16" t="s">
        <v>84</v>
      </c>
      <c r="BK213" s="147">
        <f t="shared" si="9"/>
        <v>0</v>
      </c>
      <c r="BL213" s="16" t="s">
        <v>182</v>
      </c>
      <c r="BM213" s="146" t="s">
        <v>1918</v>
      </c>
    </row>
    <row r="214" spans="2:65" s="1" customFormat="1" ht="16.5" customHeight="1">
      <c r="B214" s="31"/>
      <c r="C214" s="135" t="s">
        <v>646</v>
      </c>
      <c r="D214" s="135" t="s">
        <v>179</v>
      </c>
      <c r="E214" s="136" t="s">
        <v>1919</v>
      </c>
      <c r="F214" s="137" t="s">
        <v>1920</v>
      </c>
      <c r="G214" s="138" t="s">
        <v>930</v>
      </c>
      <c r="H214" s="139">
        <v>1</v>
      </c>
      <c r="I214" s="140"/>
      <c r="J214" s="141">
        <f t="shared" si="0"/>
        <v>0</v>
      </c>
      <c r="K214" s="137" t="s">
        <v>1</v>
      </c>
      <c r="L214" s="31"/>
      <c r="M214" s="142" t="s">
        <v>1</v>
      </c>
      <c r="N214" s="143" t="s">
        <v>41</v>
      </c>
      <c r="P214" s="144">
        <f t="shared" si="1"/>
        <v>0</v>
      </c>
      <c r="Q214" s="144">
        <v>0</v>
      </c>
      <c r="R214" s="144">
        <f t="shared" si="2"/>
        <v>0</v>
      </c>
      <c r="S214" s="144">
        <v>0</v>
      </c>
      <c r="T214" s="145">
        <f t="shared" si="3"/>
        <v>0</v>
      </c>
      <c r="AR214" s="146" t="s">
        <v>182</v>
      </c>
      <c r="AT214" s="146" t="s">
        <v>179</v>
      </c>
      <c r="AU214" s="146" t="s">
        <v>84</v>
      </c>
      <c r="AY214" s="16" t="s">
        <v>176</v>
      </c>
      <c r="BE214" s="147">
        <f t="shared" si="4"/>
        <v>0</v>
      </c>
      <c r="BF214" s="147">
        <f t="shared" si="5"/>
        <v>0</v>
      </c>
      <c r="BG214" s="147">
        <f t="shared" si="6"/>
        <v>0</v>
      </c>
      <c r="BH214" s="147">
        <f t="shared" si="7"/>
        <v>0</v>
      </c>
      <c r="BI214" s="147">
        <f t="shared" si="8"/>
        <v>0</v>
      </c>
      <c r="BJ214" s="16" t="s">
        <v>84</v>
      </c>
      <c r="BK214" s="147">
        <f t="shared" si="9"/>
        <v>0</v>
      </c>
      <c r="BL214" s="16" t="s">
        <v>182</v>
      </c>
      <c r="BM214" s="146" t="s">
        <v>1921</v>
      </c>
    </row>
    <row r="215" spans="2:65" s="1" customFormat="1" ht="24.2" customHeight="1">
      <c r="B215" s="31"/>
      <c r="C215" s="135" t="s">
        <v>650</v>
      </c>
      <c r="D215" s="135" t="s">
        <v>179</v>
      </c>
      <c r="E215" s="136" t="s">
        <v>1922</v>
      </c>
      <c r="F215" s="137" t="s">
        <v>1923</v>
      </c>
      <c r="G215" s="138" t="s">
        <v>930</v>
      </c>
      <c r="H215" s="139">
        <v>1</v>
      </c>
      <c r="I215" s="140"/>
      <c r="J215" s="141">
        <f t="shared" si="0"/>
        <v>0</v>
      </c>
      <c r="K215" s="137" t="s">
        <v>1</v>
      </c>
      <c r="L215" s="31"/>
      <c r="M215" s="142" t="s">
        <v>1</v>
      </c>
      <c r="N215" s="143" t="s">
        <v>41</v>
      </c>
      <c r="P215" s="144">
        <f t="shared" si="1"/>
        <v>0</v>
      </c>
      <c r="Q215" s="144">
        <v>0</v>
      </c>
      <c r="R215" s="144">
        <f t="shared" si="2"/>
        <v>0</v>
      </c>
      <c r="S215" s="144">
        <v>0</v>
      </c>
      <c r="T215" s="145">
        <f t="shared" si="3"/>
        <v>0</v>
      </c>
      <c r="AR215" s="146" t="s">
        <v>182</v>
      </c>
      <c r="AT215" s="146" t="s">
        <v>179</v>
      </c>
      <c r="AU215" s="146" t="s">
        <v>84</v>
      </c>
      <c r="AY215" s="16" t="s">
        <v>176</v>
      </c>
      <c r="BE215" s="147">
        <f t="shared" si="4"/>
        <v>0</v>
      </c>
      <c r="BF215" s="147">
        <f t="shared" si="5"/>
        <v>0</v>
      </c>
      <c r="BG215" s="147">
        <f t="shared" si="6"/>
        <v>0</v>
      </c>
      <c r="BH215" s="147">
        <f t="shared" si="7"/>
        <v>0</v>
      </c>
      <c r="BI215" s="147">
        <f t="shared" si="8"/>
        <v>0</v>
      </c>
      <c r="BJ215" s="16" t="s">
        <v>84</v>
      </c>
      <c r="BK215" s="147">
        <f t="shared" si="9"/>
        <v>0</v>
      </c>
      <c r="BL215" s="16" t="s">
        <v>182</v>
      </c>
      <c r="BM215" s="146" t="s">
        <v>1924</v>
      </c>
    </row>
    <row r="216" spans="2:65" s="1" customFormat="1" ht="16.5" customHeight="1">
      <c r="B216" s="31"/>
      <c r="C216" s="135" t="s">
        <v>654</v>
      </c>
      <c r="D216" s="135" t="s">
        <v>179</v>
      </c>
      <c r="E216" s="136" t="s">
        <v>1925</v>
      </c>
      <c r="F216" s="137" t="s">
        <v>1343</v>
      </c>
      <c r="G216" s="138" t="s">
        <v>930</v>
      </c>
      <c r="H216" s="139">
        <v>1</v>
      </c>
      <c r="I216" s="140"/>
      <c r="J216" s="141">
        <f t="shared" si="0"/>
        <v>0</v>
      </c>
      <c r="K216" s="137" t="s">
        <v>1</v>
      </c>
      <c r="L216" s="31"/>
      <c r="M216" s="142" t="s">
        <v>1</v>
      </c>
      <c r="N216" s="143" t="s">
        <v>41</v>
      </c>
      <c r="P216" s="144">
        <f t="shared" si="1"/>
        <v>0</v>
      </c>
      <c r="Q216" s="144">
        <v>0</v>
      </c>
      <c r="R216" s="144">
        <f t="shared" si="2"/>
        <v>0</v>
      </c>
      <c r="S216" s="144">
        <v>0</v>
      </c>
      <c r="T216" s="145">
        <f t="shared" si="3"/>
        <v>0</v>
      </c>
      <c r="AR216" s="146" t="s">
        <v>182</v>
      </c>
      <c r="AT216" s="146" t="s">
        <v>179</v>
      </c>
      <c r="AU216" s="146" t="s">
        <v>84</v>
      </c>
      <c r="AY216" s="16" t="s">
        <v>176</v>
      </c>
      <c r="BE216" s="147">
        <f t="shared" si="4"/>
        <v>0</v>
      </c>
      <c r="BF216" s="147">
        <f t="shared" si="5"/>
        <v>0</v>
      </c>
      <c r="BG216" s="147">
        <f t="shared" si="6"/>
        <v>0</v>
      </c>
      <c r="BH216" s="147">
        <f t="shared" si="7"/>
        <v>0</v>
      </c>
      <c r="BI216" s="147">
        <f t="shared" si="8"/>
        <v>0</v>
      </c>
      <c r="BJ216" s="16" t="s">
        <v>84</v>
      </c>
      <c r="BK216" s="147">
        <f t="shared" si="9"/>
        <v>0</v>
      </c>
      <c r="BL216" s="16" t="s">
        <v>182</v>
      </c>
      <c r="BM216" s="146" t="s">
        <v>1926</v>
      </c>
    </row>
    <row r="217" spans="2:65" s="1" customFormat="1" ht="16.5" customHeight="1">
      <c r="B217" s="31"/>
      <c r="C217" s="135" t="s">
        <v>402</v>
      </c>
      <c r="D217" s="135" t="s">
        <v>179</v>
      </c>
      <c r="E217" s="136" t="s">
        <v>1927</v>
      </c>
      <c r="F217" s="137" t="s">
        <v>1091</v>
      </c>
      <c r="G217" s="138" t="s">
        <v>930</v>
      </c>
      <c r="H217" s="139">
        <v>1</v>
      </c>
      <c r="I217" s="140"/>
      <c r="J217" s="141">
        <f t="shared" si="0"/>
        <v>0</v>
      </c>
      <c r="K217" s="137" t="s">
        <v>1</v>
      </c>
      <c r="L217" s="31"/>
      <c r="M217" s="142" t="s">
        <v>1</v>
      </c>
      <c r="N217" s="143" t="s">
        <v>41</v>
      </c>
      <c r="P217" s="144">
        <f t="shared" si="1"/>
        <v>0</v>
      </c>
      <c r="Q217" s="144">
        <v>0</v>
      </c>
      <c r="R217" s="144">
        <f t="shared" si="2"/>
        <v>0</v>
      </c>
      <c r="S217" s="144">
        <v>0</v>
      </c>
      <c r="T217" s="145">
        <f t="shared" si="3"/>
        <v>0</v>
      </c>
      <c r="AR217" s="146" t="s">
        <v>182</v>
      </c>
      <c r="AT217" s="146" t="s">
        <v>179</v>
      </c>
      <c r="AU217" s="146" t="s">
        <v>84</v>
      </c>
      <c r="AY217" s="16" t="s">
        <v>176</v>
      </c>
      <c r="BE217" s="147">
        <f t="shared" si="4"/>
        <v>0</v>
      </c>
      <c r="BF217" s="147">
        <f t="shared" si="5"/>
        <v>0</v>
      </c>
      <c r="BG217" s="147">
        <f t="shared" si="6"/>
        <v>0</v>
      </c>
      <c r="BH217" s="147">
        <f t="shared" si="7"/>
        <v>0</v>
      </c>
      <c r="BI217" s="147">
        <f t="shared" si="8"/>
        <v>0</v>
      </c>
      <c r="BJ217" s="16" t="s">
        <v>84</v>
      </c>
      <c r="BK217" s="147">
        <f t="shared" si="9"/>
        <v>0</v>
      </c>
      <c r="BL217" s="16" t="s">
        <v>182</v>
      </c>
      <c r="BM217" s="146" t="s">
        <v>1928</v>
      </c>
    </row>
    <row r="218" spans="2:65" s="1" customFormat="1" ht="16.5" customHeight="1">
      <c r="B218" s="31"/>
      <c r="C218" s="135" t="s">
        <v>661</v>
      </c>
      <c r="D218" s="135" t="s">
        <v>179</v>
      </c>
      <c r="E218" s="136" t="s">
        <v>1929</v>
      </c>
      <c r="F218" s="137" t="s">
        <v>1088</v>
      </c>
      <c r="G218" s="138" t="s">
        <v>930</v>
      </c>
      <c r="H218" s="139">
        <v>1</v>
      </c>
      <c r="I218" s="140"/>
      <c r="J218" s="141">
        <f t="shared" si="0"/>
        <v>0</v>
      </c>
      <c r="K218" s="137" t="s">
        <v>1</v>
      </c>
      <c r="L218" s="31"/>
      <c r="M218" s="142" t="s">
        <v>1</v>
      </c>
      <c r="N218" s="143" t="s">
        <v>41</v>
      </c>
      <c r="P218" s="144">
        <f t="shared" si="1"/>
        <v>0</v>
      </c>
      <c r="Q218" s="144">
        <v>0</v>
      </c>
      <c r="R218" s="144">
        <f t="shared" si="2"/>
        <v>0</v>
      </c>
      <c r="S218" s="144">
        <v>0</v>
      </c>
      <c r="T218" s="145">
        <f t="shared" si="3"/>
        <v>0</v>
      </c>
      <c r="AR218" s="146" t="s">
        <v>182</v>
      </c>
      <c r="AT218" s="146" t="s">
        <v>179</v>
      </c>
      <c r="AU218" s="146" t="s">
        <v>84</v>
      </c>
      <c r="AY218" s="16" t="s">
        <v>176</v>
      </c>
      <c r="BE218" s="147">
        <f t="shared" si="4"/>
        <v>0</v>
      </c>
      <c r="BF218" s="147">
        <f t="shared" si="5"/>
        <v>0</v>
      </c>
      <c r="BG218" s="147">
        <f t="shared" si="6"/>
        <v>0</v>
      </c>
      <c r="BH218" s="147">
        <f t="shared" si="7"/>
        <v>0</v>
      </c>
      <c r="BI218" s="147">
        <f t="shared" si="8"/>
        <v>0</v>
      </c>
      <c r="BJ218" s="16" t="s">
        <v>84</v>
      </c>
      <c r="BK218" s="147">
        <f t="shared" si="9"/>
        <v>0</v>
      </c>
      <c r="BL218" s="16" t="s">
        <v>182</v>
      </c>
      <c r="BM218" s="146" t="s">
        <v>1930</v>
      </c>
    </row>
    <row r="219" spans="2:65" s="1" customFormat="1" ht="16.5" customHeight="1">
      <c r="B219" s="31"/>
      <c r="C219" s="135" t="s">
        <v>665</v>
      </c>
      <c r="D219" s="135" t="s">
        <v>179</v>
      </c>
      <c r="E219" s="136" t="s">
        <v>1931</v>
      </c>
      <c r="F219" s="137" t="s">
        <v>1094</v>
      </c>
      <c r="G219" s="138" t="s">
        <v>930</v>
      </c>
      <c r="H219" s="139">
        <v>1</v>
      </c>
      <c r="I219" s="140"/>
      <c r="J219" s="141">
        <f t="shared" si="0"/>
        <v>0</v>
      </c>
      <c r="K219" s="137" t="s">
        <v>1</v>
      </c>
      <c r="L219" s="31"/>
      <c r="M219" s="142" t="s">
        <v>1</v>
      </c>
      <c r="N219" s="143" t="s">
        <v>41</v>
      </c>
      <c r="P219" s="144">
        <f t="shared" si="1"/>
        <v>0</v>
      </c>
      <c r="Q219" s="144">
        <v>0</v>
      </c>
      <c r="R219" s="144">
        <f t="shared" si="2"/>
        <v>0</v>
      </c>
      <c r="S219" s="144">
        <v>0</v>
      </c>
      <c r="T219" s="145">
        <f t="shared" si="3"/>
        <v>0</v>
      </c>
      <c r="AR219" s="146" t="s">
        <v>182</v>
      </c>
      <c r="AT219" s="146" t="s">
        <v>179</v>
      </c>
      <c r="AU219" s="146" t="s">
        <v>84</v>
      </c>
      <c r="AY219" s="16" t="s">
        <v>176</v>
      </c>
      <c r="BE219" s="147">
        <f t="shared" si="4"/>
        <v>0</v>
      </c>
      <c r="BF219" s="147">
        <f t="shared" si="5"/>
        <v>0</v>
      </c>
      <c r="BG219" s="147">
        <f t="shared" si="6"/>
        <v>0</v>
      </c>
      <c r="BH219" s="147">
        <f t="shared" si="7"/>
        <v>0</v>
      </c>
      <c r="BI219" s="147">
        <f t="shared" si="8"/>
        <v>0</v>
      </c>
      <c r="BJ219" s="16" t="s">
        <v>84</v>
      </c>
      <c r="BK219" s="147">
        <f t="shared" si="9"/>
        <v>0</v>
      </c>
      <c r="BL219" s="16" t="s">
        <v>182</v>
      </c>
      <c r="BM219" s="146" t="s">
        <v>1932</v>
      </c>
    </row>
    <row r="220" spans="2:65" s="1" customFormat="1" ht="16.5" customHeight="1">
      <c r="B220" s="31"/>
      <c r="C220" s="135" t="s">
        <v>669</v>
      </c>
      <c r="D220" s="135" t="s">
        <v>179</v>
      </c>
      <c r="E220" s="136" t="s">
        <v>1933</v>
      </c>
      <c r="F220" s="137" t="s">
        <v>1353</v>
      </c>
      <c r="G220" s="138" t="s">
        <v>930</v>
      </c>
      <c r="H220" s="139">
        <v>1</v>
      </c>
      <c r="I220" s="140"/>
      <c r="J220" s="141">
        <f t="shared" si="0"/>
        <v>0</v>
      </c>
      <c r="K220" s="137" t="s">
        <v>1</v>
      </c>
      <c r="L220" s="31"/>
      <c r="M220" s="142" t="s">
        <v>1</v>
      </c>
      <c r="N220" s="143" t="s">
        <v>41</v>
      </c>
      <c r="P220" s="144">
        <f t="shared" si="1"/>
        <v>0</v>
      </c>
      <c r="Q220" s="144">
        <v>0</v>
      </c>
      <c r="R220" s="144">
        <f t="shared" si="2"/>
        <v>0</v>
      </c>
      <c r="S220" s="144">
        <v>0</v>
      </c>
      <c r="T220" s="145">
        <f t="shared" si="3"/>
        <v>0</v>
      </c>
      <c r="AR220" s="146" t="s">
        <v>182</v>
      </c>
      <c r="AT220" s="146" t="s">
        <v>179</v>
      </c>
      <c r="AU220" s="146" t="s">
        <v>84</v>
      </c>
      <c r="AY220" s="16" t="s">
        <v>176</v>
      </c>
      <c r="BE220" s="147">
        <f t="shared" si="4"/>
        <v>0</v>
      </c>
      <c r="BF220" s="147">
        <f t="shared" si="5"/>
        <v>0</v>
      </c>
      <c r="BG220" s="147">
        <f t="shared" si="6"/>
        <v>0</v>
      </c>
      <c r="BH220" s="147">
        <f t="shared" si="7"/>
        <v>0</v>
      </c>
      <c r="BI220" s="147">
        <f t="shared" si="8"/>
        <v>0</v>
      </c>
      <c r="BJ220" s="16" t="s">
        <v>84</v>
      </c>
      <c r="BK220" s="147">
        <f t="shared" si="9"/>
        <v>0</v>
      </c>
      <c r="BL220" s="16" t="s">
        <v>182</v>
      </c>
      <c r="BM220" s="146" t="s">
        <v>1934</v>
      </c>
    </row>
    <row r="221" spans="2:65" s="1" customFormat="1" ht="16.5" customHeight="1">
      <c r="B221" s="31"/>
      <c r="C221" s="135" t="s">
        <v>675</v>
      </c>
      <c r="D221" s="135" t="s">
        <v>179</v>
      </c>
      <c r="E221" s="136" t="s">
        <v>1935</v>
      </c>
      <c r="F221" s="137" t="s">
        <v>1564</v>
      </c>
      <c r="G221" s="138" t="s">
        <v>930</v>
      </c>
      <c r="H221" s="139">
        <v>1</v>
      </c>
      <c r="I221" s="140"/>
      <c r="J221" s="141">
        <f t="shared" si="0"/>
        <v>0</v>
      </c>
      <c r="K221" s="137" t="s">
        <v>1</v>
      </c>
      <c r="L221" s="31"/>
      <c r="M221" s="142" t="s">
        <v>1</v>
      </c>
      <c r="N221" s="143" t="s">
        <v>41</v>
      </c>
      <c r="P221" s="144">
        <f t="shared" si="1"/>
        <v>0</v>
      </c>
      <c r="Q221" s="144">
        <v>0</v>
      </c>
      <c r="R221" s="144">
        <f t="shared" si="2"/>
        <v>0</v>
      </c>
      <c r="S221" s="144">
        <v>0</v>
      </c>
      <c r="T221" s="145">
        <f t="shared" si="3"/>
        <v>0</v>
      </c>
      <c r="AR221" s="146" t="s">
        <v>182</v>
      </c>
      <c r="AT221" s="146" t="s">
        <v>179</v>
      </c>
      <c r="AU221" s="146" t="s">
        <v>84</v>
      </c>
      <c r="AY221" s="16" t="s">
        <v>176</v>
      </c>
      <c r="BE221" s="147">
        <f t="shared" si="4"/>
        <v>0</v>
      </c>
      <c r="BF221" s="147">
        <f t="shared" si="5"/>
        <v>0</v>
      </c>
      <c r="BG221" s="147">
        <f t="shared" si="6"/>
        <v>0</v>
      </c>
      <c r="BH221" s="147">
        <f t="shared" si="7"/>
        <v>0</v>
      </c>
      <c r="BI221" s="147">
        <f t="shared" si="8"/>
        <v>0</v>
      </c>
      <c r="BJ221" s="16" t="s">
        <v>84</v>
      </c>
      <c r="BK221" s="147">
        <f t="shared" si="9"/>
        <v>0</v>
      </c>
      <c r="BL221" s="16" t="s">
        <v>182</v>
      </c>
      <c r="BM221" s="146" t="s">
        <v>1936</v>
      </c>
    </row>
    <row r="222" spans="2:65" s="1" customFormat="1" ht="16.5" customHeight="1">
      <c r="B222" s="31"/>
      <c r="C222" s="135" t="s">
        <v>681</v>
      </c>
      <c r="D222" s="135" t="s">
        <v>179</v>
      </c>
      <c r="E222" s="136" t="s">
        <v>1937</v>
      </c>
      <c r="F222" s="137" t="s">
        <v>1356</v>
      </c>
      <c r="G222" s="138" t="s">
        <v>930</v>
      </c>
      <c r="H222" s="139">
        <v>1</v>
      </c>
      <c r="I222" s="140"/>
      <c r="J222" s="141">
        <f t="shared" si="0"/>
        <v>0</v>
      </c>
      <c r="K222" s="137" t="s">
        <v>1</v>
      </c>
      <c r="L222" s="31"/>
      <c r="M222" s="142" t="s">
        <v>1</v>
      </c>
      <c r="N222" s="143" t="s">
        <v>41</v>
      </c>
      <c r="P222" s="144">
        <f t="shared" si="1"/>
        <v>0</v>
      </c>
      <c r="Q222" s="144">
        <v>0</v>
      </c>
      <c r="R222" s="144">
        <f t="shared" si="2"/>
        <v>0</v>
      </c>
      <c r="S222" s="144">
        <v>0</v>
      </c>
      <c r="T222" s="145">
        <f t="shared" si="3"/>
        <v>0</v>
      </c>
      <c r="AR222" s="146" t="s">
        <v>182</v>
      </c>
      <c r="AT222" s="146" t="s">
        <v>179</v>
      </c>
      <c r="AU222" s="146" t="s">
        <v>84</v>
      </c>
      <c r="AY222" s="16" t="s">
        <v>176</v>
      </c>
      <c r="BE222" s="147">
        <f t="shared" si="4"/>
        <v>0</v>
      </c>
      <c r="BF222" s="147">
        <f t="shared" si="5"/>
        <v>0</v>
      </c>
      <c r="BG222" s="147">
        <f t="shared" si="6"/>
        <v>0</v>
      </c>
      <c r="BH222" s="147">
        <f t="shared" si="7"/>
        <v>0</v>
      </c>
      <c r="BI222" s="147">
        <f t="shared" si="8"/>
        <v>0</v>
      </c>
      <c r="BJ222" s="16" t="s">
        <v>84</v>
      </c>
      <c r="BK222" s="147">
        <f t="shared" si="9"/>
        <v>0</v>
      </c>
      <c r="BL222" s="16" t="s">
        <v>182</v>
      </c>
      <c r="BM222" s="146" t="s">
        <v>1938</v>
      </c>
    </row>
    <row r="223" spans="2:65" s="1" customFormat="1" ht="16.5" customHeight="1">
      <c r="B223" s="31"/>
      <c r="C223" s="135" t="s">
        <v>685</v>
      </c>
      <c r="D223" s="135" t="s">
        <v>179</v>
      </c>
      <c r="E223" s="136" t="s">
        <v>1939</v>
      </c>
      <c r="F223" s="137" t="s">
        <v>1359</v>
      </c>
      <c r="G223" s="138" t="s">
        <v>930</v>
      </c>
      <c r="H223" s="139">
        <v>1</v>
      </c>
      <c r="I223" s="140"/>
      <c r="J223" s="141">
        <f t="shared" si="0"/>
        <v>0</v>
      </c>
      <c r="K223" s="137" t="s">
        <v>1</v>
      </c>
      <c r="L223" s="31"/>
      <c r="M223" s="142" t="s">
        <v>1</v>
      </c>
      <c r="N223" s="143" t="s">
        <v>41</v>
      </c>
      <c r="P223" s="144">
        <f t="shared" si="1"/>
        <v>0</v>
      </c>
      <c r="Q223" s="144">
        <v>0</v>
      </c>
      <c r="R223" s="144">
        <f t="shared" si="2"/>
        <v>0</v>
      </c>
      <c r="S223" s="144">
        <v>0</v>
      </c>
      <c r="T223" s="145">
        <f t="shared" si="3"/>
        <v>0</v>
      </c>
      <c r="AR223" s="146" t="s">
        <v>182</v>
      </c>
      <c r="AT223" s="146" t="s">
        <v>179</v>
      </c>
      <c r="AU223" s="146" t="s">
        <v>84</v>
      </c>
      <c r="AY223" s="16" t="s">
        <v>176</v>
      </c>
      <c r="BE223" s="147">
        <f t="shared" si="4"/>
        <v>0</v>
      </c>
      <c r="BF223" s="147">
        <f t="shared" si="5"/>
        <v>0</v>
      </c>
      <c r="BG223" s="147">
        <f t="shared" si="6"/>
        <v>0</v>
      </c>
      <c r="BH223" s="147">
        <f t="shared" si="7"/>
        <v>0</v>
      </c>
      <c r="BI223" s="147">
        <f t="shared" si="8"/>
        <v>0</v>
      </c>
      <c r="BJ223" s="16" t="s">
        <v>84</v>
      </c>
      <c r="BK223" s="147">
        <f t="shared" si="9"/>
        <v>0</v>
      </c>
      <c r="BL223" s="16" t="s">
        <v>182</v>
      </c>
      <c r="BM223" s="146" t="s">
        <v>1940</v>
      </c>
    </row>
    <row r="224" spans="2:65" s="1" customFormat="1" ht="16.5" customHeight="1">
      <c r="B224" s="31"/>
      <c r="C224" s="135" t="s">
        <v>689</v>
      </c>
      <c r="D224" s="135" t="s">
        <v>179</v>
      </c>
      <c r="E224" s="136" t="s">
        <v>1941</v>
      </c>
      <c r="F224" s="137" t="s">
        <v>1362</v>
      </c>
      <c r="G224" s="138" t="s">
        <v>930</v>
      </c>
      <c r="H224" s="139">
        <v>1</v>
      </c>
      <c r="I224" s="140"/>
      <c r="J224" s="141">
        <f t="shared" si="0"/>
        <v>0</v>
      </c>
      <c r="K224" s="137" t="s">
        <v>1</v>
      </c>
      <c r="L224" s="31"/>
      <c r="M224" s="142" t="s">
        <v>1</v>
      </c>
      <c r="N224" s="143" t="s">
        <v>41</v>
      </c>
      <c r="P224" s="144">
        <f t="shared" si="1"/>
        <v>0</v>
      </c>
      <c r="Q224" s="144">
        <v>0</v>
      </c>
      <c r="R224" s="144">
        <f t="shared" si="2"/>
        <v>0</v>
      </c>
      <c r="S224" s="144">
        <v>0</v>
      </c>
      <c r="T224" s="145">
        <f t="shared" si="3"/>
        <v>0</v>
      </c>
      <c r="AR224" s="146" t="s">
        <v>182</v>
      </c>
      <c r="AT224" s="146" t="s">
        <v>179</v>
      </c>
      <c r="AU224" s="146" t="s">
        <v>84</v>
      </c>
      <c r="AY224" s="16" t="s">
        <v>176</v>
      </c>
      <c r="BE224" s="147">
        <f t="shared" si="4"/>
        <v>0</v>
      </c>
      <c r="BF224" s="147">
        <f t="shared" si="5"/>
        <v>0</v>
      </c>
      <c r="BG224" s="147">
        <f t="shared" si="6"/>
        <v>0</v>
      </c>
      <c r="BH224" s="147">
        <f t="shared" si="7"/>
        <v>0</v>
      </c>
      <c r="BI224" s="147">
        <f t="shared" si="8"/>
        <v>0</v>
      </c>
      <c r="BJ224" s="16" t="s">
        <v>84</v>
      </c>
      <c r="BK224" s="147">
        <f t="shared" si="9"/>
        <v>0</v>
      </c>
      <c r="BL224" s="16" t="s">
        <v>182</v>
      </c>
      <c r="BM224" s="146" t="s">
        <v>1942</v>
      </c>
    </row>
    <row r="225" spans="2:65" s="1" customFormat="1" ht="16.5" customHeight="1">
      <c r="B225" s="31"/>
      <c r="C225" s="135" t="s">
        <v>694</v>
      </c>
      <c r="D225" s="135" t="s">
        <v>179</v>
      </c>
      <c r="E225" s="136" t="s">
        <v>1943</v>
      </c>
      <c r="F225" s="137" t="s">
        <v>1100</v>
      </c>
      <c r="G225" s="138" t="s">
        <v>930</v>
      </c>
      <c r="H225" s="139">
        <v>1</v>
      </c>
      <c r="I225" s="140"/>
      <c r="J225" s="141">
        <f t="shared" si="0"/>
        <v>0</v>
      </c>
      <c r="K225" s="137" t="s">
        <v>1</v>
      </c>
      <c r="L225" s="31"/>
      <c r="M225" s="142" t="s">
        <v>1</v>
      </c>
      <c r="N225" s="143" t="s">
        <v>41</v>
      </c>
      <c r="P225" s="144">
        <f t="shared" si="1"/>
        <v>0</v>
      </c>
      <c r="Q225" s="144">
        <v>0</v>
      </c>
      <c r="R225" s="144">
        <f t="shared" si="2"/>
        <v>0</v>
      </c>
      <c r="S225" s="144">
        <v>0</v>
      </c>
      <c r="T225" s="145">
        <f t="shared" si="3"/>
        <v>0</v>
      </c>
      <c r="AR225" s="146" t="s">
        <v>182</v>
      </c>
      <c r="AT225" s="146" t="s">
        <v>179</v>
      </c>
      <c r="AU225" s="146" t="s">
        <v>84</v>
      </c>
      <c r="AY225" s="16" t="s">
        <v>176</v>
      </c>
      <c r="BE225" s="147">
        <f t="shared" si="4"/>
        <v>0</v>
      </c>
      <c r="BF225" s="147">
        <f t="shared" si="5"/>
        <v>0</v>
      </c>
      <c r="BG225" s="147">
        <f t="shared" si="6"/>
        <v>0</v>
      </c>
      <c r="BH225" s="147">
        <f t="shared" si="7"/>
        <v>0</v>
      </c>
      <c r="BI225" s="147">
        <f t="shared" si="8"/>
        <v>0</v>
      </c>
      <c r="BJ225" s="16" t="s">
        <v>84</v>
      </c>
      <c r="BK225" s="147">
        <f t="shared" si="9"/>
        <v>0</v>
      </c>
      <c r="BL225" s="16" t="s">
        <v>182</v>
      </c>
      <c r="BM225" s="146" t="s">
        <v>1944</v>
      </c>
    </row>
    <row r="226" spans="2:65" s="1" customFormat="1" ht="16.5" customHeight="1">
      <c r="B226" s="31"/>
      <c r="C226" s="135" t="s">
        <v>698</v>
      </c>
      <c r="D226" s="135" t="s">
        <v>179</v>
      </c>
      <c r="E226" s="136" t="s">
        <v>1945</v>
      </c>
      <c r="F226" s="137" t="s">
        <v>1367</v>
      </c>
      <c r="G226" s="138" t="s">
        <v>930</v>
      </c>
      <c r="H226" s="139">
        <v>1</v>
      </c>
      <c r="I226" s="140"/>
      <c r="J226" s="141">
        <f t="shared" si="0"/>
        <v>0</v>
      </c>
      <c r="K226" s="137" t="s">
        <v>1</v>
      </c>
      <c r="L226" s="31"/>
      <c r="M226" s="142" t="s">
        <v>1</v>
      </c>
      <c r="N226" s="143" t="s">
        <v>41</v>
      </c>
      <c r="P226" s="144">
        <f t="shared" si="1"/>
        <v>0</v>
      </c>
      <c r="Q226" s="144">
        <v>0</v>
      </c>
      <c r="R226" s="144">
        <f t="shared" si="2"/>
        <v>0</v>
      </c>
      <c r="S226" s="144">
        <v>0</v>
      </c>
      <c r="T226" s="145">
        <f t="shared" si="3"/>
        <v>0</v>
      </c>
      <c r="AR226" s="146" t="s">
        <v>182</v>
      </c>
      <c r="AT226" s="146" t="s">
        <v>179</v>
      </c>
      <c r="AU226" s="146" t="s">
        <v>84</v>
      </c>
      <c r="AY226" s="16" t="s">
        <v>176</v>
      </c>
      <c r="BE226" s="147">
        <f t="shared" si="4"/>
        <v>0</v>
      </c>
      <c r="BF226" s="147">
        <f t="shared" si="5"/>
        <v>0</v>
      </c>
      <c r="BG226" s="147">
        <f t="shared" si="6"/>
        <v>0</v>
      </c>
      <c r="BH226" s="147">
        <f t="shared" si="7"/>
        <v>0</v>
      </c>
      <c r="BI226" s="147">
        <f t="shared" si="8"/>
        <v>0</v>
      </c>
      <c r="BJ226" s="16" t="s">
        <v>84</v>
      </c>
      <c r="BK226" s="147">
        <f t="shared" si="9"/>
        <v>0</v>
      </c>
      <c r="BL226" s="16" t="s">
        <v>182</v>
      </c>
      <c r="BM226" s="146" t="s">
        <v>1946</v>
      </c>
    </row>
    <row r="227" spans="2:65" s="1" customFormat="1" ht="16.5" customHeight="1">
      <c r="B227" s="31"/>
      <c r="C227" s="135" t="s">
        <v>704</v>
      </c>
      <c r="D227" s="135" t="s">
        <v>179</v>
      </c>
      <c r="E227" s="136" t="s">
        <v>1947</v>
      </c>
      <c r="F227" s="137" t="s">
        <v>1079</v>
      </c>
      <c r="G227" s="138" t="s">
        <v>930</v>
      </c>
      <c r="H227" s="139">
        <v>1</v>
      </c>
      <c r="I227" s="140"/>
      <c r="J227" s="141">
        <f t="shared" si="0"/>
        <v>0</v>
      </c>
      <c r="K227" s="137" t="s">
        <v>1</v>
      </c>
      <c r="L227" s="31"/>
      <c r="M227" s="142" t="s">
        <v>1</v>
      </c>
      <c r="N227" s="143" t="s">
        <v>41</v>
      </c>
      <c r="P227" s="144">
        <f t="shared" si="1"/>
        <v>0</v>
      </c>
      <c r="Q227" s="144">
        <v>0</v>
      </c>
      <c r="R227" s="144">
        <f t="shared" si="2"/>
        <v>0</v>
      </c>
      <c r="S227" s="144">
        <v>0</v>
      </c>
      <c r="T227" s="145">
        <f t="shared" si="3"/>
        <v>0</v>
      </c>
      <c r="AR227" s="146" t="s">
        <v>182</v>
      </c>
      <c r="AT227" s="146" t="s">
        <v>179</v>
      </c>
      <c r="AU227" s="146" t="s">
        <v>84</v>
      </c>
      <c r="AY227" s="16" t="s">
        <v>176</v>
      </c>
      <c r="BE227" s="147">
        <f t="shared" si="4"/>
        <v>0</v>
      </c>
      <c r="BF227" s="147">
        <f t="shared" si="5"/>
        <v>0</v>
      </c>
      <c r="BG227" s="147">
        <f t="shared" si="6"/>
        <v>0</v>
      </c>
      <c r="BH227" s="147">
        <f t="shared" si="7"/>
        <v>0</v>
      </c>
      <c r="BI227" s="147">
        <f t="shared" si="8"/>
        <v>0</v>
      </c>
      <c r="BJ227" s="16" t="s">
        <v>84</v>
      </c>
      <c r="BK227" s="147">
        <f t="shared" si="9"/>
        <v>0</v>
      </c>
      <c r="BL227" s="16" t="s">
        <v>182</v>
      </c>
      <c r="BM227" s="146" t="s">
        <v>1948</v>
      </c>
    </row>
    <row r="228" spans="2:65" s="1" customFormat="1" ht="16.5" customHeight="1">
      <c r="B228" s="31"/>
      <c r="C228" s="135" t="s">
        <v>710</v>
      </c>
      <c r="D228" s="135" t="s">
        <v>179</v>
      </c>
      <c r="E228" s="136" t="s">
        <v>1949</v>
      </c>
      <c r="F228" s="137" t="s">
        <v>191</v>
      </c>
      <c r="G228" s="138" t="s">
        <v>930</v>
      </c>
      <c r="H228" s="139">
        <v>1</v>
      </c>
      <c r="I228" s="140"/>
      <c r="J228" s="141">
        <f t="shared" si="0"/>
        <v>0</v>
      </c>
      <c r="K228" s="137" t="s">
        <v>1</v>
      </c>
      <c r="L228" s="31"/>
      <c r="M228" s="142" t="s">
        <v>1</v>
      </c>
      <c r="N228" s="143" t="s">
        <v>41</v>
      </c>
      <c r="P228" s="144">
        <f t="shared" si="1"/>
        <v>0</v>
      </c>
      <c r="Q228" s="144">
        <v>0</v>
      </c>
      <c r="R228" s="144">
        <f t="shared" si="2"/>
        <v>0</v>
      </c>
      <c r="S228" s="144">
        <v>0</v>
      </c>
      <c r="T228" s="145">
        <f t="shared" si="3"/>
        <v>0</v>
      </c>
      <c r="AR228" s="146" t="s">
        <v>182</v>
      </c>
      <c r="AT228" s="146" t="s">
        <v>179</v>
      </c>
      <c r="AU228" s="146" t="s">
        <v>84</v>
      </c>
      <c r="AY228" s="16" t="s">
        <v>176</v>
      </c>
      <c r="BE228" s="147">
        <f t="shared" si="4"/>
        <v>0</v>
      </c>
      <c r="BF228" s="147">
        <f t="shared" si="5"/>
        <v>0</v>
      </c>
      <c r="BG228" s="147">
        <f t="shared" si="6"/>
        <v>0</v>
      </c>
      <c r="BH228" s="147">
        <f t="shared" si="7"/>
        <v>0</v>
      </c>
      <c r="BI228" s="147">
        <f t="shared" si="8"/>
        <v>0</v>
      </c>
      <c r="BJ228" s="16" t="s">
        <v>84</v>
      </c>
      <c r="BK228" s="147">
        <f t="shared" si="9"/>
        <v>0</v>
      </c>
      <c r="BL228" s="16" t="s">
        <v>182</v>
      </c>
      <c r="BM228" s="146" t="s">
        <v>1950</v>
      </c>
    </row>
    <row r="229" spans="2:65" s="1" customFormat="1" ht="16.5" customHeight="1">
      <c r="B229" s="31"/>
      <c r="C229" s="135" t="s">
        <v>714</v>
      </c>
      <c r="D229" s="135" t="s">
        <v>179</v>
      </c>
      <c r="E229" s="136" t="s">
        <v>1951</v>
      </c>
      <c r="F229" s="137" t="s">
        <v>1952</v>
      </c>
      <c r="G229" s="138" t="s">
        <v>930</v>
      </c>
      <c r="H229" s="139">
        <v>1</v>
      </c>
      <c r="I229" s="140"/>
      <c r="J229" s="141">
        <f t="shared" si="0"/>
        <v>0</v>
      </c>
      <c r="K229" s="137" t="s">
        <v>1</v>
      </c>
      <c r="L229" s="31"/>
      <c r="M229" s="142" t="s">
        <v>1</v>
      </c>
      <c r="N229" s="143" t="s">
        <v>41</v>
      </c>
      <c r="P229" s="144">
        <f t="shared" si="1"/>
        <v>0</v>
      </c>
      <c r="Q229" s="144">
        <v>0</v>
      </c>
      <c r="R229" s="144">
        <f t="shared" si="2"/>
        <v>0</v>
      </c>
      <c r="S229" s="144">
        <v>0</v>
      </c>
      <c r="T229" s="145">
        <f t="shared" si="3"/>
        <v>0</v>
      </c>
      <c r="AR229" s="146" t="s">
        <v>182</v>
      </c>
      <c r="AT229" s="146" t="s">
        <v>179</v>
      </c>
      <c r="AU229" s="146" t="s">
        <v>84</v>
      </c>
      <c r="AY229" s="16" t="s">
        <v>176</v>
      </c>
      <c r="BE229" s="147">
        <f t="shared" si="4"/>
        <v>0</v>
      </c>
      <c r="BF229" s="147">
        <f t="shared" si="5"/>
        <v>0</v>
      </c>
      <c r="BG229" s="147">
        <f t="shared" si="6"/>
        <v>0</v>
      </c>
      <c r="BH229" s="147">
        <f t="shared" si="7"/>
        <v>0</v>
      </c>
      <c r="BI229" s="147">
        <f t="shared" si="8"/>
        <v>0</v>
      </c>
      <c r="BJ229" s="16" t="s">
        <v>84</v>
      </c>
      <c r="BK229" s="147">
        <f t="shared" si="9"/>
        <v>0</v>
      </c>
      <c r="BL229" s="16" t="s">
        <v>182</v>
      </c>
      <c r="BM229" s="146" t="s">
        <v>1953</v>
      </c>
    </row>
    <row r="230" spans="2:65" s="1" customFormat="1" ht="37.9" customHeight="1">
      <c r="B230" s="31"/>
      <c r="C230" s="135" t="s">
        <v>718</v>
      </c>
      <c r="D230" s="135" t="s">
        <v>179</v>
      </c>
      <c r="E230" s="136" t="s">
        <v>1954</v>
      </c>
      <c r="F230" s="137" t="s">
        <v>1955</v>
      </c>
      <c r="G230" s="138" t="s">
        <v>930</v>
      </c>
      <c r="H230" s="139">
        <v>1</v>
      </c>
      <c r="I230" s="140"/>
      <c r="J230" s="141">
        <f t="shared" si="0"/>
        <v>0</v>
      </c>
      <c r="K230" s="137" t="s">
        <v>1</v>
      </c>
      <c r="L230" s="31"/>
      <c r="M230" s="142" t="s">
        <v>1</v>
      </c>
      <c r="N230" s="143" t="s">
        <v>41</v>
      </c>
      <c r="P230" s="144">
        <f t="shared" si="1"/>
        <v>0</v>
      </c>
      <c r="Q230" s="144">
        <v>0</v>
      </c>
      <c r="R230" s="144">
        <f t="shared" si="2"/>
        <v>0</v>
      </c>
      <c r="S230" s="144">
        <v>0</v>
      </c>
      <c r="T230" s="145">
        <f t="shared" si="3"/>
        <v>0</v>
      </c>
      <c r="AR230" s="146" t="s">
        <v>182</v>
      </c>
      <c r="AT230" s="146" t="s">
        <v>179</v>
      </c>
      <c r="AU230" s="146" t="s">
        <v>84</v>
      </c>
      <c r="AY230" s="16" t="s">
        <v>176</v>
      </c>
      <c r="BE230" s="147">
        <f t="shared" si="4"/>
        <v>0</v>
      </c>
      <c r="BF230" s="147">
        <f t="shared" si="5"/>
        <v>0</v>
      </c>
      <c r="BG230" s="147">
        <f t="shared" si="6"/>
        <v>0</v>
      </c>
      <c r="BH230" s="147">
        <f t="shared" si="7"/>
        <v>0</v>
      </c>
      <c r="BI230" s="147">
        <f t="shared" si="8"/>
        <v>0</v>
      </c>
      <c r="BJ230" s="16" t="s">
        <v>84</v>
      </c>
      <c r="BK230" s="147">
        <f t="shared" si="9"/>
        <v>0</v>
      </c>
      <c r="BL230" s="16" t="s">
        <v>182</v>
      </c>
      <c r="BM230" s="146" t="s">
        <v>1956</v>
      </c>
    </row>
    <row r="231" spans="2:65" s="1" customFormat="1" ht="24.2" customHeight="1">
      <c r="B231" s="31"/>
      <c r="C231" s="135" t="s">
        <v>722</v>
      </c>
      <c r="D231" s="135" t="s">
        <v>179</v>
      </c>
      <c r="E231" s="136" t="s">
        <v>1957</v>
      </c>
      <c r="F231" s="137" t="s">
        <v>1958</v>
      </c>
      <c r="G231" s="138" t="s">
        <v>944</v>
      </c>
      <c r="H231" s="139">
        <v>1</v>
      </c>
      <c r="I231" s="140"/>
      <c r="J231" s="141">
        <f t="shared" si="0"/>
        <v>0</v>
      </c>
      <c r="K231" s="137" t="s">
        <v>1</v>
      </c>
      <c r="L231" s="31"/>
      <c r="M231" s="152" t="s">
        <v>1</v>
      </c>
      <c r="N231" s="153" t="s">
        <v>41</v>
      </c>
      <c r="O231" s="154"/>
      <c r="P231" s="155">
        <f t="shared" si="1"/>
        <v>0</v>
      </c>
      <c r="Q231" s="155">
        <v>0</v>
      </c>
      <c r="R231" s="155">
        <f t="shared" si="2"/>
        <v>0</v>
      </c>
      <c r="S231" s="155">
        <v>0</v>
      </c>
      <c r="T231" s="156">
        <f t="shared" si="3"/>
        <v>0</v>
      </c>
      <c r="AR231" s="146" t="s">
        <v>182</v>
      </c>
      <c r="AT231" s="146" t="s">
        <v>179</v>
      </c>
      <c r="AU231" s="146" t="s">
        <v>84</v>
      </c>
      <c r="AY231" s="16" t="s">
        <v>176</v>
      </c>
      <c r="BE231" s="147">
        <f t="shared" si="4"/>
        <v>0</v>
      </c>
      <c r="BF231" s="147">
        <f t="shared" si="5"/>
        <v>0</v>
      </c>
      <c r="BG231" s="147">
        <f t="shared" si="6"/>
        <v>0</v>
      </c>
      <c r="BH231" s="147">
        <f t="shared" si="7"/>
        <v>0</v>
      </c>
      <c r="BI231" s="147">
        <f t="shared" si="8"/>
        <v>0</v>
      </c>
      <c r="BJ231" s="16" t="s">
        <v>84</v>
      </c>
      <c r="BK231" s="147">
        <f t="shared" si="9"/>
        <v>0</v>
      </c>
      <c r="BL231" s="16" t="s">
        <v>182</v>
      </c>
      <c r="BM231" s="146" t="s">
        <v>1959</v>
      </c>
    </row>
    <row r="232" spans="2:65" s="1" customFormat="1" ht="6.95" customHeight="1">
      <c r="B232" s="43"/>
      <c r="C232" s="44"/>
      <c r="D232" s="44"/>
      <c r="E232" s="44"/>
      <c r="F232" s="44"/>
      <c r="G232" s="44"/>
      <c r="H232" s="44"/>
      <c r="I232" s="44"/>
      <c r="J232" s="44"/>
      <c r="K232" s="44"/>
      <c r="L232" s="31"/>
    </row>
  </sheetData>
  <sheetProtection algorithmName="SHA-512" hashValue="ql3TpIa1lwch90MTobRwtP2rT9BxA0hpdeAhR7UBMYrMR6CisQN4yqzIVI7ndRIh9ulneb4V9bzKOhGVyOIcNQ==" saltValue="TkYQP/oHSFd8pG1MUqh2C1fzUk8kevWla9azXBSOtmmXCGAmgaVZRjv3ecDnBGIZE6xE6eilKNmkz1Wi2zyW5g==" spinCount="100000" sheet="1" objects="1" scenarios="1" formatColumns="0" formatRows="0" autoFilter="0"/>
  <autoFilter ref="C125:K231" xr:uid="{00000000-0009-0000-0000-00000C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5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125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1960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ROUND((SUM(BE122:BE150)),  2)</f>
        <v>0</v>
      </c>
      <c r="I35" s="95">
        <v>0.21</v>
      </c>
      <c r="J35" s="85">
        <f>ROUND(((SUM(BE122:BE150))*I35),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ROUND((SUM(BF122:BF150)),  2)</f>
        <v>0</v>
      </c>
      <c r="I36" s="95">
        <v>0.12</v>
      </c>
      <c r="J36" s="85">
        <f>ROUND(((SUM(BF122:BF150))*I36),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ROUND((SUM(BG122:BG150)),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ROUND((SUM(BH122:BH150)),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ROUND((SUM(BI122:BI150)),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12 - Interiér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J122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229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231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161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5" t="str">
        <f>E7</f>
        <v>Testovací centrum Menzy CZU</v>
      </c>
      <c r="F110" s="236"/>
      <c r="G110" s="236"/>
      <c r="H110" s="236"/>
      <c r="L110" s="31"/>
    </row>
    <row r="111" spans="2:47" ht="12" customHeight="1">
      <c r="B111" s="19"/>
      <c r="C111" s="26" t="s">
        <v>145</v>
      </c>
      <c r="L111" s="19"/>
    </row>
    <row r="112" spans="2:47" s="1" customFormat="1" ht="16.5" customHeight="1">
      <c r="B112" s="31"/>
      <c r="E112" s="235" t="s">
        <v>223</v>
      </c>
      <c r="F112" s="237"/>
      <c r="G112" s="237"/>
      <c r="H112" s="237"/>
      <c r="L112" s="31"/>
    </row>
    <row r="113" spans="2:65" s="1" customFormat="1" ht="12" customHeight="1">
      <c r="B113" s="31"/>
      <c r="C113" s="26" t="s">
        <v>224</v>
      </c>
      <c r="L113" s="31"/>
    </row>
    <row r="114" spans="2:65" s="1" customFormat="1" ht="16.5" customHeight="1">
      <c r="B114" s="31"/>
      <c r="E114" s="198" t="str">
        <f>E11</f>
        <v>12 - Interiér</v>
      </c>
      <c r="F114" s="237"/>
      <c r="G114" s="237"/>
      <c r="H114" s="237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Menza ČZU</v>
      </c>
      <c r="I116" s="26" t="s">
        <v>22</v>
      </c>
      <c r="J116" s="51" t="str">
        <f>IF(J14="","",J14)</f>
        <v>27. 8. 2025</v>
      </c>
      <c r="L116" s="31"/>
    </row>
    <row r="117" spans="2:65" s="1" customFormat="1" ht="6.95" customHeight="1">
      <c r="B117" s="31"/>
      <c r="L117" s="31"/>
    </row>
    <row r="118" spans="2:65" s="1" customFormat="1" ht="25.7" customHeight="1">
      <c r="B118" s="31"/>
      <c r="C118" s="26" t="s">
        <v>24</v>
      </c>
      <c r="F118" s="24" t="str">
        <f>E17</f>
        <v>Česká zemědělská univerzita v Praze</v>
      </c>
      <c r="I118" s="26" t="s">
        <v>30</v>
      </c>
      <c r="J118" s="29" t="str">
        <f>E23</f>
        <v>Hidden Dimension s.r.o.</v>
      </c>
      <c r="L118" s="31"/>
    </row>
    <row r="119" spans="2:65" s="1" customFormat="1" ht="25.7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František Klus rozpočty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162</v>
      </c>
      <c r="D121" s="117" t="s">
        <v>61</v>
      </c>
      <c r="E121" s="117" t="s">
        <v>57</v>
      </c>
      <c r="F121" s="117" t="s">
        <v>58</v>
      </c>
      <c r="G121" s="117" t="s">
        <v>163</v>
      </c>
      <c r="H121" s="117" t="s">
        <v>164</v>
      </c>
      <c r="I121" s="117" t="s">
        <v>165</v>
      </c>
      <c r="J121" s="117" t="s">
        <v>149</v>
      </c>
      <c r="K121" s="118" t="s">
        <v>166</v>
      </c>
      <c r="L121" s="115"/>
      <c r="M121" s="58" t="s">
        <v>1</v>
      </c>
      <c r="N121" s="59" t="s">
        <v>40</v>
      </c>
      <c r="O121" s="59" t="s">
        <v>167</v>
      </c>
      <c r="P121" s="59" t="s">
        <v>168</v>
      </c>
      <c r="Q121" s="59" t="s">
        <v>169</v>
      </c>
      <c r="R121" s="59" t="s">
        <v>170</v>
      </c>
      <c r="S121" s="59" t="s">
        <v>171</v>
      </c>
      <c r="T121" s="60" t="s">
        <v>172</v>
      </c>
    </row>
    <row r="122" spans="2:65" s="1" customFormat="1" ht="22.9" customHeight="1">
      <c r="B122" s="31"/>
      <c r="C122" s="63" t="s">
        <v>173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151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322</v>
      </c>
      <c r="F123" s="125" t="s">
        <v>323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86</v>
      </c>
      <c r="AT123" s="131" t="s">
        <v>75</v>
      </c>
      <c r="AU123" s="131" t="s">
        <v>76</v>
      </c>
      <c r="AY123" s="124" t="s">
        <v>176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339</v>
      </c>
      <c r="F124" s="133" t="s">
        <v>340</v>
      </c>
      <c r="I124" s="126"/>
      <c r="J124" s="134">
        <f>BK124</f>
        <v>0</v>
      </c>
      <c r="L124" s="123"/>
      <c r="M124" s="128"/>
      <c r="P124" s="129">
        <f>SUM(P125:P150)</f>
        <v>0</v>
      </c>
      <c r="R124" s="129">
        <f>SUM(R125:R150)</f>
        <v>0</v>
      </c>
      <c r="T124" s="130">
        <f>SUM(T125:T150)</f>
        <v>0</v>
      </c>
      <c r="AR124" s="124" t="s">
        <v>86</v>
      </c>
      <c r="AT124" s="131" t="s">
        <v>75</v>
      </c>
      <c r="AU124" s="131" t="s">
        <v>84</v>
      </c>
      <c r="AY124" s="124" t="s">
        <v>176</v>
      </c>
      <c r="BK124" s="132">
        <f>SUM(BK125:BK150)</f>
        <v>0</v>
      </c>
    </row>
    <row r="125" spans="2:65" s="1" customFormat="1" ht="16.5" customHeight="1">
      <c r="B125" s="31"/>
      <c r="C125" s="135" t="s">
        <v>84</v>
      </c>
      <c r="D125" s="135" t="s">
        <v>179</v>
      </c>
      <c r="E125" s="136" t="s">
        <v>1961</v>
      </c>
      <c r="F125" s="137" t="s">
        <v>1962</v>
      </c>
      <c r="G125" s="138" t="s">
        <v>482</v>
      </c>
      <c r="H125" s="139">
        <v>162</v>
      </c>
      <c r="I125" s="140"/>
      <c r="J125" s="141">
        <f>ROUND(I125*H125,2)</f>
        <v>0</v>
      </c>
      <c r="K125" s="137" t="s">
        <v>1</v>
      </c>
      <c r="L125" s="31"/>
      <c r="M125" s="142" t="s">
        <v>1</v>
      </c>
      <c r="N125" s="143" t="s">
        <v>41</v>
      </c>
      <c r="P125" s="144">
        <f>O125*H125</f>
        <v>0</v>
      </c>
      <c r="Q125" s="144">
        <v>0</v>
      </c>
      <c r="R125" s="144">
        <f>Q125*H125</f>
        <v>0</v>
      </c>
      <c r="S125" s="144">
        <v>0</v>
      </c>
      <c r="T125" s="145">
        <f>S125*H125</f>
        <v>0</v>
      </c>
      <c r="AR125" s="146" t="s">
        <v>138</v>
      </c>
      <c r="AT125" s="146" t="s">
        <v>179</v>
      </c>
      <c r="AU125" s="146" t="s">
        <v>86</v>
      </c>
      <c r="AY125" s="16" t="s">
        <v>176</v>
      </c>
      <c r="BE125" s="147">
        <f>IF(N125="základní",J125,0)</f>
        <v>0</v>
      </c>
      <c r="BF125" s="147">
        <f>IF(N125="snížená",J125,0)</f>
        <v>0</v>
      </c>
      <c r="BG125" s="147">
        <f>IF(N125="zákl. přenesená",J125,0)</f>
        <v>0</v>
      </c>
      <c r="BH125" s="147">
        <f>IF(N125="sníž. přenesená",J125,0)</f>
        <v>0</v>
      </c>
      <c r="BI125" s="147">
        <f>IF(N125="nulová",J125,0)</f>
        <v>0</v>
      </c>
      <c r="BJ125" s="16" t="s">
        <v>84</v>
      </c>
      <c r="BK125" s="147">
        <f>ROUND(I125*H125,2)</f>
        <v>0</v>
      </c>
      <c r="BL125" s="16" t="s">
        <v>138</v>
      </c>
      <c r="BM125" s="146" t="s">
        <v>1963</v>
      </c>
    </row>
    <row r="126" spans="2:65" s="1" customFormat="1" ht="107.25">
      <c r="B126" s="31"/>
      <c r="D126" s="148" t="s">
        <v>184</v>
      </c>
      <c r="F126" s="149" t="s">
        <v>1964</v>
      </c>
      <c r="I126" s="150"/>
      <c r="L126" s="31"/>
      <c r="M126" s="151"/>
      <c r="T126" s="55"/>
      <c r="AT126" s="16" t="s">
        <v>184</v>
      </c>
      <c r="AU126" s="16" t="s">
        <v>86</v>
      </c>
    </row>
    <row r="127" spans="2:65" s="1" customFormat="1" ht="21.75" customHeight="1">
      <c r="B127" s="31"/>
      <c r="C127" s="135" t="s">
        <v>86</v>
      </c>
      <c r="D127" s="135" t="s">
        <v>179</v>
      </c>
      <c r="E127" s="136" t="s">
        <v>1965</v>
      </c>
      <c r="F127" s="137" t="s">
        <v>1966</v>
      </c>
      <c r="G127" s="138" t="s">
        <v>482</v>
      </c>
      <c r="H127" s="139">
        <v>6</v>
      </c>
      <c r="I127" s="140"/>
      <c r="J127" s="141">
        <f>ROUND(I127*H127,2)</f>
        <v>0</v>
      </c>
      <c r="K127" s="137" t="s">
        <v>1</v>
      </c>
      <c r="L127" s="31"/>
      <c r="M127" s="142" t="s">
        <v>1</v>
      </c>
      <c r="N127" s="143" t="s">
        <v>41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138</v>
      </c>
      <c r="AT127" s="146" t="s">
        <v>179</v>
      </c>
      <c r="AU127" s="146" t="s">
        <v>86</v>
      </c>
      <c r="AY127" s="16" t="s">
        <v>176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6" t="s">
        <v>84</v>
      </c>
      <c r="BK127" s="147">
        <f>ROUND(I127*H127,2)</f>
        <v>0</v>
      </c>
      <c r="BL127" s="16" t="s">
        <v>138</v>
      </c>
      <c r="BM127" s="146" t="s">
        <v>1967</v>
      </c>
    </row>
    <row r="128" spans="2:65" s="1" customFormat="1" ht="156">
      <c r="B128" s="31"/>
      <c r="D128" s="148" t="s">
        <v>184</v>
      </c>
      <c r="F128" s="149" t="s">
        <v>1968</v>
      </c>
      <c r="I128" s="150"/>
      <c r="L128" s="31"/>
      <c r="M128" s="151"/>
      <c r="T128" s="55"/>
      <c r="AT128" s="16" t="s">
        <v>184</v>
      </c>
      <c r="AU128" s="16" t="s">
        <v>86</v>
      </c>
    </row>
    <row r="129" spans="2:65" s="1" customFormat="1" ht="16.5" customHeight="1">
      <c r="B129" s="31"/>
      <c r="C129" s="135" t="s">
        <v>192</v>
      </c>
      <c r="D129" s="135" t="s">
        <v>179</v>
      </c>
      <c r="E129" s="136" t="s">
        <v>1969</v>
      </c>
      <c r="F129" s="137" t="s">
        <v>1970</v>
      </c>
      <c r="G129" s="138" t="s">
        <v>482</v>
      </c>
      <c r="H129" s="139">
        <v>1</v>
      </c>
      <c r="I129" s="140"/>
      <c r="J129" s="141">
        <f>ROUND(I129*H129,2)</f>
        <v>0</v>
      </c>
      <c r="K129" s="137" t="s">
        <v>1</v>
      </c>
      <c r="L129" s="31"/>
      <c r="M129" s="142" t="s">
        <v>1</v>
      </c>
      <c r="N129" s="143" t="s">
        <v>41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138</v>
      </c>
      <c r="AT129" s="146" t="s">
        <v>179</v>
      </c>
      <c r="AU129" s="146" t="s">
        <v>86</v>
      </c>
      <c r="AY129" s="16" t="s">
        <v>176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6" t="s">
        <v>84</v>
      </c>
      <c r="BK129" s="147">
        <f>ROUND(I129*H129,2)</f>
        <v>0</v>
      </c>
      <c r="BL129" s="16" t="s">
        <v>138</v>
      </c>
      <c r="BM129" s="146" t="s">
        <v>1971</v>
      </c>
    </row>
    <row r="130" spans="2:65" s="1" customFormat="1" ht="107.25">
      <c r="B130" s="31"/>
      <c r="D130" s="148" t="s">
        <v>184</v>
      </c>
      <c r="F130" s="149" t="s">
        <v>1972</v>
      </c>
      <c r="I130" s="150"/>
      <c r="L130" s="31"/>
      <c r="M130" s="151"/>
      <c r="T130" s="55"/>
      <c r="AT130" s="16" t="s">
        <v>184</v>
      </c>
      <c r="AU130" s="16" t="s">
        <v>86</v>
      </c>
    </row>
    <row r="131" spans="2:65" s="1" customFormat="1" ht="16.5" customHeight="1">
      <c r="B131" s="31"/>
      <c r="C131" s="135" t="s">
        <v>182</v>
      </c>
      <c r="D131" s="135" t="s">
        <v>179</v>
      </c>
      <c r="E131" s="136" t="s">
        <v>1973</v>
      </c>
      <c r="F131" s="137" t="s">
        <v>1974</v>
      </c>
      <c r="G131" s="138" t="s">
        <v>482</v>
      </c>
      <c r="H131" s="139">
        <v>95</v>
      </c>
      <c r="I131" s="140"/>
      <c r="J131" s="141">
        <f>ROUND(I131*H131,2)</f>
        <v>0</v>
      </c>
      <c r="K131" s="137" t="s">
        <v>1</v>
      </c>
      <c r="L131" s="31"/>
      <c r="M131" s="142" t="s">
        <v>1</v>
      </c>
      <c r="N131" s="143" t="s">
        <v>41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138</v>
      </c>
      <c r="AT131" s="146" t="s">
        <v>179</v>
      </c>
      <c r="AU131" s="146" t="s">
        <v>86</v>
      </c>
      <c r="AY131" s="16" t="s">
        <v>176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84</v>
      </c>
      <c r="BK131" s="147">
        <f>ROUND(I131*H131,2)</f>
        <v>0</v>
      </c>
      <c r="BL131" s="16" t="s">
        <v>138</v>
      </c>
      <c r="BM131" s="146" t="s">
        <v>1975</v>
      </c>
    </row>
    <row r="132" spans="2:65" s="1" customFormat="1" ht="117">
      <c r="B132" s="31"/>
      <c r="D132" s="148" t="s">
        <v>184</v>
      </c>
      <c r="F132" s="149" t="s">
        <v>1976</v>
      </c>
      <c r="I132" s="150"/>
      <c r="L132" s="31"/>
      <c r="M132" s="151"/>
      <c r="T132" s="55"/>
      <c r="AT132" s="16" t="s">
        <v>184</v>
      </c>
      <c r="AU132" s="16" t="s">
        <v>86</v>
      </c>
    </row>
    <row r="133" spans="2:65" s="1" customFormat="1" ht="16.5" customHeight="1">
      <c r="B133" s="31"/>
      <c r="C133" s="135" t="s">
        <v>175</v>
      </c>
      <c r="D133" s="135" t="s">
        <v>179</v>
      </c>
      <c r="E133" s="136" t="s">
        <v>1977</v>
      </c>
      <c r="F133" s="137" t="s">
        <v>1978</v>
      </c>
      <c r="G133" s="138" t="s">
        <v>482</v>
      </c>
      <c r="H133" s="139">
        <v>5</v>
      </c>
      <c r="I133" s="140"/>
      <c r="J133" s="141">
        <f>ROUND(I133*H133,2)</f>
        <v>0</v>
      </c>
      <c r="K133" s="137" t="s">
        <v>1</v>
      </c>
      <c r="L133" s="31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138</v>
      </c>
      <c r="AT133" s="146" t="s">
        <v>179</v>
      </c>
      <c r="AU133" s="146" t="s">
        <v>86</v>
      </c>
      <c r="AY133" s="16" t="s">
        <v>176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84</v>
      </c>
      <c r="BK133" s="147">
        <f>ROUND(I133*H133,2)</f>
        <v>0</v>
      </c>
      <c r="BL133" s="16" t="s">
        <v>138</v>
      </c>
      <c r="BM133" s="146" t="s">
        <v>1979</v>
      </c>
    </row>
    <row r="134" spans="2:65" s="1" customFormat="1" ht="185.25">
      <c r="B134" s="31"/>
      <c r="D134" s="148" t="s">
        <v>184</v>
      </c>
      <c r="F134" s="149" t="s">
        <v>1980</v>
      </c>
      <c r="I134" s="150"/>
      <c r="L134" s="31"/>
      <c r="M134" s="151"/>
      <c r="T134" s="55"/>
      <c r="AT134" s="16" t="s">
        <v>184</v>
      </c>
      <c r="AU134" s="16" t="s">
        <v>86</v>
      </c>
    </row>
    <row r="135" spans="2:65" s="1" customFormat="1" ht="16.5" customHeight="1">
      <c r="B135" s="31"/>
      <c r="C135" s="135" t="s">
        <v>203</v>
      </c>
      <c r="D135" s="135" t="s">
        <v>179</v>
      </c>
      <c r="E135" s="136" t="s">
        <v>1981</v>
      </c>
      <c r="F135" s="137" t="s">
        <v>1982</v>
      </c>
      <c r="G135" s="138" t="s">
        <v>482</v>
      </c>
      <c r="H135" s="139">
        <v>180</v>
      </c>
      <c r="I135" s="140"/>
      <c r="J135" s="141">
        <f>ROUND(I135*H135,2)</f>
        <v>0</v>
      </c>
      <c r="K135" s="137" t="s">
        <v>1</v>
      </c>
      <c r="L135" s="31"/>
      <c r="M135" s="142" t="s">
        <v>1</v>
      </c>
      <c r="N135" s="143" t="s">
        <v>41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138</v>
      </c>
      <c r="AT135" s="146" t="s">
        <v>179</v>
      </c>
      <c r="AU135" s="146" t="s">
        <v>86</v>
      </c>
      <c r="AY135" s="16" t="s">
        <v>176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84</v>
      </c>
      <c r="BK135" s="147">
        <f>ROUND(I135*H135,2)</f>
        <v>0</v>
      </c>
      <c r="BL135" s="16" t="s">
        <v>138</v>
      </c>
      <c r="BM135" s="146" t="s">
        <v>1983</v>
      </c>
    </row>
    <row r="136" spans="2:65" s="1" customFormat="1" ht="195">
      <c r="B136" s="31"/>
      <c r="D136" s="148" t="s">
        <v>184</v>
      </c>
      <c r="F136" s="149" t="s">
        <v>1984</v>
      </c>
      <c r="I136" s="150"/>
      <c r="L136" s="31"/>
      <c r="M136" s="151"/>
      <c r="T136" s="55"/>
      <c r="AT136" s="16" t="s">
        <v>184</v>
      </c>
      <c r="AU136" s="16" t="s">
        <v>86</v>
      </c>
    </row>
    <row r="137" spans="2:65" s="1" customFormat="1" ht="16.5" customHeight="1">
      <c r="B137" s="31"/>
      <c r="C137" s="135" t="s">
        <v>209</v>
      </c>
      <c r="D137" s="135" t="s">
        <v>179</v>
      </c>
      <c r="E137" s="136" t="s">
        <v>1985</v>
      </c>
      <c r="F137" s="137" t="s">
        <v>1986</v>
      </c>
      <c r="G137" s="138" t="s">
        <v>482</v>
      </c>
      <c r="H137" s="139">
        <v>7</v>
      </c>
      <c r="I137" s="140"/>
      <c r="J137" s="141">
        <f>ROUND(I137*H137,2)</f>
        <v>0</v>
      </c>
      <c r="K137" s="137" t="s">
        <v>1</v>
      </c>
      <c r="L137" s="31"/>
      <c r="M137" s="142" t="s">
        <v>1</v>
      </c>
      <c r="N137" s="143" t="s">
        <v>41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138</v>
      </c>
      <c r="AT137" s="146" t="s">
        <v>179</v>
      </c>
      <c r="AU137" s="146" t="s">
        <v>86</v>
      </c>
      <c r="AY137" s="16" t="s">
        <v>176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84</v>
      </c>
      <c r="BK137" s="147">
        <f>ROUND(I137*H137,2)</f>
        <v>0</v>
      </c>
      <c r="BL137" s="16" t="s">
        <v>138</v>
      </c>
      <c r="BM137" s="146" t="s">
        <v>1987</v>
      </c>
    </row>
    <row r="138" spans="2:65" s="1" customFormat="1" ht="195">
      <c r="B138" s="31"/>
      <c r="D138" s="148" t="s">
        <v>184</v>
      </c>
      <c r="F138" s="149" t="s">
        <v>1988</v>
      </c>
      <c r="I138" s="150"/>
      <c r="L138" s="31"/>
      <c r="M138" s="151"/>
      <c r="T138" s="55"/>
      <c r="AT138" s="16" t="s">
        <v>184</v>
      </c>
      <c r="AU138" s="16" t="s">
        <v>86</v>
      </c>
    </row>
    <row r="139" spans="2:65" s="1" customFormat="1" ht="16.5" customHeight="1">
      <c r="B139" s="31"/>
      <c r="C139" s="135" t="s">
        <v>214</v>
      </c>
      <c r="D139" s="135" t="s">
        <v>179</v>
      </c>
      <c r="E139" s="136" t="s">
        <v>1989</v>
      </c>
      <c r="F139" s="137" t="s">
        <v>1990</v>
      </c>
      <c r="G139" s="138" t="s">
        <v>482</v>
      </c>
      <c r="H139" s="139">
        <v>1</v>
      </c>
      <c r="I139" s="140"/>
      <c r="J139" s="141">
        <f>ROUND(I139*H139,2)</f>
        <v>0</v>
      </c>
      <c r="K139" s="137" t="s">
        <v>1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138</v>
      </c>
      <c r="AT139" s="146" t="s">
        <v>179</v>
      </c>
      <c r="AU139" s="146" t="s">
        <v>86</v>
      </c>
      <c r="AY139" s="16" t="s">
        <v>176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84</v>
      </c>
      <c r="BK139" s="147">
        <f>ROUND(I139*H139,2)</f>
        <v>0</v>
      </c>
      <c r="BL139" s="16" t="s">
        <v>138</v>
      </c>
      <c r="BM139" s="146" t="s">
        <v>1991</v>
      </c>
    </row>
    <row r="140" spans="2:65" s="1" customFormat="1" ht="224.25">
      <c r="B140" s="31"/>
      <c r="D140" s="148" t="s">
        <v>184</v>
      </c>
      <c r="F140" s="149" t="s">
        <v>1992</v>
      </c>
      <c r="I140" s="150"/>
      <c r="L140" s="31"/>
      <c r="M140" s="151"/>
      <c r="T140" s="55"/>
      <c r="AT140" s="16" t="s">
        <v>184</v>
      </c>
      <c r="AU140" s="16" t="s">
        <v>86</v>
      </c>
    </row>
    <row r="141" spans="2:65" s="1" customFormat="1" ht="21.75" customHeight="1">
      <c r="B141" s="31"/>
      <c r="C141" s="135" t="s">
        <v>219</v>
      </c>
      <c r="D141" s="135" t="s">
        <v>179</v>
      </c>
      <c r="E141" s="136" t="s">
        <v>1993</v>
      </c>
      <c r="F141" s="137" t="s">
        <v>1994</v>
      </c>
      <c r="G141" s="138" t="s">
        <v>482</v>
      </c>
      <c r="H141" s="139">
        <v>35</v>
      </c>
      <c r="I141" s="140"/>
      <c r="J141" s="141">
        <f>ROUND(I141*H141,2)</f>
        <v>0</v>
      </c>
      <c r="K141" s="137" t="s">
        <v>1</v>
      </c>
      <c r="L141" s="31"/>
      <c r="M141" s="142" t="s">
        <v>1</v>
      </c>
      <c r="N141" s="143" t="s">
        <v>41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138</v>
      </c>
      <c r="AT141" s="146" t="s">
        <v>179</v>
      </c>
      <c r="AU141" s="146" t="s">
        <v>86</v>
      </c>
      <c r="AY141" s="16" t="s">
        <v>176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6" t="s">
        <v>84</v>
      </c>
      <c r="BK141" s="147">
        <f>ROUND(I141*H141,2)</f>
        <v>0</v>
      </c>
      <c r="BL141" s="16" t="s">
        <v>138</v>
      </c>
      <c r="BM141" s="146" t="s">
        <v>1995</v>
      </c>
    </row>
    <row r="142" spans="2:65" s="1" customFormat="1" ht="107.25">
      <c r="B142" s="31"/>
      <c r="D142" s="148" t="s">
        <v>184</v>
      </c>
      <c r="F142" s="149" t="s">
        <v>1996</v>
      </c>
      <c r="I142" s="150"/>
      <c r="L142" s="31"/>
      <c r="M142" s="151"/>
      <c r="T142" s="55"/>
      <c r="AT142" s="16" t="s">
        <v>184</v>
      </c>
      <c r="AU142" s="16" t="s">
        <v>86</v>
      </c>
    </row>
    <row r="143" spans="2:65" s="1" customFormat="1" ht="16.5" customHeight="1">
      <c r="B143" s="31"/>
      <c r="C143" s="135" t="s">
        <v>118</v>
      </c>
      <c r="D143" s="135" t="s">
        <v>179</v>
      </c>
      <c r="E143" s="136" t="s">
        <v>1997</v>
      </c>
      <c r="F143" s="137" t="s">
        <v>1998</v>
      </c>
      <c r="G143" s="138" t="s">
        <v>482</v>
      </c>
      <c r="H143" s="139">
        <v>1</v>
      </c>
      <c r="I143" s="140"/>
      <c r="J143" s="141">
        <f>ROUND(I143*H143,2)</f>
        <v>0</v>
      </c>
      <c r="K143" s="137" t="s">
        <v>1</v>
      </c>
      <c r="L143" s="31"/>
      <c r="M143" s="142" t="s">
        <v>1</v>
      </c>
      <c r="N143" s="143" t="s">
        <v>41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138</v>
      </c>
      <c r="AT143" s="146" t="s">
        <v>179</v>
      </c>
      <c r="AU143" s="146" t="s">
        <v>86</v>
      </c>
      <c r="AY143" s="16" t="s">
        <v>176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6" t="s">
        <v>84</v>
      </c>
      <c r="BK143" s="147">
        <f>ROUND(I143*H143,2)</f>
        <v>0</v>
      </c>
      <c r="BL143" s="16" t="s">
        <v>138</v>
      </c>
      <c r="BM143" s="146" t="s">
        <v>1999</v>
      </c>
    </row>
    <row r="144" spans="2:65" s="1" customFormat="1" ht="87.75">
      <c r="B144" s="31"/>
      <c r="D144" s="148" t="s">
        <v>184</v>
      </c>
      <c r="F144" s="149" t="s">
        <v>2000</v>
      </c>
      <c r="I144" s="150"/>
      <c r="L144" s="31"/>
      <c r="M144" s="151"/>
      <c r="T144" s="55"/>
      <c r="AT144" s="16" t="s">
        <v>184</v>
      </c>
      <c r="AU144" s="16" t="s">
        <v>86</v>
      </c>
    </row>
    <row r="145" spans="2:65" s="1" customFormat="1" ht="16.5" customHeight="1">
      <c r="B145" s="31"/>
      <c r="C145" s="135" t="s">
        <v>121</v>
      </c>
      <c r="D145" s="135" t="s">
        <v>179</v>
      </c>
      <c r="E145" s="136" t="s">
        <v>2001</v>
      </c>
      <c r="F145" s="137" t="s">
        <v>2002</v>
      </c>
      <c r="G145" s="138" t="s">
        <v>482</v>
      </c>
      <c r="H145" s="139">
        <v>1</v>
      </c>
      <c r="I145" s="140"/>
      <c r="J145" s="141">
        <f>ROUND(I145*H145,2)</f>
        <v>0</v>
      </c>
      <c r="K145" s="137" t="s">
        <v>1</v>
      </c>
      <c r="L145" s="31"/>
      <c r="M145" s="142" t="s">
        <v>1</v>
      </c>
      <c r="N145" s="143" t="s">
        <v>41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138</v>
      </c>
      <c r="AT145" s="146" t="s">
        <v>179</v>
      </c>
      <c r="AU145" s="146" t="s">
        <v>86</v>
      </c>
      <c r="AY145" s="16" t="s">
        <v>176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84</v>
      </c>
      <c r="BK145" s="147">
        <f>ROUND(I145*H145,2)</f>
        <v>0</v>
      </c>
      <c r="BL145" s="16" t="s">
        <v>138</v>
      </c>
      <c r="BM145" s="146" t="s">
        <v>2003</v>
      </c>
    </row>
    <row r="146" spans="2:65" s="1" customFormat="1" ht="175.5">
      <c r="B146" s="31"/>
      <c r="D146" s="148" t="s">
        <v>184</v>
      </c>
      <c r="F146" s="149" t="s">
        <v>2004</v>
      </c>
      <c r="I146" s="150"/>
      <c r="L146" s="31"/>
      <c r="M146" s="151"/>
      <c r="T146" s="55"/>
      <c r="AT146" s="16" t="s">
        <v>184</v>
      </c>
      <c r="AU146" s="16" t="s">
        <v>86</v>
      </c>
    </row>
    <row r="147" spans="2:65" s="1" customFormat="1" ht="16.5" customHeight="1">
      <c r="B147" s="31"/>
      <c r="C147" s="135" t="s">
        <v>8</v>
      </c>
      <c r="D147" s="135" t="s">
        <v>179</v>
      </c>
      <c r="E147" s="136" t="s">
        <v>2005</v>
      </c>
      <c r="F147" s="137" t="s">
        <v>2006</v>
      </c>
      <c r="G147" s="138" t="s">
        <v>482</v>
      </c>
      <c r="H147" s="139">
        <v>7</v>
      </c>
      <c r="I147" s="140"/>
      <c r="J147" s="141">
        <f>ROUND(I147*H147,2)</f>
        <v>0</v>
      </c>
      <c r="K147" s="137" t="s">
        <v>1</v>
      </c>
      <c r="L147" s="31"/>
      <c r="M147" s="142" t="s">
        <v>1</v>
      </c>
      <c r="N147" s="143" t="s">
        <v>41</v>
      </c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138</v>
      </c>
      <c r="AT147" s="146" t="s">
        <v>179</v>
      </c>
      <c r="AU147" s="146" t="s">
        <v>86</v>
      </c>
      <c r="AY147" s="16" t="s">
        <v>176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6" t="s">
        <v>84</v>
      </c>
      <c r="BK147" s="147">
        <f>ROUND(I147*H147,2)</f>
        <v>0</v>
      </c>
      <c r="BL147" s="16" t="s">
        <v>138</v>
      </c>
      <c r="BM147" s="146" t="s">
        <v>2007</v>
      </c>
    </row>
    <row r="148" spans="2:65" s="1" customFormat="1" ht="39">
      <c r="B148" s="31"/>
      <c r="D148" s="148" t="s">
        <v>184</v>
      </c>
      <c r="F148" s="149" t="s">
        <v>2008</v>
      </c>
      <c r="I148" s="150"/>
      <c r="L148" s="31"/>
      <c r="M148" s="151"/>
      <c r="T148" s="55"/>
      <c r="AT148" s="16" t="s">
        <v>184</v>
      </c>
      <c r="AU148" s="16" t="s">
        <v>86</v>
      </c>
    </row>
    <row r="149" spans="2:65" s="1" customFormat="1" ht="16.5" customHeight="1">
      <c r="B149" s="31"/>
      <c r="C149" s="135" t="s">
        <v>129</v>
      </c>
      <c r="D149" s="135" t="s">
        <v>179</v>
      </c>
      <c r="E149" s="136" t="s">
        <v>2009</v>
      </c>
      <c r="F149" s="137" t="s">
        <v>2010</v>
      </c>
      <c r="G149" s="138" t="s">
        <v>253</v>
      </c>
      <c r="H149" s="139">
        <v>1</v>
      </c>
      <c r="I149" s="140"/>
      <c r="J149" s="141">
        <f>ROUND(I149*H149,2)</f>
        <v>0</v>
      </c>
      <c r="K149" s="137" t="s">
        <v>1</v>
      </c>
      <c r="L149" s="31"/>
      <c r="M149" s="142" t="s">
        <v>1</v>
      </c>
      <c r="N149" s="143" t="s">
        <v>41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138</v>
      </c>
      <c r="AT149" s="146" t="s">
        <v>179</v>
      </c>
      <c r="AU149" s="146" t="s">
        <v>86</v>
      </c>
      <c r="AY149" s="16" t="s">
        <v>176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6" t="s">
        <v>84</v>
      </c>
      <c r="BK149" s="147">
        <f>ROUND(I149*H149,2)</f>
        <v>0</v>
      </c>
      <c r="BL149" s="16" t="s">
        <v>138</v>
      </c>
      <c r="BM149" s="146" t="s">
        <v>2011</v>
      </c>
    </row>
    <row r="150" spans="2:65" s="1" customFormat="1" ht="39">
      <c r="B150" s="31"/>
      <c r="D150" s="148" t="s">
        <v>184</v>
      </c>
      <c r="F150" s="149" t="s">
        <v>2008</v>
      </c>
      <c r="I150" s="150"/>
      <c r="L150" s="31"/>
      <c r="M150" s="191"/>
      <c r="N150" s="154"/>
      <c r="O150" s="154"/>
      <c r="P150" s="154"/>
      <c r="Q150" s="154"/>
      <c r="R150" s="154"/>
      <c r="S150" s="154"/>
      <c r="T150" s="192"/>
      <c r="AT150" s="16" t="s">
        <v>184</v>
      </c>
      <c r="AU150" s="16" t="s">
        <v>86</v>
      </c>
    </row>
    <row r="151" spans="2:65" s="1" customFormat="1" ht="6.95" customHeight="1">
      <c r="B151" s="43"/>
      <c r="C151" s="44"/>
      <c r="D151" s="44"/>
      <c r="E151" s="44"/>
      <c r="F151" s="44"/>
      <c r="G151" s="44"/>
      <c r="H151" s="44"/>
      <c r="I151" s="44"/>
      <c r="J151" s="44"/>
      <c r="K151" s="44"/>
      <c r="L151" s="31"/>
    </row>
  </sheetData>
  <sheetProtection algorithmName="SHA-512" hashValue="c9l1IsMshlwVrr2RysiTC0ufYqXdhmExGDdDOJz2bZp5DRzlDyIGw2HVagmB3XfFIwduTWZk5eOxoHUo/9ghyg==" saltValue="xOK8RoMkac6Q/flqBAQQDSePKsSXPjMdxBDO0l0UN5+FwD1mpVo9dzJowY7v+JSPojAQXmPToh9cgwZJjyu/Ag==" spinCount="100000" sheet="1" objects="1" scenarios="1" formatColumns="0" formatRows="0" autoFilter="0"/>
  <autoFilter ref="C121:K150" xr:uid="{00000000-0009-0000-0000-00000D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4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131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23.25" customHeight="1">
      <c r="B9" s="31"/>
      <c r="E9" s="235" t="s">
        <v>2012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2013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ROUND((SUM(BE121:BE147)),  2)</f>
        <v>0</v>
      </c>
      <c r="I35" s="95">
        <v>0.21</v>
      </c>
      <c r="J35" s="85">
        <f>ROUND(((SUM(BE121:BE147))*I35),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ROUND((SUM(BF121:BF147)),  2)</f>
        <v>0</v>
      </c>
      <c r="I36" s="95">
        <v>0.12</v>
      </c>
      <c r="J36" s="85">
        <f>ROUND(((SUM(BF121:BF147))*I36),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ROUND((SUM(BG121:BG147)),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ROUND((SUM(BH121:BH147)),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ROUND((SUM(BI121:BI147)),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23.25" customHeight="1">
      <c r="B87" s="31"/>
      <c r="E87" s="235" t="s">
        <v>2012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13 - Klima zař.č.2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J121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2014</v>
      </c>
      <c r="E99" s="109"/>
      <c r="F99" s="109"/>
      <c r="G99" s="109"/>
      <c r="H99" s="109"/>
      <c r="I99" s="109"/>
      <c r="J99" s="110">
        <f>J122</f>
        <v>0</v>
      </c>
      <c r="L99" s="107"/>
    </row>
    <row r="100" spans="2:47" s="1" customFormat="1" ht="21.75" customHeight="1">
      <c r="B100" s="31"/>
      <c r="L100" s="31"/>
    </row>
    <row r="101" spans="2:47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47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47" s="1" customFormat="1" ht="24.95" customHeight="1">
      <c r="B106" s="31"/>
      <c r="C106" s="20" t="s">
        <v>161</v>
      </c>
      <c r="L106" s="31"/>
    </row>
    <row r="107" spans="2:47" s="1" customFormat="1" ht="6.95" customHeight="1">
      <c r="B107" s="31"/>
      <c r="L107" s="31"/>
    </row>
    <row r="108" spans="2:47" s="1" customFormat="1" ht="12" customHeight="1">
      <c r="B108" s="31"/>
      <c r="C108" s="26" t="s">
        <v>16</v>
      </c>
      <c r="L108" s="31"/>
    </row>
    <row r="109" spans="2:47" s="1" customFormat="1" ht="16.5" customHeight="1">
      <c r="B109" s="31"/>
      <c r="E109" s="235" t="str">
        <f>E7</f>
        <v>Testovací centrum Menzy CZU</v>
      </c>
      <c r="F109" s="236"/>
      <c r="G109" s="236"/>
      <c r="H109" s="236"/>
      <c r="L109" s="31"/>
    </row>
    <row r="110" spans="2:47" ht="12" customHeight="1">
      <c r="B110" s="19"/>
      <c r="C110" s="26" t="s">
        <v>145</v>
      </c>
      <c r="L110" s="19"/>
    </row>
    <row r="111" spans="2:47" s="1" customFormat="1" ht="23.25" customHeight="1">
      <c r="B111" s="31"/>
      <c r="E111" s="235" t="s">
        <v>2012</v>
      </c>
      <c r="F111" s="237"/>
      <c r="G111" s="237"/>
      <c r="H111" s="237"/>
      <c r="L111" s="31"/>
    </row>
    <row r="112" spans="2:47" s="1" customFormat="1" ht="12" customHeight="1">
      <c r="B112" s="31"/>
      <c r="C112" s="26" t="s">
        <v>224</v>
      </c>
      <c r="L112" s="31"/>
    </row>
    <row r="113" spans="2:65" s="1" customFormat="1" ht="16.5" customHeight="1">
      <c r="B113" s="31"/>
      <c r="E113" s="198" t="str">
        <f>E11</f>
        <v>13 - Klima zař.č.2</v>
      </c>
      <c r="F113" s="237"/>
      <c r="G113" s="237"/>
      <c r="H113" s="237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F14</f>
        <v>Menza ČZU</v>
      </c>
      <c r="I115" s="26" t="s">
        <v>22</v>
      </c>
      <c r="J115" s="51" t="str">
        <f>IF(J14="","",J14)</f>
        <v>27. 8. 2025</v>
      </c>
      <c r="L115" s="31"/>
    </row>
    <row r="116" spans="2:65" s="1" customFormat="1" ht="6.95" customHeight="1">
      <c r="B116" s="31"/>
      <c r="L116" s="31"/>
    </row>
    <row r="117" spans="2:65" s="1" customFormat="1" ht="25.7" customHeight="1">
      <c r="B117" s="31"/>
      <c r="C117" s="26" t="s">
        <v>24</v>
      </c>
      <c r="F117" s="24" t="str">
        <f>E17</f>
        <v>Česká zemědělská univerzita v Praze</v>
      </c>
      <c r="I117" s="26" t="s">
        <v>30</v>
      </c>
      <c r="J117" s="29" t="str">
        <f>E23</f>
        <v>Hidden Dimension s.r.o.</v>
      </c>
      <c r="L117" s="31"/>
    </row>
    <row r="118" spans="2:65" s="1" customFormat="1" ht="25.7" customHeight="1">
      <c r="B118" s="31"/>
      <c r="C118" s="26" t="s">
        <v>28</v>
      </c>
      <c r="F118" s="24" t="str">
        <f>IF(E20="","",E20)</f>
        <v>Vyplň údaj</v>
      </c>
      <c r="I118" s="26" t="s">
        <v>33</v>
      </c>
      <c r="J118" s="29" t="str">
        <f>E26</f>
        <v>František Klus rozpočty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5"/>
      <c r="C120" s="116" t="s">
        <v>162</v>
      </c>
      <c r="D120" s="117" t="s">
        <v>61</v>
      </c>
      <c r="E120" s="117" t="s">
        <v>57</v>
      </c>
      <c r="F120" s="117" t="s">
        <v>58</v>
      </c>
      <c r="G120" s="117" t="s">
        <v>163</v>
      </c>
      <c r="H120" s="117" t="s">
        <v>164</v>
      </c>
      <c r="I120" s="117" t="s">
        <v>165</v>
      </c>
      <c r="J120" s="117" t="s">
        <v>149</v>
      </c>
      <c r="K120" s="118" t="s">
        <v>166</v>
      </c>
      <c r="L120" s="115"/>
      <c r="M120" s="58" t="s">
        <v>1</v>
      </c>
      <c r="N120" s="59" t="s">
        <v>40</v>
      </c>
      <c r="O120" s="59" t="s">
        <v>167</v>
      </c>
      <c r="P120" s="59" t="s">
        <v>168</v>
      </c>
      <c r="Q120" s="59" t="s">
        <v>169</v>
      </c>
      <c r="R120" s="59" t="s">
        <v>170</v>
      </c>
      <c r="S120" s="59" t="s">
        <v>171</v>
      </c>
      <c r="T120" s="60" t="s">
        <v>172</v>
      </c>
    </row>
    <row r="121" spans="2:65" s="1" customFormat="1" ht="22.9" customHeight="1">
      <c r="B121" s="31"/>
      <c r="C121" s="63" t="s">
        <v>173</v>
      </c>
      <c r="J121" s="119">
        <f>BK121</f>
        <v>0</v>
      </c>
      <c r="L121" s="31"/>
      <c r="M121" s="61"/>
      <c r="N121" s="52"/>
      <c r="O121" s="52"/>
      <c r="P121" s="120">
        <f>P122</f>
        <v>0</v>
      </c>
      <c r="Q121" s="52"/>
      <c r="R121" s="120">
        <f>R122</f>
        <v>0</v>
      </c>
      <c r="S121" s="52"/>
      <c r="T121" s="121">
        <f>T122</f>
        <v>0</v>
      </c>
      <c r="AT121" s="16" t="s">
        <v>75</v>
      </c>
      <c r="AU121" s="16" t="s">
        <v>151</v>
      </c>
      <c r="BK121" s="122">
        <f>BK122</f>
        <v>0</v>
      </c>
    </row>
    <row r="122" spans="2:65" s="11" customFormat="1" ht="25.9" customHeight="1">
      <c r="B122" s="123"/>
      <c r="D122" s="124" t="s">
        <v>75</v>
      </c>
      <c r="E122" s="125" t="s">
        <v>926</v>
      </c>
      <c r="F122" s="125" t="s">
        <v>2015</v>
      </c>
      <c r="I122" s="126"/>
      <c r="J122" s="127">
        <f>BK122</f>
        <v>0</v>
      </c>
      <c r="L122" s="123"/>
      <c r="M122" s="128"/>
      <c r="P122" s="129">
        <f>SUM(P123:P147)</f>
        <v>0</v>
      </c>
      <c r="R122" s="129">
        <f>SUM(R123:R147)</f>
        <v>0</v>
      </c>
      <c r="T122" s="130">
        <f>SUM(T123:T147)</f>
        <v>0</v>
      </c>
      <c r="AR122" s="124" t="s">
        <v>84</v>
      </c>
      <c r="AT122" s="131" t="s">
        <v>75</v>
      </c>
      <c r="AU122" s="131" t="s">
        <v>76</v>
      </c>
      <c r="AY122" s="124" t="s">
        <v>176</v>
      </c>
      <c r="BK122" s="132">
        <f>SUM(BK123:BK147)</f>
        <v>0</v>
      </c>
    </row>
    <row r="123" spans="2:65" s="1" customFormat="1" ht="62.65" customHeight="1">
      <c r="B123" s="31"/>
      <c r="C123" s="135" t="s">
        <v>84</v>
      </c>
      <c r="D123" s="135" t="s">
        <v>179</v>
      </c>
      <c r="E123" s="136" t="s">
        <v>2016</v>
      </c>
      <c r="F123" s="137" t="s">
        <v>2017</v>
      </c>
      <c r="G123" s="138" t="s">
        <v>944</v>
      </c>
      <c r="H123" s="139">
        <v>1</v>
      </c>
      <c r="I123" s="140"/>
      <c r="J123" s="141">
        <f t="shared" ref="J123:J147" si="0">ROUND(I123*H123,2)</f>
        <v>0</v>
      </c>
      <c r="K123" s="137" t="s">
        <v>1</v>
      </c>
      <c r="L123" s="31"/>
      <c r="M123" s="142" t="s">
        <v>1</v>
      </c>
      <c r="N123" s="143" t="s">
        <v>41</v>
      </c>
      <c r="P123" s="144">
        <f t="shared" ref="P123:P147" si="1">O123*H123</f>
        <v>0</v>
      </c>
      <c r="Q123" s="144">
        <v>0</v>
      </c>
      <c r="R123" s="144">
        <f t="shared" ref="R123:R147" si="2">Q123*H123</f>
        <v>0</v>
      </c>
      <c r="S123" s="144">
        <v>0</v>
      </c>
      <c r="T123" s="145">
        <f t="shared" ref="T123:T147" si="3">S123*H123</f>
        <v>0</v>
      </c>
      <c r="AR123" s="146" t="s">
        <v>182</v>
      </c>
      <c r="AT123" s="146" t="s">
        <v>179</v>
      </c>
      <c r="AU123" s="146" t="s">
        <v>84</v>
      </c>
      <c r="AY123" s="16" t="s">
        <v>176</v>
      </c>
      <c r="BE123" s="147">
        <f t="shared" ref="BE123:BE147" si="4">IF(N123="základní",J123,0)</f>
        <v>0</v>
      </c>
      <c r="BF123" s="147">
        <f t="shared" ref="BF123:BF147" si="5">IF(N123="snížená",J123,0)</f>
        <v>0</v>
      </c>
      <c r="BG123" s="147">
        <f t="shared" ref="BG123:BG147" si="6">IF(N123="zákl. přenesená",J123,0)</f>
        <v>0</v>
      </c>
      <c r="BH123" s="147">
        <f t="shared" ref="BH123:BH147" si="7">IF(N123="sníž. přenesená",J123,0)</f>
        <v>0</v>
      </c>
      <c r="BI123" s="147">
        <f t="shared" ref="BI123:BI147" si="8">IF(N123="nulová",J123,0)</f>
        <v>0</v>
      </c>
      <c r="BJ123" s="16" t="s">
        <v>84</v>
      </c>
      <c r="BK123" s="147">
        <f t="shared" ref="BK123:BK147" si="9">ROUND(I123*H123,2)</f>
        <v>0</v>
      </c>
      <c r="BL123" s="16" t="s">
        <v>182</v>
      </c>
      <c r="BM123" s="146" t="s">
        <v>2018</v>
      </c>
    </row>
    <row r="124" spans="2:65" s="1" customFormat="1" ht="16.5" customHeight="1">
      <c r="B124" s="31"/>
      <c r="C124" s="135" t="s">
        <v>86</v>
      </c>
      <c r="D124" s="135" t="s">
        <v>179</v>
      </c>
      <c r="E124" s="136" t="s">
        <v>2019</v>
      </c>
      <c r="F124" s="137" t="s">
        <v>2020</v>
      </c>
      <c r="G124" s="138" t="s">
        <v>944</v>
      </c>
      <c r="H124" s="139">
        <v>1</v>
      </c>
      <c r="I124" s="140"/>
      <c r="J124" s="141">
        <f t="shared" si="0"/>
        <v>0</v>
      </c>
      <c r="K124" s="137" t="s">
        <v>1</v>
      </c>
      <c r="L124" s="31"/>
      <c r="M124" s="142" t="s">
        <v>1</v>
      </c>
      <c r="N124" s="143" t="s">
        <v>41</v>
      </c>
      <c r="P124" s="144">
        <f t="shared" si="1"/>
        <v>0</v>
      </c>
      <c r="Q124" s="144">
        <v>0</v>
      </c>
      <c r="R124" s="144">
        <f t="shared" si="2"/>
        <v>0</v>
      </c>
      <c r="S124" s="144">
        <v>0</v>
      </c>
      <c r="T124" s="145">
        <f t="shared" si="3"/>
        <v>0</v>
      </c>
      <c r="AR124" s="146" t="s">
        <v>182</v>
      </c>
      <c r="AT124" s="146" t="s">
        <v>179</v>
      </c>
      <c r="AU124" s="146" t="s">
        <v>84</v>
      </c>
      <c r="AY124" s="16" t="s">
        <v>176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6" t="s">
        <v>84</v>
      </c>
      <c r="BK124" s="147">
        <f t="shared" si="9"/>
        <v>0</v>
      </c>
      <c r="BL124" s="16" t="s">
        <v>182</v>
      </c>
      <c r="BM124" s="146" t="s">
        <v>2021</v>
      </c>
    </row>
    <row r="125" spans="2:65" s="1" customFormat="1" ht="16.5" customHeight="1">
      <c r="B125" s="31"/>
      <c r="C125" s="135" t="s">
        <v>192</v>
      </c>
      <c r="D125" s="135" t="s">
        <v>179</v>
      </c>
      <c r="E125" s="136" t="s">
        <v>2022</v>
      </c>
      <c r="F125" s="137" t="s">
        <v>2023</v>
      </c>
      <c r="G125" s="138" t="s">
        <v>1414</v>
      </c>
      <c r="H125" s="139">
        <v>12</v>
      </c>
      <c r="I125" s="140"/>
      <c r="J125" s="141">
        <f t="shared" si="0"/>
        <v>0</v>
      </c>
      <c r="K125" s="137" t="s">
        <v>1</v>
      </c>
      <c r="L125" s="31"/>
      <c r="M125" s="142" t="s">
        <v>1</v>
      </c>
      <c r="N125" s="143" t="s">
        <v>41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182</v>
      </c>
      <c r="AT125" s="146" t="s">
        <v>179</v>
      </c>
      <c r="AU125" s="146" t="s">
        <v>84</v>
      </c>
      <c r="AY125" s="16" t="s">
        <v>176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6" t="s">
        <v>84</v>
      </c>
      <c r="BK125" s="147">
        <f t="shared" si="9"/>
        <v>0</v>
      </c>
      <c r="BL125" s="16" t="s">
        <v>182</v>
      </c>
      <c r="BM125" s="146" t="s">
        <v>2024</v>
      </c>
    </row>
    <row r="126" spans="2:65" s="1" customFormat="1" ht="16.5" customHeight="1">
      <c r="B126" s="31"/>
      <c r="C126" s="135" t="s">
        <v>182</v>
      </c>
      <c r="D126" s="135" t="s">
        <v>179</v>
      </c>
      <c r="E126" s="136" t="s">
        <v>2025</v>
      </c>
      <c r="F126" s="137" t="s">
        <v>2026</v>
      </c>
      <c r="G126" s="138" t="s">
        <v>1414</v>
      </c>
      <c r="H126" s="139">
        <v>400</v>
      </c>
      <c r="I126" s="140"/>
      <c r="J126" s="141">
        <f t="shared" si="0"/>
        <v>0</v>
      </c>
      <c r="K126" s="137" t="s">
        <v>1</v>
      </c>
      <c r="L126" s="31"/>
      <c r="M126" s="142" t="s">
        <v>1</v>
      </c>
      <c r="N126" s="143" t="s">
        <v>41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182</v>
      </c>
      <c r="AT126" s="146" t="s">
        <v>179</v>
      </c>
      <c r="AU126" s="146" t="s">
        <v>84</v>
      </c>
      <c r="AY126" s="16" t="s">
        <v>176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6" t="s">
        <v>84</v>
      </c>
      <c r="BK126" s="147">
        <f t="shared" si="9"/>
        <v>0</v>
      </c>
      <c r="BL126" s="16" t="s">
        <v>182</v>
      </c>
      <c r="BM126" s="146" t="s">
        <v>2027</v>
      </c>
    </row>
    <row r="127" spans="2:65" s="1" customFormat="1" ht="21.75" customHeight="1">
      <c r="B127" s="31"/>
      <c r="C127" s="135" t="s">
        <v>175</v>
      </c>
      <c r="D127" s="135" t="s">
        <v>179</v>
      </c>
      <c r="E127" s="136" t="s">
        <v>2028</v>
      </c>
      <c r="F127" s="137" t="s">
        <v>2029</v>
      </c>
      <c r="G127" s="138" t="s">
        <v>944</v>
      </c>
      <c r="H127" s="139">
        <v>1</v>
      </c>
      <c r="I127" s="140"/>
      <c r="J127" s="141">
        <f t="shared" si="0"/>
        <v>0</v>
      </c>
      <c r="K127" s="137" t="s">
        <v>1</v>
      </c>
      <c r="L127" s="31"/>
      <c r="M127" s="142" t="s">
        <v>1</v>
      </c>
      <c r="N127" s="143" t="s">
        <v>41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182</v>
      </c>
      <c r="AT127" s="146" t="s">
        <v>179</v>
      </c>
      <c r="AU127" s="146" t="s">
        <v>84</v>
      </c>
      <c r="AY127" s="16" t="s">
        <v>176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6" t="s">
        <v>84</v>
      </c>
      <c r="BK127" s="147">
        <f t="shared" si="9"/>
        <v>0</v>
      </c>
      <c r="BL127" s="16" t="s">
        <v>182</v>
      </c>
      <c r="BM127" s="146" t="s">
        <v>2030</v>
      </c>
    </row>
    <row r="128" spans="2:65" s="1" customFormat="1" ht="21.75" customHeight="1">
      <c r="B128" s="31"/>
      <c r="C128" s="135" t="s">
        <v>203</v>
      </c>
      <c r="D128" s="135" t="s">
        <v>179</v>
      </c>
      <c r="E128" s="136" t="s">
        <v>2031</v>
      </c>
      <c r="F128" s="137" t="s">
        <v>2032</v>
      </c>
      <c r="G128" s="138" t="s">
        <v>944</v>
      </c>
      <c r="H128" s="139">
        <v>9</v>
      </c>
      <c r="I128" s="140"/>
      <c r="J128" s="141">
        <f t="shared" si="0"/>
        <v>0</v>
      </c>
      <c r="K128" s="137" t="s">
        <v>1</v>
      </c>
      <c r="L128" s="31"/>
      <c r="M128" s="142" t="s">
        <v>1</v>
      </c>
      <c r="N128" s="143" t="s">
        <v>41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182</v>
      </c>
      <c r="AT128" s="146" t="s">
        <v>179</v>
      </c>
      <c r="AU128" s="146" t="s">
        <v>84</v>
      </c>
      <c r="AY128" s="16" t="s">
        <v>176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6" t="s">
        <v>84</v>
      </c>
      <c r="BK128" s="147">
        <f t="shared" si="9"/>
        <v>0</v>
      </c>
      <c r="BL128" s="16" t="s">
        <v>182</v>
      </c>
      <c r="BM128" s="146" t="s">
        <v>2033</v>
      </c>
    </row>
    <row r="129" spans="2:65" s="1" customFormat="1" ht="21.75" customHeight="1">
      <c r="B129" s="31"/>
      <c r="C129" s="135" t="s">
        <v>209</v>
      </c>
      <c r="D129" s="135" t="s">
        <v>179</v>
      </c>
      <c r="E129" s="136" t="s">
        <v>2034</v>
      </c>
      <c r="F129" s="137" t="s">
        <v>2035</v>
      </c>
      <c r="G129" s="138" t="s">
        <v>944</v>
      </c>
      <c r="H129" s="139">
        <v>1</v>
      </c>
      <c r="I129" s="140"/>
      <c r="J129" s="141">
        <f t="shared" si="0"/>
        <v>0</v>
      </c>
      <c r="K129" s="137" t="s">
        <v>1</v>
      </c>
      <c r="L129" s="31"/>
      <c r="M129" s="142" t="s">
        <v>1</v>
      </c>
      <c r="N129" s="143" t="s">
        <v>41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182</v>
      </c>
      <c r="AT129" s="146" t="s">
        <v>179</v>
      </c>
      <c r="AU129" s="146" t="s">
        <v>84</v>
      </c>
      <c r="AY129" s="16" t="s">
        <v>176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6" t="s">
        <v>84</v>
      </c>
      <c r="BK129" s="147">
        <f t="shared" si="9"/>
        <v>0</v>
      </c>
      <c r="BL129" s="16" t="s">
        <v>182</v>
      </c>
      <c r="BM129" s="146" t="s">
        <v>2036</v>
      </c>
    </row>
    <row r="130" spans="2:65" s="1" customFormat="1" ht="16.5" customHeight="1">
      <c r="B130" s="31"/>
      <c r="C130" s="135" t="s">
        <v>214</v>
      </c>
      <c r="D130" s="135" t="s">
        <v>179</v>
      </c>
      <c r="E130" s="136" t="s">
        <v>2037</v>
      </c>
      <c r="F130" s="137" t="s">
        <v>2038</v>
      </c>
      <c r="G130" s="138" t="s">
        <v>944</v>
      </c>
      <c r="H130" s="139">
        <v>10</v>
      </c>
      <c r="I130" s="140"/>
      <c r="J130" s="141">
        <f t="shared" si="0"/>
        <v>0</v>
      </c>
      <c r="K130" s="137" t="s">
        <v>1</v>
      </c>
      <c r="L130" s="31"/>
      <c r="M130" s="142" t="s">
        <v>1</v>
      </c>
      <c r="N130" s="143" t="s">
        <v>41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182</v>
      </c>
      <c r="AT130" s="146" t="s">
        <v>179</v>
      </c>
      <c r="AU130" s="146" t="s">
        <v>84</v>
      </c>
      <c r="AY130" s="16" t="s">
        <v>176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6" t="s">
        <v>84</v>
      </c>
      <c r="BK130" s="147">
        <f t="shared" si="9"/>
        <v>0</v>
      </c>
      <c r="BL130" s="16" t="s">
        <v>182</v>
      </c>
      <c r="BM130" s="146" t="s">
        <v>2039</v>
      </c>
    </row>
    <row r="131" spans="2:65" s="1" customFormat="1" ht="16.5" customHeight="1">
      <c r="B131" s="31"/>
      <c r="C131" s="135" t="s">
        <v>219</v>
      </c>
      <c r="D131" s="135" t="s">
        <v>179</v>
      </c>
      <c r="E131" s="136" t="s">
        <v>2040</v>
      </c>
      <c r="F131" s="137" t="s">
        <v>2041</v>
      </c>
      <c r="G131" s="138" t="s">
        <v>944</v>
      </c>
      <c r="H131" s="139">
        <v>1</v>
      </c>
      <c r="I131" s="140"/>
      <c r="J131" s="141">
        <f t="shared" si="0"/>
        <v>0</v>
      </c>
      <c r="K131" s="137" t="s">
        <v>1</v>
      </c>
      <c r="L131" s="31"/>
      <c r="M131" s="142" t="s">
        <v>1</v>
      </c>
      <c r="N131" s="143" t="s">
        <v>41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182</v>
      </c>
      <c r="AT131" s="146" t="s">
        <v>179</v>
      </c>
      <c r="AU131" s="146" t="s">
        <v>84</v>
      </c>
      <c r="AY131" s="16" t="s">
        <v>176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6" t="s">
        <v>84</v>
      </c>
      <c r="BK131" s="147">
        <f t="shared" si="9"/>
        <v>0</v>
      </c>
      <c r="BL131" s="16" t="s">
        <v>182</v>
      </c>
      <c r="BM131" s="146" t="s">
        <v>2042</v>
      </c>
    </row>
    <row r="132" spans="2:65" s="1" customFormat="1" ht="21.75" customHeight="1">
      <c r="B132" s="31"/>
      <c r="C132" s="135" t="s">
        <v>118</v>
      </c>
      <c r="D132" s="135" t="s">
        <v>179</v>
      </c>
      <c r="E132" s="136" t="s">
        <v>2043</v>
      </c>
      <c r="F132" s="137" t="s">
        <v>2044</v>
      </c>
      <c r="G132" s="138" t="s">
        <v>281</v>
      </c>
      <c r="H132" s="139">
        <v>43</v>
      </c>
      <c r="I132" s="140"/>
      <c r="J132" s="141">
        <f t="shared" si="0"/>
        <v>0</v>
      </c>
      <c r="K132" s="137" t="s">
        <v>1</v>
      </c>
      <c r="L132" s="31"/>
      <c r="M132" s="142" t="s">
        <v>1</v>
      </c>
      <c r="N132" s="143" t="s">
        <v>41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182</v>
      </c>
      <c r="AT132" s="146" t="s">
        <v>179</v>
      </c>
      <c r="AU132" s="146" t="s">
        <v>84</v>
      </c>
      <c r="AY132" s="16" t="s">
        <v>176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6" t="s">
        <v>84</v>
      </c>
      <c r="BK132" s="147">
        <f t="shared" si="9"/>
        <v>0</v>
      </c>
      <c r="BL132" s="16" t="s">
        <v>182</v>
      </c>
      <c r="BM132" s="146" t="s">
        <v>2045</v>
      </c>
    </row>
    <row r="133" spans="2:65" s="1" customFormat="1" ht="21.75" customHeight="1">
      <c r="B133" s="31"/>
      <c r="C133" s="135" t="s">
        <v>121</v>
      </c>
      <c r="D133" s="135" t="s">
        <v>179</v>
      </c>
      <c r="E133" s="136" t="s">
        <v>2046</v>
      </c>
      <c r="F133" s="137" t="s">
        <v>2047</v>
      </c>
      <c r="G133" s="138" t="s">
        <v>281</v>
      </c>
      <c r="H133" s="139">
        <v>10</v>
      </c>
      <c r="I133" s="140"/>
      <c r="J133" s="141">
        <f t="shared" si="0"/>
        <v>0</v>
      </c>
      <c r="K133" s="137" t="s">
        <v>1</v>
      </c>
      <c r="L133" s="31"/>
      <c r="M133" s="142" t="s">
        <v>1</v>
      </c>
      <c r="N133" s="143" t="s">
        <v>41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182</v>
      </c>
      <c r="AT133" s="146" t="s">
        <v>179</v>
      </c>
      <c r="AU133" s="146" t="s">
        <v>84</v>
      </c>
      <c r="AY133" s="16" t="s">
        <v>176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6" t="s">
        <v>84</v>
      </c>
      <c r="BK133" s="147">
        <f t="shared" si="9"/>
        <v>0</v>
      </c>
      <c r="BL133" s="16" t="s">
        <v>182</v>
      </c>
      <c r="BM133" s="146" t="s">
        <v>2048</v>
      </c>
    </row>
    <row r="134" spans="2:65" s="1" customFormat="1" ht="21.75" customHeight="1">
      <c r="B134" s="31"/>
      <c r="C134" s="135" t="s">
        <v>8</v>
      </c>
      <c r="D134" s="135" t="s">
        <v>179</v>
      </c>
      <c r="E134" s="136" t="s">
        <v>2049</v>
      </c>
      <c r="F134" s="137" t="s">
        <v>2050</v>
      </c>
      <c r="G134" s="138" t="s">
        <v>281</v>
      </c>
      <c r="H134" s="139">
        <v>1</v>
      </c>
      <c r="I134" s="140"/>
      <c r="J134" s="141">
        <f t="shared" si="0"/>
        <v>0</v>
      </c>
      <c r="K134" s="137" t="s">
        <v>1</v>
      </c>
      <c r="L134" s="31"/>
      <c r="M134" s="142" t="s">
        <v>1</v>
      </c>
      <c r="N134" s="143" t="s">
        <v>41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182</v>
      </c>
      <c r="AT134" s="146" t="s">
        <v>179</v>
      </c>
      <c r="AU134" s="146" t="s">
        <v>84</v>
      </c>
      <c r="AY134" s="16" t="s">
        <v>176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6" t="s">
        <v>84</v>
      </c>
      <c r="BK134" s="147">
        <f t="shared" si="9"/>
        <v>0</v>
      </c>
      <c r="BL134" s="16" t="s">
        <v>182</v>
      </c>
      <c r="BM134" s="146" t="s">
        <v>2051</v>
      </c>
    </row>
    <row r="135" spans="2:65" s="1" customFormat="1" ht="21.75" customHeight="1">
      <c r="B135" s="31"/>
      <c r="C135" s="135" t="s">
        <v>129</v>
      </c>
      <c r="D135" s="135" t="s">
        <v>179</v>
      </c>
      <c r="E135" s="136" t="s">
        <v>2052</v>
      </c>
      <c r="F135" s="137" t="s">
        <v>2053</v>
      </c>
      <c r="G135" s="138" t="s">
        <v>281</v>
      </c>
      <c r="H135" s="139">
        <v>4</v>
      </c>
      <c r="I135" s="140"/>
      <c r="J135" s="141">
        <f t="shared" si="0"/>
        <v>0</v>
      </c>
      <c r="K135" s="137" t="s">
        <v>1</v>
      </c>
      <c r="L135" s="31"/>
      <c r="M135" s="142" t="s">
        <v>1</v>
      </c>
      <c r="N135" s="143" t="s">
        <v>41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182</v>
      </c>
      <c r="AT135" s="146" t="s">
        <v>179</v>
      </c>
      <c r="AU135" s="146" t="s">
        <v>84</v>
      </c>
      <c r="AY135" s="16" t="s">
        <v>176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6" t="s">
        <v>84</v>
      </c>
      <c r="BK135" s="147">
        <f t="shared" si="9"/>
        <v>0</v>
      </c>
      <c r="BL135" s="16" t="s">
        <v>182</v>
      </c>
      <c r="BM135" s="146" t="s">
        <v>2054</v>
      </c>
    </row>
    <row r="136" spans="2:65" s="1" customFormat="1" ht="21.75" customHeight="1">
      <c r="B136" s="31"/>
      <c r="C136" s="135" t="s">
        <v>132</v>
      </c>
      <c r="D136" s="135" t="s">
        <v>179</v>
      </c>
      <c r="E136" s="136" t="s">
        <v>2055</v>
      </c>
      <c r="F136" s="137" t="s">
        <v>2056</v>
      </c>
      <c r="G136" s="138" t="s">
        <v>281</v>
      </c>
      <c r="H136" s="139">
        <v>7</v>
      </c>
      <c r="I136" s="140"/>
      <c r="J136" s="141">
        <f t="shared" si="0"/>
        <v>0</v>
      </c>
      <c r="K136" s="137" t="s">
        <v>1</v>
      </c>
      <c r="L136" s="31"/>
      <c r="M136" s="142" t="s">
        <v>1</v>
      </c>
      <c r="N136" s="143" t="s">
        <v>41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182</v>
      </c>
      <c r="AT136" s="146" t="s">
        <v>179</v>
      </c>
      <c r="AU136" s="146" t="s">
        <v>84</v>
      </c>
      <c r="AY136" s="16" t="s">
        <v>176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6" t="s">
        <v>84</v>
      </c>
      <c r="BK136" s="147">
        <f t="shared" si="9"/>
        <v>0</v>
      </c>
      <c r="BL136" s="16" t="s">
        <v>182</v>
      </c>
      <c r="BM136" s="146" t="s">
        <v>2057</v>
      </c>
    </row>
    <row r="137" spans="2:65" s="1" customFormat="1" ht="21.75" customHeight="1">
      <c r="B137" s="31"/>
      <c r="C137" s="135" t="s">
        <v>135</v>
      </c>
      <c r="D137" s="135" t="s">
        <v>179</v>
      </c>
      <c r="E137" s="136" t="s">
        <v>2058</v>
      </c>
      <c r="F137" s="137" t="s">
        <v>2059</v>
      </c>
      <c r="G137" s="138" t="s">
        <v>281</v>
      </c>
      <c r="H137" s="139">
        <v>31</v>
      </c>
      <c r="I137" s="140"/>
      <c r="J137" s="141">
        <f t="shared" si="0"/>
        <v>0</v>
      </c>
      <c r="K137" s="137" t="s">
        <v>1</v>
      </c>
      <c r="L137" s="31"/>
      <c r="M137" s="142" t="s">
        <v>1</v>
      </c>
      <c r="N137" s="143" t="s">
        <v>41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182</v>
      </c>
      <c r="AT137" s="146" t="s">
        <v>179</v>
      </c>
      <c r="AU137" s="146" t="s">
        <v>84</v>
      </c>
      <c r="AY137" s="16" t="s">
        <v>176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6" t="s">
        <v>84</v>
      </c>
      <c r="BK137" s="147">
        <f t="shared" si="9"/>
        <v>0</v>
      </c>
      <c r="BL137" s="16" t="s">
        <v>182</v>
      </c>
      <c r="BM137" s="146" t="s">
        <v>2060</v>
      </c>
    </row>
    <row r="138" spans="2:65" s="1" customFormat="1" ht="16.5" customHeight="1">
      <c r="B138" s="31"/>
      <c r="C138" s="135" t="s">
        <v>138</v>
      </c>
      <c r="D138" s="135" t="s">
        <v>179</v>
      </c>
      <c r="E138" s="136" t="s">
        <v>2061</v>
      </c>
      <c r="F138" s="137" t="s">
        <v>2062</v>
      </c>
      <c r="G138" s="138" t="s">
        <v>281</v>
      </c>
      <c r="H138" s="139">
        <v>96</v>
      </c>
      <c r="I138" s="140"/>
      <c r="J138" s="141">
        <f t="shared" si="0"/>
        <v>0</v>
      </c>
      <c r="K138" s="137" t="s">
        <v>1</v>
      </c>
      <c r="L138" s="31"/>
      <c r="M138" s="142" t="s">
        <v>1</v>
      </c>
      <c r="N138" s="143" t="s">
        <v>41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182</v>
      </c>
      <c r="AT138" s="146" t="s">
        <v>179</v>
      </c>
      <c r="AU138" s="146" t="s">
        <v>84</v>
      </c>
      <c r="AY138" s="16" t="s">
        <v>176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6" t="s">
        <v>84</v>
      </c>
      <c r="BK138" s="147">
        <f t="shared" si="9"/>
        <v>0</v>
      </c>
      <c r="BL138" s="16" t="s">
        <v>182</v>
      </c>
      <c r="BM138" s="146" t="s">
        <v>2063</v>
      </c>
    </row>
    <row r="139" spans="2:65" s="1" customFormat="1" ht="16.5" customHeight="1">
      <c r="B139" s="31"/>
      <c r="C139" s="135" t="s">
        <v>141</v>
      </c>
      <c r="D139" s="135" t="s">
        <v>179</v>
      </c>
      <c r="E139" s="136" t="s">
        <v>2064</v>
      </c>
      <c r="F139" s="137" t="s">
        <v>2065</v>
      </c>
      <c r="G139" s="138" t="s">
        <v>944</v>
      </c>
      <c r="H139" s="139">
        <v>4</v>
      </c>
      <c r="I139" s="140"/>
      <c r="J139" s="141">
        <f t="shared" si="0"/>
        <v>0</v>
      </c>
      <c r="K139" s="137" t="s">
        <v>1</v>
      </c>
      <c r="L139" s="31"/>
      <c r="M139" s="142" t="s">
        <v>1</v>
      </c>
      <c r="N139" s="143" t="s">
        <v>41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182</v>
      </c>
      <c r="AT139" s="146" t="s">
        <v>179</v>
      </c>
      <c r="AU139" s="146" t="s">
        <v>84</v>
      </c>
      <c r="AY139" s="16" t="s">
        <v>176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6" t="s">
        <v>84</v>
      </c>
      <c r="BK139" s="147">
        <f t="shared" si="9"/>
        <v>0</v>
      </c>
      <c r="BL139" s="16" t="s">
        <v>182</v>
      </c>
      <c r="BM139" s="146" t="s">
        <v>2066</v>
      </c>
    </row>
    <row r="140" spans="2:65" s="1" customFormat="1" ht="16.5" customHeight="1">
      <c r="B140" s="31"/>
      <c r="C140" s="135" t="s">
        <v>318</v>
      </c>
      <c r="D140" s="135" t="s">
        <v>179</v>
      </c>
      <c r="E140" s="136" t="s">
        <v>2067</v>
      </c>
      <c r="F140" s="137" t="s">
        <v>2068</v>
      </c>
      <c r="G140" s="138" t="s">
        <v>944</v>
      </c>
      <c r="H140" s="139">
        <v>2</v>
      </c>
      <c r="I140" s="140"/>
      <c r="J140" s="141">
        <f t="shared" si="0"/>
        <v>0</v>
      </c>
      <c r="K140" s="137" t="s">
        <v>1</v>
      </c>
      <c r="L140" s="31"/>
      <c r="M140" s="142" t="s">
        <v>1</v>
      </c>
      <c r="N140" s="143" t="s">
        <v>41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182</v>
      </c>
      <c r="AT140" s="146" t="s">
        <v>179</v>
      </c>
      <c r="AU140" s="146" t="s">
        <v>84</v>
      </c>
      <c r="AY140" s="16" t="s">
        <v>176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6" t="s">
        <v>84</v>
      </c>
      <c r="BK140" s="147">
        <f t="shared" si="9"/>
        <v>0</v>
      </c>
      <c r="BL140" s="16" t="s">
        <v>182</v>
      </c>
      <c r="BM140" s="146" t="s">
        <v>2069</v>
      </c>
    </row>
    <row r="141" spans="2:65" s="1" customFormat="1" ht="16.5" customHeight="1">
      <c r="B141" s="31"/>
      <c r="C141" s="135" t="s">
        <v>326</v>
      </c>
      <c r="D141" s="135" t="s">
        <v>179</v>
      </c>
      <c r="E141" s="136" t="s">
        <v>2070</v>
      </c>
      <c r="F141" s="137" t="s">
        <v>2071</v>
      </c>
      <c r="G141" s="138" t="s">
        <v>944</v>
      </c>
      <c r="H141" s="139">
        <v>4</v>
      </c>
      <c r="I141" s="140"/>
      <c r="J141" s="141">
        <f t="shared" si="0"/>
        <v>0</v>
      </c>
      <c r="K141" s="137" t="s">
        <v>1</v>
      </c>
      <c r="L141" s="31"/>
      <c r="M141" s="142" t="s">
        <v>1</v>
      </c>
      <c r="N141" s="143" t="s">
        <v>41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182</v>
      </c>
      <c r="AT141" s="146" t="s">
        <v>179</v>
      </c>
      <c r="AU141" s="146" t="s">
        <v>84</v>
      </c>
      <c r="AY141" s="16" t="s">
        <v>176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6" t="s">
        <v>84</v>
      </c>
      <c r="BK141" s="147">
        <f t="shared" si="9"/>
        <v>0</v>
      </c>
      <c r="BL141" s="16" t="s">
        <v>182</v>
      </c>
      <c r="BM141" s="146" t="s">
        <v>2072</v>
      </c>
    </row>
    <row r="142" spans="2:65" s="1" customFormat="1" ht="16.5" customHeight="1">
      <c r="B142" s="31"/>
      <c r="C142" s="135" t="s">
        <v>333</v>
      </c>
      <c r="D142" s="135" t="s">
        <v>179</v>
      </c>
      <c r="E142" s="136" t="s">
        <v>2073</v>
      </c>
      <c r="F142" s="137" t="s">
        <v>2074</v>
      </c>
      <c r="G142" s="138" t="s">
        <v>2075</v>
      </c>
      <c r="H142" s="139">
        <v>11</v>
      </c>
      <c r="I142" s="140"/>
      <c r="J142" s="141">
        <f t="shared" si="0"/>
        <v>0</v>
      </c>
      <c r="K142" s="137" t="s">
        <v>1</v>
      </c>
      <c r="L142" s="31"/>
      <c r="M142" s="142" t="s">
        <v>1</v>
      </c>
      <c r="N142" s="143" t="s">
        <v>41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182</v>
      </c>
      <c r="AT142" s="146" t="s">
        <v>179</v>
      </c>
      <c r="AU142" s="146" t="s">
        <v>84</v>
      </c>
      <c r="AY142" s="16" t="s">
        <v>176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6" t="s">
        <v>84</v>
      </c>
      <c r="BK142" s="147">
        <f t="shared" si="9"/>
        <v>0</v>
      </c>
      <c r="BL142" s="16" t="s">
        <v>182</v>
      </c>
      <c r="BM142" s="146" t="s">
        <v>2076</v>
      </c>
    </row>
    <row r="143" spans="2:65" s="1" customFormat="1" ht="16.5" customHeight="1">
      <c r="B143" s="31"/>
      <c r="C143" s="135" t="s">
        <v>7</v>
      </c>
      <c r="D143" s="135" t="s">
        <v>179</v>
      </c>
      <c r="E143" s="136" t="s">
        <v>2077</v>
      </c>
      <c r="F143" s="137" t="s">
        <v>2078</v>
      </c>
      <c r="G143" s="138" t="s">
        <v>1414</v>
      </c>
      <c r="H143" s="139">
        <v>55</v>
      </c>
      <c r="I143" s="140"/>
      <c r="J143" s="141">
        <f t="shared" si="0"/>
        <v>0</v>
      </c>
      <c r="K143" s="137" t="s">
        <v>1</v>
      </c>
      <c r="L143" s="31"/>
      <c r="M143" s="142" t="s">
        <v>1</v>
      </c>
      <c r="N143" s="143" t="s">
        <v>41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182</v>
      </c>
      <c r="AT143" s="146" t="s">
        <v>179</v>
      </c>
      <c r="AU143" s="146" t="s">
        <v>84</v>
      </c>
      <c r="AY143" s="16" t="s">
        <v>176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6" t="s">
        <v>84</v>
      </c>
      <c r="BK143" s="147">
        <f t="shared" si="9"/>
        <v>0</v>
      </c>
      <c r="BL143" s="16" t="s">
        <v>182</v>
      </c>
      <c r="BM143" s="146" t="s">
        <v>2079</v>
      </c>
    </row>
    <row r="144" spans="2:65" s="1" customFormat="1" ht="24.2" customHeight="1">
      <c r="B144" s="31"/>
      <c r="C144" s="135" t="s">
        <v>346</v>
      </c>
      <c r="D144" s="135" t="s">
        <v>179</v>
      </c>
      <c r="E144" s="136" t="s">
        <v>2080</v>
      </c>
      <c r="F144" s="137" t="s">
        <v>2081</v>
      </c>
      <c r="G144" s="138" t="s">
        <v>538</v>
      </c>
      <c r="H144" s="190"/>
      <c r="I144" s="140"/>
      <c r="J144" s="141">
        <f t="shared" si="0"/>
        <v>0</v>
      </c>
      <c r="K144" s="137" t="s">
        <v>1</v>
      </c>
      <c r="L144" s="31"/>
      <c r="M144" s="142" t="s">
        <v>1</v>
      </c>
      <c r="N144" s="143" t="s">
        <v>41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182</v>
      </c>
      <c r="AT144" s="146" t="s">
        <v>179</v>
      </c>
      <c r="AU144" s="146" t="s">
        <v>84</v>
      </c>
      <c r="AY144" s="16" t="s">
        <v>176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6" t="s">
        <v>84</v>
      </c>
      <c r="BK144" s="147">
        <f t="shared" si="9"/>
        <v>0</v>
      </c>
      <c r="BL144" s="16" t="s">
        <v>182</v>
      </c>
      <c r="BM144" s="146" t="s">
        <v>2082</v>
      </c>
    </row>
    <row r="145" spans="2:65" s="1" customFormat="1" ht="16.5" customHeight="1">
      <c r="B145" s="31"/>
      <c r="C145" s="135" t="s">
        <v>354</v>
      </c>
      <c r="D145" s="135" t="s">
        <v>179</v>
      </c>
      <c r="E145" s="136" t="s">
        <v>2083</v>
      </c>
      <c r="F145" s="137" t="s">
        <v>2084</v>
      </c>
      <c r="G145" s="138" t="s">
        <v>538</v>
      </c>
      <c r="H145" s="190"/>
      <c r="I145" s="140"/>
      <c r="J145" s="141">
        <f t="shared" si="0"/>
        <v>0</v>
      </c>
      <c r="K145" s="137" t="s">
        <v>1</v>
      </c>
      <c r="L145" s="31"/>
      <c r="M145" s="142" t="s">
        <v>1</v>
      </c>
      <c r="N145" s="143" t="s">
        <v>41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182</v>
      </c>
      <c r="AT145" s="146" t="s">
        <v>179</v>
      </c>
      <c r="AU145" s="146" t="s">
        <v>84</v>
      </c>
      <c r="AY145" s="16" t="s">
        <v>176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6" t="s">
        <v>84</v>
      </c>
      <c r="BK145" s="147">
        <f t="shared" si="9"/>
        <v>0</v>
      </c>
      <c r="BL145" s="16" t="s">
        <v>182</v>
      </c>
      <c r="BM145" s="146" t="s">
        <v>2085</v>
      </c>
    </row>
    <row r="146" spans="2:65" s="1" customFormat="1" ht="16.5" customHeight="1">
      <c r="B146" s="31"/>
      <c r="C146" s="135" t="s">
        <v>359</v>
      </c>
      <c r="D146" s="135" t="s">
        <v>179</v>
      </c>
      <c r="E146" s="136" t="s">
        <v>2086</v>
      </c>
      <c r="F146" s="137" t="s">
        <v>1429</v>
      </c>
      <c r="G146" s="138" t="s">
        <v>538</v>
      </c>
      <c r="H146" s="190"/>
      <c r="I146" s="140"/>
      <c r="J146" s="141">
        <f t="shared" si="0"/>
        <v>0</v>
      </c>
      <c r="K146" s="137" t="s">
        <v>1</v>
      </c>
      <c r="L146" s="31"/>
      <c r="M146" s="142" t="s">
        <v>1</v>
      </c>
      <c r="N146" s="143" t="s">
        <v>41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182</v>
      </c>
      <c r="AT146" s="146" t="s">
        <v>179</v>
      </c>
      <c r="AU146" s="146" t="s">
        <v>84</v>
      </c>
      <c r="AY146" s="16" t="s">
        <v>176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6" t="s">
        <v>84</v>
      </c>
      <c r="BK146" s="147">
        <f t="shared" si="9"/>
        <v>0</v>
      </c>
      <c r="BL146" s="16" t="s">
        <v>182</v>
      </c>
      <c r="BM146" s="146" t="s">
        <v>2087</v>
      </c>
    </row>
    <row r="147" spans="2:65" s="1" customFormat="1" ht="24.2" customHeight="1">
      <c r="B147" s="31"/>
      <c r="C147" s="135" t="s">
        <v>363</v>
      </c>
      <c r="D147" s="135" t="s">
        <v>179</v>
      </c>
      <c r="E147" s="136" t="s">
        <v>2088</v>
      </c>
      <c r="F147" s="137" t="s">
        <v>2089</v>
      </c>
      <c r="G147" s="138" t="s">
        <v>1380</v>
      </c>
      <c r="H147" s="139">
        <v>40</v>
      </c>
      <c r="I147" s="140"/>
      <c r="J147" s="141">
        <f t="shared" si="0"/>
        <v>0</v>
      </c>
      <c r="K147" s="137" t="s">
        <v>1</v>
      </c>
      <c r="L147" s="31"/>
      <c r="M147" s="152" t="s">
        <v>1</v>
      </c>
      <c r="N147" s="153" t="s">
        <v>41</v>
      </c>
      <c r="O147" s="154"/>
      <c r="P147" s="155">
        <f t="shared" si="1"/>
        <v>0</v>
      </c>
      <c r="Q147" s="155">
        <v>0</v>
      </c>
      <c r="R147" s="155">
        <f t="shared" si="2"/>
        <v>0</v>
      </c>
      <c r="S147" s="155">
        <v>0</v>
      </c>
      <c r="T147" s="156">
        <f t="shared" si="3"/>
        <v>0</v>
      </c>
      <c r="AR147" s="146" t="s">
        <v>182</v>
      </c>
      <c r="AT147" s="146" t="s">
        <v>179</v>
      </c>
      <c r="AU147" s="146" t="s">
        <v>84</v>
      </c>
      <c r="AY147" s="16" t="s">
        <v>176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6" t="s">
        <v>84</v>
      </c>
      <c r="BK147" s="147">
        <f t="shared" si="9"/>
        <v>0</v>
      </c>
      <c r="BL147" s="16" t="s">
        <v>182</v>
      </c>
      <c r="BM147" s="146" t="s">
        <v>2090</v>
      </c>
    </row>
    <row r="148" spans="2:65" s="1" customFormat="1" ht="6.95" customHeight="1">
      <c r="B148" s="43"/>
      <c r="C148" s="44"/>
      <c r="D148" s="44"/>
      <c r="E148" s="44"/>
      <c r="F148" s="44"/>
      <c r="G148" s="44"/>
      <c r="H148" s="44"/>
      <c r="I148" s="44"/>
      <c r="J148" s="44"/>
      <c r="K148" s="44"/>
      <c r="L148" s="31"/>
    </row>
  </sheetData>
  <sheetProtection algorithmName="SHA-512" hashValue="0daD6gobyDUgmlrSIgFdxSAiOKfwajGTBO5w8YHuWwvkSg2UL+L9Crx109VEy+DgHGpuZZMbV0bzPDSVjEpaOQ==" saltValue="TCUcrHlN8mYMgnwTHuSI+g41bBwZwJxZzEwRx0CQhrOgvXCEYxxF217TKOziKPKMJBy69IQE52nlFq01M+Ya1g==" spinCount="100000" sheet="1" objects="1" scenarios="1" formatColumns="0" formatRows="0" autoFilter="0"/>
  <autoFilter ref="C120:K147" xr:uid="{00000000-0009-0000-0000-00000E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2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134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23.25" customHeight="1">
      <c r="B9" s="31"/>
      <c r="E9" s="235" t="s">
        <v>2012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2091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ROUND(J127,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ROUND((SUM(BE127:BE202)),  2)</f>
        <v>0</v>
      </c>
      <c r="I35" s="95">
        <v>0.21</v>
      </c>
      <c r="J35" s="85">
        <f>ROUND(((SUM(BE127:BE202))*I35),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ROUND((SUM(BF127:BF202)),  2)</f>
        <v>0</v>
      </c>
      <c r="I36" s="95">
        <v>0.12</v>
      </c>
      <c r="J36" s="85">
        <f>ROUND(((SUM(BF127:BF202))*I36),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ROUND((SUM(BG127:BG202)),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ROUND((SUM(BH127:BH202)),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ROUND((SUM(BI127:BI202)),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23.25" customHeight="1">
      <c r="B87" s="31"/>
      <c r="E87" s="235" t="s">
        <v>2012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14 - MaR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J127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2092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899999999999999" customHeight="1">
      <c r="B100" s="111"/>
      <c r="D100" s="112" t="s">
        <v>2093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899999999999999" customHeight="1">
      <c r="B101" s="111"/>
      <c r="D101" s="112" t="s">
        <v>2094</v>
      </c>
      <c r="E101" s="113"/>
      <c r="F101" s="113"/>
      <c r="G101" s="113"/>
      <c r="H101" s="113"/>
      <c r="I101" s="113"/>
      <c r="J101" s="114">
        <f>J141</f>
        <v>0</v>
      </c>
      <c r="L101" s="111"/>
    </row>
    <row r="102" spans="2:47" s="9" customFormat="1" ht="19.899999999999999" customHeight="1">
      <c r="B102" s="111"/>
      <c r="D102" s="112" t="s">
        <v>2095</v>
      </c>
      <c r="E102" s="113"/>
      <c r="F102" s="113"/>
      <c r="G102" s="113"/>
      <c r="H102" s="113"/>
      <c r="I102" s="113"/>
      <c r="J102" s="114">
        <f>J154</f>
        <v>0</v>
      </c>
      <c r="L102" s="111"/>
    </row>
    <row r="103" spans="2:47" s="9" customFormat="1" ht="19.899999999999999" customHeight="1">
      <c r="B103" s="111"/>
      <c r="D103" s="112" t="s">
        <v>2096</v>
      </c>
      <c r="E103" s="113"/>
      <c r="F103" s="113"/>
      <c r="G103" s="113"/>
      <c r="H103" s="113"/>
      <c r="I103" s="113"/>
      <c r="J103" s="114">
        <f>J173</f>
        <v>0</v>
      </c>
      <c r="L103" s="111"/>
    </row>
    <row r="104" spans="2:47" s="9" customFormat="1" ht="19.899999999999999" customHeight="1">
      <c r="B104" s="111"/>
      <c r="D104" s="112" t="s">
        <v>2097</v>
      </c>
      <c r="E104" s="113"/>
      <c r="F104" s="113"/>
      <c r="G104" s="113"/>
      <c r="H104" s="113"/>
      <c r="I104" s="113"/>
      <c r="J104" s="114">
        <f>J175</f>
        <v>0</v>
      </c>
      <c r="L104" s="111"/>
    </row>
    <row r="105" spans="2:47" s="9" customFormat="1" ht="19.899999999999999" customHeight="1">
      <c r="B105" s="111"/>
      <c r="D105" s="112" t="s">
        <v>2098</v>
      </c>
      <c r="E105" s="113"/>
      <c r="F105" s="113"/>
      <c r="G105" s="113"/>
      <c r="H105" s="113"/>
      <c r="I105" s="113"/>
      <c r="J105" s="114">
        <f>J185</f>
        <v>0</v>
      </c>
      <c r="L105" s="111"/>
    </row>
    <row r="106" spans="2:47" s="1" customFormat="1" ht="21.75" customHeight="1">
      <c r="B106" s="31"/>
      <c r="L106" s="31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5" customHeight="1">
      <c r="B112" s="31"/>
      <c r="C112" s="20" t="s">
        <v>161</v>
      </c>
      <c r="L112" s="31"/>
    </row>
    <row r="113" spans="2:63" s="1" customFormat="1" ht="6.95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35" t="str">
        <f>E7</f>
        <v>Testovací centrum Menzy CZU</v>
      </c>
      <c r="F115" s="236"/>
      <c r="G115" s="236"/>
      <c r="H115" s="236"/>
      <c r="L115" s="31"/>
    </row>
    <row r="116" spans="2:63" ht="12" customHeight="1">
      <c r="B116" s="19"/>
      <c r="C116" s="26" t="s">
        <v>145</v>
      </c>
      <c r="L116" s="19"/>
    </row>
    <row r="117" spans="2:63" s="1" customFormat="1" ht="23.25" customHeight="1">
      <c r="B117" s="31"/>
      <c r="E117" s="235" t="s">
        <v>2012</v>
      </c>
      <c r="F117" s="237"/>
      <c r="G117" s="237"/>
      <c r="H117" s="237"/>
      <c r="L117" s="31"/>
    </row>
    <row r="118" spans="2:63" s="1" customFormat="1" ht="12" customHeight="1">
      <c r="B118" s="31"/>
      <c r="C118" s="26" t="s">
        <v>224</v>
      </c>
      <c r="L118" s="31"/>
    </row>
    <row r="119" spans="2:63" s="1" customFormat="1" ht="16.5" customHeight="1">
      <c r="B119" s="31"/>
      <c r="E119" s="198" t="str">
        <f>E11</f>
        <v>14 - MaR</v>
      </c>
      <c r="F119" s="237"/>
      <c r="G119" s="237"/>
      <c r="H119" s="237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>Menza ČZU</v>
      </c>
      <c r="I121" s="26" t="s">
        <v>22</v>
      </c>
      <c r="J121" s="51" t="str">
        <f>IF(J14="","",J14)</f>
        <v>27. 8. 2025</v>
      </c>
      <c r="L121" s="31"/>
    </row>
    <row r="122" spans="2:63" s="1" customFormat="1" ht="6.95" customHeight="1">
      <c r="B122" s="31"/>
      <c r="L122" s="31"/>
    </row>
    <row r="123" spans="2:63" s="1" customFormat="1" ht="25.7" customHeight="1">
      <c r="B123" s="31"/>
      <c r="C123" s="26" t="s">
        <v>24</v>
      </c>
      <c r="F123" s="24" t="str">
        <f>E17</f>
        <v>Česká zemědělská univerzita v Praze</v>
      </c>
      <c r="I123" s="26" t="s">
        <v>30</v>
      </c>
      <c r="J123" s="29" t="str">
        <f>E23</f>
        <v>Hidden Dimension s.r.o.</v>
      </c>
      <c r="L123" s="31"/>
    </row>
    <row r="124" spans="2:63" s="1" customFormat="1" ht="25.7" customHeight="1">
      <c r="B124" s="31"/>
      <c r="C124" s="26" t="s">
        <v>28</v>
      </c>
      <c r="F124" s="24" t="str">
        <f>IF(E20="","",E20)</f>
        <v>Vyplň údaj</v>
      </c>
      <c r="I124" s="26" t="s">
        <v>33</v>
      </c>
      <c r="J124" s="29" t="str">
        <f>E26</f>
        <v>František Klus rozpočty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162</v>
      </c>
      <c r="D126" s="117" t="s">
        <v>61</v>
      </c>
      <c r="E126" s="117" t="s">
        <v>57</v>
      </c>
      <c r="F126" s="117" t="s">
        <v>58</v>
      </c>
      <c r="G126" s="117" t="s">
        <v>163</v>
      </c>
      <c r="H126" s="117" t="s">
        <v>164</v>
      </c>
      <c r="I126" s="117" t="s">
        <v>165</v>
      </c>
      <c r="J126" s="117" t="s">
        <v>149</v>
      </c>
      <c r="K126" s="118" t="s">
        <v>166</v>
      </c>
      <c r="L126" s="115"/>
      <c r="M126" s="58" t="s">
        <v>1</v>
      </c>
      <c r="N126" s="59" t="s">
        <v>40</v>
      </c>
      <c r="O126" s="59" t="s">
        <v>167</v>
      </c>
      <c r="P126" s="59" t="s">
        <v>168</v>
      </c>
      <c r="Q126" s="59" t="s">
        <v>169</v>
      </c>
      <c r="R126" s="59" t="s">
        <v>170</v>
      </c>
      <c r="S126" s="59" t="s">
        <v>171</v>
      </c>
      <c r="T126" s="60" t="s">
        <v>172</v>
      </c>
    </row>
    <row r="127" spans="2:63" s="1" customFormat="1" ht="22.9" customHeight="1">
      <c r="B127" s="31"/>
      <c r="C127" s="63" t="s">
        <v>173</v>
      </c>
      <c r="J127" s="119">
        <f>BK127</f>
        <v>0</v>
      </c>
      <c r="L127" s="31"/>
      <c r="M127" s="61"/>
      <c r="N127" s="52"/>
      <c r="O127" s="52"/>
      <c r="P127" s="120">
        <f>P128</f>
        <v>0</v>
      </c>
      <c r="Q127" s="52"/>
      <c r="R127" s="120">
        <f>R128</f>
        <v>0</v>
      </c>
      <c r="S127" s="52"/>
      <c r="T127" s="121">
        <f>T128</f>
        <v>0</v>
      </c>
      <c r="AT127" s="16" t="s">
        <v>75</v>
      </c>
      <c r="AU127" s="16" t="s">
        <v>151</v>
      </c>
      <c r="BK127" s="122">
        <f>BK128</f>
        <v>0</v>
      </c>
    </row>
    <row r="128" spans="2:63" s="11" customFormat="1" ht="25.9" customHeight="1">
      <c r="B128" s="123"/>
      <c r="D128" s="124" t="s">
        <v>75</v>
      </c>
      <c r="E128" s="125" t="s">
        <v>926</v>
      </c>
      <c r="F128" s="125" t="s">
        <v>2099</v>
      </c>
      <c r="I128" s="126"/>
      <c r="J128" s="127">
        <f>BK128</f>
        <v>0</v>
      </c>
      <c r="L128" s="123"/>
      <c r="M128" s="128"/>
      <c r="P128" s="129">
        <f>P129+P141+P154+P173+P175+P185</f>
        <v>0</v>
      </c>
      <c r="R128" s="129">
        <f>R129+R141+R154+R173+R175+R185</f>
        <v>0</v>
      </c>
      <c r="T128" s="130">
        <f>T129+T141+T154+T173+T175+T185</f>
        <v>0</v>
      </c>
      <c r="AR128" s="124" t="s">
        <v>84</v>
      </c>
      <c r="AT128" s="131" t="s">
        <v>75</v>
      </c>
      <c r="AU128" s="131" t="s">
        <v>76</v>
      </c>
      <c r="AY128" s="124" t="s">
        <v>176</v>
      </c>
      <c r="BK128" s="132">
        <f>BK129+BK141+BK154+BK173+BK175+BK185</f>
        <v>0</v>
      </c>
    </row>
    <row r="129" spans="2:65" s="11" customFormat="1" ht="22.9" customHeight="1">
      <c r="B129" s="123"/>
      <c r="D129" s="124" t="s">
        <v>75</v>
      </c>
      <c r="E129" s="133" t="s">
        <v>936</v>
      </c>
      <c r="F129" s="133" t="s">
        <v>2100</v>
      </c>
      <c r="I129" s="126"/>
      <c r="J129" s="134">
        <f>BK129</f>
        <v>0</v>
      </c>
      <c r="L129" s="123"/>
      <c r="M129" s="128"/>
      <c r="P129" s="129">
        <f>SUM(P130:P140)</f>
        <v>0</v>
      </c>
      <c r="R129" s="129">
        <f>SUM(R130:R140)</f>
        <v>0</v>
      </c>
      <c r="T129" s="130">
        <f>SUM(T130:T140)</f>
        <v>0</v>
      </c>
      <c r="AR129" s="124" t="s">
        <v>84</v>
      </c>
      <c r="AT129" s="131" t="s">
        <v>75</v>
      </c>
      <c r="AU129" s="131" t="s">
        <v>84</v>
      </c>
      <c r="AY129" s="124" t="s">
        <v>176</v>
      </c>
      <c r="BK129" s="132">
        <f>SUM(BK130:BK140)</f>
        <v>0</v>
      </c>
    </row>
    <row r="130" spans="2:65" s="1" customFormat="1" ht="44.25" customHeight="1">
      <c r="B130" s="31"/>
      <c r="C130" s="135" t="s">
        <v>84</v>
      </c>
      <c r="D130" s="135" t="s">
        <v>179</v>
      </c>
      <c r="E130" s="136" t="s">
        <v>2101</v>
      </c>
      <c r="F130" s="137" t="s">
        <v>2102</v>
      </c>
      <c r="G130" s="138" t="s">
        <v>930</v>
      </c>
      <c r="H130" s="139">
        <v>1</v>
      </c>
      <c r="I130" s="140"/>
      <c r="J130" s="141">
        <f>ROUND(I130*H130,2)</f>
        <v>0</v>
      </c>
      <c r="K130" s="137" t="s">
        <v>1</v>
      </c>
      <c r="L130" s="31"/>
      <c r="M130" s="142" t="s">
        <v>1</v>
      </c>
      <c r="N130" s="143" t="s">
        <v>41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182</v>
      </c>
      <c r="AT130" s="146" t="s">
        <v>179</v>
      </c>
      <c r="AU130" s="146" t="s">
        <v>86</v>
      </c>
      <c r="AY130" s="16" t="s">
        <v>176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6" t="s">
        <v>84</v>
      </c>
      <c r="BK130" s="147">
        <f>ROUND(I130*H130,2)</f>
        <v>0</v>
      </c>
      <c r="BL130" s="16" t="s">
        <v>182</v>
      </c>
      <c r="BM130" s="146" t="s">
        <v>2103</v>
      </c>
    </row>
    <row r="131" spans="2:65" s="1" customFormat="1" ht="39">
      <c r="B131" s="31"/>
      <c r="D131" s="148" t="s">
        <v>184</v>
      </c>
      <c r="F131" s="149" t="s">
        <v>2104</v>
      </c>
      <c r="I131" s="150"/>
      <c r="L131" s="31"/>
      <c r="M131" s="151"/>
      <c r="T131" s="55"/>
      <c r="AT131" s="16" t="s">
        <v>184</v>
      </c>
      <c r="AU131" s="16" t="s">
        <v>86</v>
      </c>
    </row>
    <row r="132" spans="2:65" s="1" customFormat="1" ht="16.5" customHeight="1">
      <c r="B132" s="31"/>
      <c r="C132" s="135" t="s">
        <v>86</v>
      </c>
      <c r="D132" s="135" t="s">
        <v>179</v>
      </c>
      <c r="E132" s="136" t="s">
        <v>2105</v>
      </c>
      <c r="F132" s="137" t="s">
        <v>2106</v>
      </c>
      <c r="G132" s="138" t="s">
        <v>944</v>
      </c>
      <c r="H132" s="139">
        <v>1</v>
      </c>
      <c r="I132" s="140"/>
      <c r="J132" s="141">
        <f>ROUND(I132*H132,2)</f>
        <v>0</v>
      </c>
      <c r="K132" s="137" t="s">
        <v>1</v>
      </c>
      <c r="L132" s="31"/>
      <c r="M132" s="142" t="s">
        <v>1</v>
      </c>
      <c r="N132" s="143" t="s">
        <v>41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182</v>
      </c>
      <c r="AT132" s="146" t="s">
        <v>179</v>
      </c>
      <c r="AU132" s="146" t="s">
        <v>86</v>
      </c>
      <c r="AY132" s="16" t="s">
        <v>176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84</v>
      </c>
      <c r="BK132" s="147">
        <f>ROUND(I132*H132,2)</f>
        <v>0</v>
      </c>
      <c r="BL132" s="16" t="s">
        <v>182</v>
      </c>
      <c r="BM132" s="146" t="s">
        <v>2107</v>
      </c>
    </row>
    <row r="133" spans="2:65" s="1" customFormat="1" ht="16.5" customHeight="1">
      <c r="B133" s="31"/>
      <c r="C133" s="135" t="s">
        <v>192</v>
      </c>
      <c r="D133" s="135" t="s">
        <v>179</v>
      </c>
      <c r="E133" s="136" t="s">
        <v>2108</v>
      </c>
      <c r="F133" s="137" t="s">
        <v>2109</v>
      </c>
      <c r="G133" s="138" t="s">
        <v>944</v>
      </c>
      <c r="H133" s="139">
        <v>1</v>
      </c>
      <c r="I133" s="140"/>
      <c r="J133" s="141">
        <f>ROUND(I133*H133,2)</f>
        <v>0</v>
      </c>
      <c r="K133" s="137" t="s">
        <v>1</v>
      </c>
      <c r="L133" s="31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182</v>
      </c>
      <c r="AT133" s="146" t="s">
        <v>179</v>
      </c>
      <c r="AU133" s="146" t="s">
        <v>86</v>
      </c>
      <c r="AY133" s="16" t="s">
        <v>176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84</v>
      </c>
      <c r="BK133" s="147">
        <f>ROUND(I133*H133,2)</f>
        <v>0</v>
      </c>
      <c r="BL133" s="16" t="s">
        <v>182</v>
      </c>
      <c r="BM133" s="146" t="s">
        <v>2110</v>
      </c>
    </row>
    <row r="134" spans="2:65" s="1" customFormat="1" ht="24.2" customHeight="1">
      <c r="B134" s="31"/>
      <c r="C134" s="135" t="s">
        <v>182</v>
      </c>
      <c r="D134" s="135" t="s">
        <v>179</v>
      </c>
      <c r="E134" s="136" t="s">
        <v>2111</v>
      </c>
      <c r="F134" s="137" t="s">
        <v>2112</v>
      </c>
      <c r="G134" s="138" t="s">
        <v>944</v>
      </c>
      <c r="H134" s="139">
        <v>1</v>
      </c>
      <c r="I134" s="140"/>
      <c r="J134" s="141">
        <f>ROUND(I134*H134,2)</f>
        <v>0</v>
      </c>
      <c r="K134" s="137" t="s">
        <v>1</v>
      </c>
      <c r="L134" s="31"/>
      <c r="M134" s="142" t="s">
        <v>1</v>
      </c>
      <c r="N134" s="143" t="s">
        <v>41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182</v>
      </c>
      <c r="AT134" s="146" t="s">
        <v>179</v>
      </c>
      <c r="AU134" s="146" t="s">
        <v>86</v>
      </c>
      <c r="AY134" s="16" t="s">
        <v>176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84</v>
      </c>
      <c r="BK134" s="147">
        <f>ROUND(I134*H134,2)</f>
        <v>0</v>
      </c>
      <c r="BL134" s="16" t="s">
        <v>182</v>
      </c>
      <c r="BM134" s="146" t="s">
        <v>2113</v>
      </c>
    </row>
    <row r="135" spans="2:65" s="1" customFormat="1" ht="44.25" customHeight="1">
      <c r="B135" s="31"/>
      <c r="C135" s="135" t="s">
        <v>175</v>
      </c>
      <c r="D135" s="135" t="s">
        <v>179</v>
      </c>
      <c r="E135" s="136" t="s">
        <v>2114</v>
      </c>
      <c r="F135" s="137" t="s">
        <v>2115</v>
      </c>
      <c r="G135" s="138" t="s">
        <v>930</v>
      </c>
      <c r="H135" s="139">
        <v>1</v>
      </c>
      <c r="I135" s="140"/>
      <c r="J135" s="141">
        <f>ROUND(I135*H135,2)</f>
        <v>0</v>
      </c>
      <c r="K135" s="137" t="s">
        <v>1</v>
      </c>
      <c r="L135" s="31"/>
      <c r="M135" s="142" t="s">
        <v>1</v>
      </c>
      <c r="N135" s="143" t="s">
        <v>41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182</v>
      </c>
      <c r="AT135" s="146" t="s">
        <v>179</v>
      </c>
      <c r="AU135" s="146" t="s">
        <v>86</v>
      </c>
      <c r="AY135" s="16" t="s">
        <v>176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84</v>
      </c>
      <c r="BK135" s="147">
        <f>ROUND(I135*H135,2)</f>
        <v>0</v>
      </c>
      <c r="BL135" s="16" t="s">
        <v>182</v>
      </c>
      <c r="BM135" s="146" t="s">
        <v>2116</v>
      </c>
    </row>
    <row r="136" spans="2:65" s="1" customFormat="1" ht="39">
      <c r="B136" s="31"/>
      <c r="D136" s="148" t="s">
        <v>184</v>
      </c>
      <c r="F136" s="149" t="s">
        <v>2104</v>
      </c>
      <c r="I136" s="150"/>
      <c r="L136" s="31"/>
      <c r="M136" s="151"/>
      <c r="T136" s="55"/>
      <c r="AT136" s="16" t="s">
        <v>184</v>
      </c>
      <c r="AU136" s="16" t="s">
        <v>86</v>
      </c>
    </row>
    <row r="137" spans="2:65" s="1" customFormat="1" ht="16.5" customHeight="1">
      <c r="B137" s="31"/>
      <c r="C137" s="135" t="s">
        <v>203</v>
      </c>
      <c r="D137" s="135" t="s">
        <v>179</v>
      </c>
      <c r="E137" s="136" t="s">
        <v>2117</v>
      </c>
      <c r="F137" s="137" t="s">
        <v>2118</v>
      </c>
      <c r="G137" s="138" t="s">
        <v>944</v>
      </c>
      <c r="H137" s="139">
        <v>1</v>
      </c>
      <c r="I137" s="140"/>
      <c r="J137" s="141">
        <f>ROUND(I137*H137,2)</f>
        <v>0</v>
      </c>
      <c r="K137" s="137" t="s">
        <v>1</v>
      </c>
      <c r="L137" s="31"/>
      <c r="M137" s="142" t="s">
        <v>1</v>
      </c>
      <c r="N137" s="143" t="s">
        <v>41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182</v>
      </c>
      <c r="AT137" s="146" t="s">
        <v>179</v>
      </c>
      <c r="AU137" s="146" t="s">
        <v>86</v>
      </c>
      <c r="AY137" s="16" t="s">
        <v>176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84</v>
      </c>
      <c r="BK137" s="147">
        <f>ROUND(I137*H137,2)</f>
        <v>0</v>
      </c>
      <c r="BL137" s="16" t="s">
        <v>182</v>
      </c>
      <c r="BM137" s="146" t="s">
        <v>2119</v>
      </c>
    </row>
    <row r="138" spans="2:65" s="1" customFormat="1" ht="16.5" customHeight="1">
      <c r="B138" s="31"/>
      <c r="C138" s="135" t="s">
        <v>209</v>
      </c>
      <c r="D138" s="135" t="s">
        <v>179</v>
      </c>
      <c r="E138" s="136" t="s">
        <v>2108</v>
      </c>
      <c r="F138" s="137" t="s">
        <v>2109</v>
      </c>
      <c r="G138" s="138" t="s">
        <v>944</v>
      </c>
      <c r="H138" s="139">
        <v>3</v>
      </c>
      <c r="I138" s="140"/>
      <c r="J138" s="141">
        <f>ROUND(I138*H138,2)</f>
        <v>0</v>
      </c>
      <c r="K138" s="137" t="s">
        <v>1</v>
      </c>
      <c r="L138" s="31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182</v>
      </c>
      <c r="AT138" s="146" t="s">
        <v>179</v>
      </c>
      <c r="AU138" s="146" t="s">
        <v>86</v>
      </c>
      <c r="AY138" s="16" t="s">
        <v>176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84</v>
      </c>
      <c r="BK138" s="147">
        <f>ROUND(I138*H138,2)</f>
        <v>0</v>
      </c>
      <c r="BL138" s="16" t="s">
        <v>182</v>
      </c>
      <c r="BM138" s="146" t="s">
        <v>2120</v>
      </c>
    </row>
    <row r="139" spans="2:65" s="1" customFormat="1" ht="24.2" customHeight="1">
      <c r="B139" s="31"/>
      <c r="C139" s="135" t="s">
        <v>214</v>
      </c>
      <c r="D139" s="135" t="s">
        <v>179</v>
      </c>
      <c r="E139" s="136" t="s">
        <v>2111</v>
      </c>
      <c r="F139" s="137" t="s">
        <v>2112</v>
      </c>
      <c r="G139" s="138" t="s">
        <v>944</v>
      </c>
      <c r="H139" s="139">
        <v>1</v>
      </c>
      <c r="I139" s="140"/>
      <c r="J139" s="141">
        <f>ROUND(I139*H139,2)</f>
        <v>0</v>
      </c>
      <c r="K139" s="137" t="s">
        <v>1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182</v>
      </c>
      <c r="AT139" s="146" t="s">
        <v>179</v>
      </c>
      <c r="AU139" s="146" t="s">
        <v>86</v>
      </c>
      <c r="AY139" s="16" t="s">
        <v>176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84</v>
      </c>
      <c r="BK139" s="147">
        <f>ROUND(I139*H139,2)</f>
        <v>0</v>
      </c>
      <c r="BL139" s="16" t="s">
        <v>182</v>
      </c>
      <c r="BM139" s="146" t="s">
        <v>2121</v>
      </c>
    </row>
    <row r="140" spans="2:65" s="1" customFormat="1" ht="24.2" customHeight="1">
      <c r="B140" s="31"/>
      <c r="C140" s="135" t="s">
        <v>219</v>
      </c>
      <c r="D140" s="135" t="s">
        <v>179</v>
      </c>
      <c r="E140" s="136" t="s">
        <v>2122</v>
      </c>
      <c r="F140" s="137" t="s">
        <v>2123</v>
      </c>
      <c r="G140" s="138" t="s">
        <v>944</v>
      </c>
      <c r="H140" s="139">
        <v>2</v>
      </c>
      <c r="I140" s="140"/>
      <c r="J140" s="141">
        <f>ROUND(I140*H140,2)</f>
        <v>0</v>
      </c>
      <c r="K140" s="137" t="s">
        <v>1</v>
      </c>
      <c r="L140" s="31"/>
      <c r="M140" s="142" t="s">
        <v>1</v>
      </c>
      <c r="N140" s="143" t="s">
        <v>41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182</v>
      </c>
      <c r="AT140" s="146" t="s">
        <v>179</v>
      </c>
      <c r="AU140" s="146" t="s">
        <v>86</v>
      </c>
      <c r="AY140" s="16" t="s">
        <v>176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6" t="s">
        <v>84</v>
      </c>
      <c r="BK140" s="147">
        <f>ROUND(I140*H140,2)</f>
        <v>0</v>
      </c>
      <c r="BL140" s="16" t="s">
        <v>182</v>
      </c>
      <c r="BM140" s="146" t="s">
        <v>2124</v>
      </c>
    </row>
    <row r="141" spans="2:65" s="11" customFormat="1" ht="22.9" customHeight="1">
      <c r="B141" s="123"/>
      <c r="D141" s="124" t="s">
        <v>75</v>
      </c>
      <c r="E141" s="133" t="s">
        <v>970</v>
      </c>
      <c r="F141" s="133" t="s">
        <v>2125</v>
      </c>
      <c r="I141" s="126"/>
      <c r="J141" s="134">
        <f>BK141</f>
        <v>0</v>
      </c>
      <c r="L141" s="123"/>
      <c r="M141" s="128"/>
      <c r="P141" s="129">
        <f>SUM(P142:P153)</f>
        <v>0</v>
      </c>
      <c r="R141" s="129">
        <f>SUM(R142:R153)</f>
        <v>0</v>
      </c>
      <c r="T141" s="130">
        <f>SUM(T142:T153)</f>
        <v>0</v>
      </c>
      <c r="AR141" s="124" t="s">
        <v>84</v>
      </c>
      <c r="AT141" s="131" t="s">
        <v>75</v>
      </c>
      <c r="AU141" s="131" t="s">
        <v>84</v>
      </c>
      <c r="AY141" s="124" t="s">
        <v>176</v>
      </c>
      <c r="BK141" s="132">
        <f>SUM(BK142:BK153)</f>
        <v>0</v>
      </c>
    </row>
    <row r="142" spans="2:65" s="1" customFormat="1" ht="16.5" customHeight="1">
      <c r="B142" s="31"/>
      <c r="C142" s="135" t="s">
        <v>118</v>
      </c>
      <c r="D142" s="135" t="s">
        <v>179</v>
      </c>
      <c r="E142" s="136" t="s">
        <v>2126</v>
      </c>
      <c r="F142" s="137" t="s">
        <v>2127</v>
      </c>
      <c r="G142" s="138" t="s">
        <v>930</v>
      </c>
      <c r="H142" s="139">
        <v>1</v>
      </c>
      <c r="I142" s="140"/>
      <c r="J142" s="141">
        <f t="shared" ref="J142:J153" si="0">ROUND(I142*H142,2)</f>
        <v>0</v>
      </c>
      <c r="K142" s="137" t="s">
        <v>1</v>
      </c>
      <c r="L142" s="31"/>
      <c r="M142" s="142" t="s">
        <v>1</v>
      </c>
      <c r="N142" s="143" t="s">
        <v>41</v>
      </c>
      <c r="P142" s="144">
        <f t="shared" ref="P142:P153" si="1">O142*H142</f>
        <v>0</v>
      </c>
      <c r="Q142" s="144">
        <v>0</v>
      </c>
      <c r="R142" s="144">
        <f t="shared" ref="R142:R153" si="2">Q142*H142</f>
        <v>0</v>
      </c>
      <c r="S142" s="144">
        <v>0</v>
      </c>
      <c r="T142" s="145">
        <f t="shared" ref="T142:T153" si="3">S142*H142</f>
        <v>0</v>
      </c>
      <c r="AR142" s="146" t="s">
        <v>182</v>
      </c>
      <c r="AT142" s="146" t="s">
        <v>179</v>
      </c>
      <c r="AU142" s="146" t="s">
        <v>86</v>
      </c>
      <c r="AY142" s="16" t="s">
        <v>176</v>
      </c>
      <c r="BE142" s="147">
        <f t="shared" ref="BE142:BE153" si="4">IF(N142="základní",J142,0)</f>
        <v>0</v>
      </c>
      <c r="BF142" s="147">
        <f t="shared" ref="BF142:BF153" si="5">IF(N142="snížená",J142,0)</f>
        <v>0</v>
      </c>
      <c r="BG142" s="147">
        <f t="shared" ref="BG142:BG153" si="6">IF(N142="zákl. přenesená",J142,0)</f>
        <v>0</v>
      </c>
      <c r="BH142" s="147">
        <f t="shared" ref="BH142:BH153" si="7">IF(N142="sníž. přenesená",J142,0)</f>
        <v>0</v>
      </c>
      <c r="BI142" s="147">
        <f t="shared" ref="BI142:BI153" si="8">IF(N142="nulová",J142,0)</f>
        <v>0</v>
      </c>
      <c r="BJ142" s="16" t="s">
        <v>84</v>
      </c>
      <c r="BK142" s="147">
        <f t="shared" ref="BK142:BK153" si="9">ROUND(I142*H142,2)</f>
        <v>0</v>
      </c>
      <c r="BL142" s="16" t="s">
        <v>182</v>
      </c>
      <c r="BM142" s="146" t="s">
        <v>2128</v>
      </c>
    </row>
    <row r="143" spans="2:65" s="1" customFormat="1" ht="37.9" customHeight="1">
      <c r="B143" s="31"/>
      <c r="C143" s="135" t="s">
        <v>121</v>
      </c>
      <c r="D143" s="135" t="s">
        <v>179</v>
      </c>
      <c r="E143" s="136" t="s">
        <v>2129</v>
      </c>
      <c r="F143" s="137" t="s">
        <v>2130</v>
      </c>
      <c r="G143" s="138" t="s">
        <v>944</v>
      </c>
      <c r="H143" s="139">
        <v>1</v>
      </c>
      <c r="I143" s="140"/>
      <c r="J143" s="141">
        <f t="shared" si="0"/>
        <v>0</v>
      </c>
      <c r="K143" s="137" t="s">
        <v>1</v>
      </c>
      <c r="L143" s="31"/>
      <c r="M143" s="142" t="s">
        <v>1</v>
      </c>
      <c r="N143" s="143" t="s">
        <v>41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182</v>
      </c>
      <c r="AT143" s="146" t="s">
        <v>179</v>
      </c>
      <c r="AU143" s="146" t="s">
        <v>86</v>
      </c>
      <c r="AY143" s="16" t="s">
        <v>176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6" t="s">
        <v>84</v>
      </c>
      <c r="BK143" s="147">
        <f t="shared" si="9"/>
        <v>0</v>
      </c>
      <c r="BL143" s="16" t="s">
        <v>182</v>
      </c>
      <c r="BM143" s="146" t="s">
        <v>2131</v>
      </c>
    </row>
    <row r="144" spans="2:65" s="1" customFormat="1" ht="16.5" customHeight="1">
      <c r="B144" s="31"/>
      <c r="C144" s="135" t="s">
        <v>8</v>
      </c>
      <c r="D144" s="135" t="s">
        <v>179</v>
      </c>
      <c r="E144" s="136" t="s">
        <v>2132</v>
      </c>
      <c r="F144" s="137" t="s">
        <v>2133</v>
      </c>
      <c r="G144" s="138" t="s">
        <v>944</v>
      </c>
      <c r="H144" s="139">
        <v>2</v>
      </c>
      <c r="I144" s="140"/>
      <c r="J144" s="141">
        <f t="shared" si="0"/>
        <v>0</v>
      </c>
      <c r="K144" s="137" t="s">
        <v>1</v>
      </c>
      <c r="L144" s="31"/>
      <c r="M144" s="142" t="s">
        <v>1</v>
      </c>
      <c r="N144" s="143" t="s">
        <v>41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182</v>
      </c>
      <c r="AT144" s="146" t="s">
        <v>179</v>
      </c>
      <c r="AU144" s="146" t="s">
        <v>86</v>
      </c>
      <c r="AY144" s="16" t="s">
        <v>176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6" t="s">
        <v>84</v>
      </c>
      <c r="BK144" s="147">
        <f t="shared" si="9"/>
        <v>0</v>
      </c>
      <c r="BL144" s="16" t="s">
        <v>182</v>
      </c>
      <c r="BM144" s="146" t="s">
        <v>2134</v>
      </c>
    </row>
    <row r="145" spans="2:65" s="1" customFormat="1" ht="16.5" customHeight="1">
      <c r="B145" s="31"/>
      <c r="C145" s="135" t="s">
        <v>129</v>
      </c>
      <c r="D145" s="135" t="s">
        <v>179</v>
      </c>
      <c r="E145" s="136" t="s">
        <v>2135</v>
      </c>
      <c r="F145" s="137" t="s">
        <v>2136</v>
      </c>
      <c r="G145" s="138" t="s">
        <v>944</v>
      </c>
      <c r="H145" s="139">
        <v>2</v>
      </c>
      <c r="I145" s="140"/>
      <c r="J145" s="141">
        <f t="shared" si="0"/>
        <v>0</v>
      </c>
      <c r="K145" s="137" t="s">
        <v>1</v>
      </c>
      <c r="L145" s="31"/>
      <c r="M145" s="142" t="s">
        <v>1</v>
      </c>
      <c r="N145" s="143" t="s">
        <v>41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182</v>
      </c>
      <c r="AT145" s="146" t="s">
        <v>179</v>
      </c>
      <c r="AU145" s="146" t="s">
        <v>86</v>
      </c>
      <c r="AY145" s="16" t="s">
        <v>176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6" t="s">
        <v>84</v>
      </c>
      <c r="BK145" s="147">
        <f t="shared" si="9"/>
        <v>0</v>
      </c>
      <c r="BL145" s="16" t="s">
        <v>182</v>
      </c>
      <c r="BM145" s="146" t="s">
        <v>2137</v>
      </c>
    </row>
    <row r="146" spans="2:65" s="1" customFormat="1" ht="16.5" customHeight="1">
      <c r="B146" s="31"/>
      <c r="C146" s="135" t="s">
        <v>132</v>
      </c>
      <c r="D146" s="135" t="s">
        <v>179</v>
      </c>
      <c r="E146" s="136" t="s">
        <v>2138</v>
      </c>
      <c r="F146" s="137" t="s">
        <v>2139</v>
      </c>
      <c r="G146" s="138" t="s">
        <v>944</v>
      </c>
      <c r="H146" s="139">
        <v>2</v>
      </c>
      <c r="I146" s="140"/>
      <c r="J146" s="141">
        <f t="shared" si="0"/>
        <v>0</v>
      </c>
      <c r="K146" s="137" t="s">
        <v>1</v>
      </c>
      <c r="L146" s="31"/>
      <c r="M146" s="142" t="s">
        <v>1</v>
      </c>
      <c r="N146" s="143" t="s">
        <v>41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182</v>
      </c>
      <c r="AT146" s="146" t="s">
        <v>179</v>
      </c>
      <c r="AU146" s="146" t="s">
        <v>86</v>
      </c>
      <c r="AY146" s="16" t="s">
        <v>176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6" t="s">
        <v>84</v>
      </c>
      <c r="BK146" s="147">
        <f t="shared" si="9"/>
        <v>0</v>
      </c>
      <c r="BL146" s="16" t="s">
        <v>182</v>
      </c>
      <c r="BM146" s="146" t="s">
        <v>2140</v>
      </c>
    </row>
    <row r="147" spans="2:65" s="1" customFormat="1" ht="16.5" customHeight="1">
      <c r="B147" s="31"/>
      <c r="C147" s="135" t="s">
        <v>135</v>
      </c>
      <c r="D147" s="135" t="s">
        <v>179</v>
      </c>
      <c r="E147" s="136" t="s">
        <v>2141</v>
      </c>
      <c r="F147" s="137" t="s">
        <v>2142</v>
      </c>
      <c r="G147" s="138" t="s">
        <v>944</v>
      </c>
      <c r="H147" s="139">
        <v>2</v>
      </c>
      <c r="I147" s="140"/>
      <c r="J147" s="141">
        <f t="shared" si="0"/>
        <v>0</v>
      </c>
      <c r="K147" s="137" t="s">
        <v>1</v>
      </c>
      <c r="L147" s="31"/>
      <c r="M147" s="142" t="s">
        <v>1</v>
      </c>
      <c r="N147" s="143" t="s">
        <v>41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182</v>
      </c>
      <c r="AT147" s="146" t="s">
        <v>179</v>
      </c>
      <c r="AU147" s="146" t="s">
        <v>86</v>
      </c>
      <c r="AY147" s="16" t="s">
        <v>176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6" t="s">
        <v>84</v>
      </c>
      <c r="BK147" s="147">
        <f t="shared" si="9"/>
        <v>0</v>
      </c>
      <c r="BL147" s="16" t="s">
        <v>182</v>
      </c>
      <c r="BM147" s="146" t="s">
        <v>2143</v>
      </c>
    </row>
    <row r="148" spans="2:65" s="1" customFormat="1" ht="16.5" customHeight="1">
      <c r="B148" s="31"/>
      <c r="C148" s="135" t="s">
        <v>138</v>
      </c>
      <c r="D148" s="135" t="s">
        <v>179</v>
      </c>
      <c r="E148" s="136" t="s">
        <v>2144</v>
      </c>
      <c r="F148" s="137" t="s">
        <v>2145</v>
      </c>
      <c r="G148" s="138" t="s">
        <v>944</v>
      </c>
      <c r="H148" s="139">
        <v>1</v>
      </c>
      <c r="I148" s="140"/>
      <c r="J148" s="141">
        <f t="shared" si="0"/>
        <v>0</v>
      </c>
      <c r="K148" s="137" t="s">
        <v>1</v>
      </c>
      <c r="L148" s="31"/>
      <c r="M148" s="142" t="s">
        <v>1</v>
      </c>
      <c r="N148" s="143" t="s">
        <v>41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182</v>
      </c>
      <c r="AT148" s="146" t="s">
        <v>179</v>
      </c>
      <c r="AU148" s="146" t="s">
        <v>86</v>
      </c>
      <c r="AY148" s="16" t="s">
        <v>176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6" t="s">
        <v>84</v>
      </c>
      <c r="BK148" s="147">
        <f t="shared" si="9"/>
        <v>0</v>
      </c>
      <c r="BL148" s="16" t="s">
        <v>182</v>
      </c>
      <c r="BM148" s="146" t="s">
        <v>2146</v>
      </c>
    </row>
    <row r="149" spans="2:65" s="1" customFormat="1" ht="16.5" customHeight="1">
      <c r="B149" s="31"/>
      <c r="C149" s="135" t="s">
        <v>141</v>
      </c>
      <c r="D149" s="135" t="s">
        <v>179</v>
      </c>
      <c r="E149" s="136" t="s">
        <v>2147</v>
      </c>
      <c r="F149" s="137" t="s">
        <v>2148</v>
      </c>
      <c r="G149" s="138" t="s">
        <v>944</v>
      </c>
      <c r="H149" s="139">
        <v>1</v>
      </c>
      <c r="I149" s="140"/>
      <c r="J149" s="141">
        <f t="shared" si="0"/>
        <v>0</v>
      </c>
      <c r="K149" s="137" t="s">
        <v>1</v>
      </c>
      <c r="L149" s="31"/>
      <c r="M149" s="142" t="s">
        <v>1</v>
      </c>
      <c r="N149" s="143" t="s">
        <v>41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182</v>
      </c>
      <c r="AT149" s="146" t="s">
        <v>179</v>
      </c>
      <c r="AU149" s="146" t="s">
        <v>86</v>
      </c>
      <c r="AY149" s="16" t="s">
        <v>176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6" t="s">
        <v>84</v>
      </c>
      <c r="BK149" s="147">
        <f t="shared" si="9"/>
        <v>0</v>
      </c>
      <c r="BL149" s="16" t="s">
        <v>182</v>
      </c>
      <c r="BM149" s="146" t="s">
        <v>2149</v>
      </c>
    </row>
    <row r="150" spans="2:65" s="1" customFormat="1" ht="16.5" customHeight="1">
      <c r="B150" s="31"/>
      <c r="C150" s="135" t="s">
        <v>318</v>
      </c>
      <c r="D150" s="135" t="s">
        <v>179</v>
      </c>
      <c r="E150" s="136" t="s">
        <v>2150</v>
      </c>
      <c r="F150" s="137" t="s">
        <v>2151</v>
      </c>
      <c r="G150" s="138" t="s">
        <v>944</v>
      </c>
      <c r="H150" s="139">
        <v>1</v>
      </c>
      <c r="I150" s="140"/>
      <c r="J150" s="141">
        <f t="shared" si="0"/>
        <v>0</v>
      </c>
      <c r="K150" s="137" t="s">
        <v>1</v>
      </c>
      <c r="L150" s="31"/>
      <c r="M150" s="142" t="s">
        <v>1</v>
      </c>
      <c r="N150" s="143" t="s">
        <v>41</v>
      </c>
      <c r="P150" s="144">
        <f t="shared" si="1"/>
        <v>0</v>
      </c>
      <c r="Q150" s="144">
        <v>0</v>
      </c>
      <c r="R150" s="144">
        <f t="shared" si="2"/>
        <v>0</v>
      </c>
      <c r="S150" s="144">
        <v>0</v>
      </c>
      <c r="T150" s="145">
        <f t="shared" si="3"/>
        <v>0</v>
      </c>
      <c r="AR150" s="146" t="s">
        <v>182</v>
      </c>
      <c r="AT150" s="146" t="s">
        <v>179</v>
      </c>
      <c r="AU150" s="146" t="s">
        <v>86</v>
      </c>
      <c r="AY150" s="16" t="s">
        <v>176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6" t="s">
        <v>84</v>
      </c>
      <c r="BK150" s="147">
        <f t="shared" si="9"/>
        <v>0</v>
      </c>
      <c r="BL150" s="16" t="s">
        <v>182</v>
      </c>
      <c r="BM150" s="146" t="s">
        <v>2152</v>
      </c>
    </row>
    <row r="151" spans="2:65" s="1" customFormat="1" ht="21.75" customHeight="1">
      <c r="B151" s="31"/>
      <c r="C151" s="135" t="s">
        <v>326</v>
      </c>
      <c r="D151" s="135" t="s">
        <v>179</v>
      </c>
      <c r="E151" s="136" t="s">
        <v>2153</v>
      </c>
      <c r="F151" s="137" t="s">
        <v>2154</v>
      </c>
      <c r="G151" s="138" t="s">
        <v>944</v>
      </c>
      <c r="H151" s="139">
        <v>1</v>
      </c>
      <c r="I151" s="140"/>
      <c r="J151" s="141">
        <f t="shared" si="0"/>
        <v>0</v>
      </c>
      <c r="K151" s="137" t="s">
        <v>1</v>
      </c>
      <c r="L151" s="31"/>
      <c r="M151" s="142" t="s">
        <v>1</v>
      </c>
      <c r="N151" s="143" t="s">
        <v>41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182</v>
      </c>
      <c r="AT151" s="146" t="s">
        <v>179</v>
      </c>
      <c r="AU151" s="146" t="s">
        <v>86</v>
      </c>
      <c r="AY151" s="16" t="s">
        <v>176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6" t="s">
        <v>84</v>
      </c>
      <c r="BK151" s="147">
        <f t="shared" si="9"/>
        <v>0</v>
      </c>
      <c r="BL151" s="16" t="s">
        <v>182</v>
      </c>
      <c r="BM151" s="146" t="s">
        <v>2155</v>
      </c>
    </row>
    <row r="152" spans="2:65" s="1" customFormat="1" ht="21.75" customHeight="1">
      <c r="B152" s="31"/>
      <c r="C152" s="135" t="s">
        <v>333</v>
      </c>
      <c r="D152" s="135" t="s">
        <v>179</v>
      </c>
      <c r="E152" s="136" t="s">
        <v>2156</v>
      </c>
      <c r="F152" s="137" t="s">
        <v>2157</v>
      </c>
      <c r="G152" s="138" t="s">
        <v>944</v>
      </c>
      <c r="H152" s="139">
        <v>1</v>
      </c>
      <c r="I152" s="140"/>
      <c r="J152" s="141">
        <f t="shared" si="0"/>
        <v>0</v>
      </c>
      <c r="K152" s="137" t="s">
        <v>1</v>
      </c>
      <c r="L152" s="31"/>
      <c r="M152" s="142" t="s">
        <v>1</v>
      </c>
      <c r="N152" s="143" t="s">
        <v>41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182</v>
      </c>
      <c r="AT152" s="146" t="s">
        <v>179</v>
      </c>
      <c r="AU152" s="146" t="s">
        <v>86</v>
      </c>
      <c r="AY152" s="16" t="s">
        <v>176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6" t="s">
        <v>84</v>
      </c>
      <c r="BK152" s="147">
        <f t="shared" si="9"/>
        <v>0</v>
      </c>
      <c r="BL152" s="16" t="s">
        <v>182</v>
      </c>
      <c r="BM152" s="146" t="s">
        <v>2158</v>
      </c>
    </row>
    <row r="153" spans="2:65" s="1" customFormat="1" ht="21.75" customHeight="1">
      <c r="B153" s="31"/>
      <c r="C153" s="135" t="s">
        <v>7</v>
      </c>
      <c r="D153" s="135" t="s">
        <v>179</v>
      </c>
      <c r="E153" s="136" t="s">
        <v>2159</v>
      </c>
      <c r="F153" s="137" t="s">
        <v>2160</v>
      </c>
      <c r="G153" s="138" t="s">
        <v>944</v>
      </c>
      <c r="H153" s="139">
        <v>1</v>
      </c>
      <c r="I153" s="140"/>
      <c r="J153" s="141">
        <f t="shared" si="0"/>
        <v>0</v>
      </c>
      <c r="K153" s="137" t="s">
        <v>1</v>
      </c>
      <c r="L153" s="31"/>
      <c r="M153" s="142" t="s">
        <v>1</v>
      </c>
      <c r="N153" s="143" t="s">
        <v>41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182</v>
      </c>
      <c r="AT153" s="146" t="s">
        <v>179</v>
      </c>
      <c r="AU153" s="146" t="s">
        <v>86</v>
      </c>
      <c r="AY153" s="16" t="s">
        <v>176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6" t="s">
        <v>84</v>
      </c>
      <c r="BK153" s="147">
        <f t="shared" si="9"/>
        <v>0</v>
      </c>
      <c r="BL153" s="16" t="s">
        <v>182</v>
      </c>
      <c r="BM153" s="146" t="s">
        <v>2161</v>
      </c>
    </row>
    <row r="154" spans="2:65" s="11" customFormat="1" ht="22.9" customHeight="1">
      <c r="B154" s="123"/>
      <c r="D154" s="124" t="s">
        <v>75</v>
      </c>
      <c r="E154" s="133" t="s">
        <v>972</v>
      </c>
      <c r="F154" s="133" t="s">
        <v>2162</v>
      </c>
      <c r="I154" s="126"/>
      <c r="J154" s="134">
        <f>BK154</f>
        <v>0</v>
      </c>
      <c r="L154" s="123"/>
      <c r="M154" s="128"/>
      <c r="P154" s="129">
        <f>SUM(P155:P172)</f>
        <v>0</v>
      </c>
      <c r="R154" s="129">
        <f>SUM(R155:R172)</f>
        <v>0</v>
      </c>
      <c r="T154" s="130">
        <f>SUM(T155:T172)</f>
        <v>0</v>
      </c>
      <c r="AR154" s="124" t="s">
        <v>84</v>
      </c>
      <c r="AT154" s="131" t="s">
        <v>75</v>
      </c>
      <c r="AU154" s="131" t="s">
        <v>84</v>
      </c>
      <c r="AY154" s="124" t="s">
        <v>176</v>
      </c>
      <c r="BK154" s="132">
        <f>SUM(BK155:BK172)</f>
        <v>0</v>
      </c>
    </row>
    <row r="155" spans="2:65" s="1" customFormat="1" ht="24.2" customHeight="1">
      <c r="B155" s="31"/>
      <c r="C155" s="135" t="s">
        <v>346</v>
      </c>
      <c r="D155" s="135" t="s">
        <v>179</v>
      </c>
      <c r="E155" s="136" t="s">
        <v>2163</v>
      </c>
      <c r="F155" s="137" t="s">
        <v>2164</v>
      </c>
      <c r="G155" s="138" t="s">
        <v>944</v>
      </c>
      <c r="H155" s="139">
        <v>7</v>
      </c>
      <c r="I155" s="140"/>
      <c r="J155" s="141">
        <f t="shared" ref="J155:J172" si="10">ROUND(I155*H155,2)</f>
        <v>0</v>
      </c>
      <c r="K155" s="137" t="s">
        <v>1</v>
      </c>
      <c r="L155" s="31"/>
      <c r="M155" s="142" t="s">
        <v>1</v>
      </c>
      <c r="N155" s="143" t="s">
        <v>41</v>
      </c>
      <c r="P155" s="144">
        <f t="shared" ref="P155:P172" si="11">O155*H155</f>
        <v>0</v>
      </c>
      <c r="Q155" s="144">
        <v>0</v>
      </c>
      <c r="R155" s="144">
        <f t="shared" ref="R155:R172" si="12">Q155*H155</f>
        <v>0</v>
      </c>
      <c r="S155" s="144">
        <v>0</v>
      </c>
      <c r="T155" s="145">
        <f t="shared" ref="T155:T172" si="13">S155*H155</f>
        <v>0</v>
      </c>
      <c r="AR155" s="146" t="s">
        <v>182</v>
      </c>
      <c r="AT155" s="146" t="s">
        <v>179</v>
      </c>
      <c r="AU155" s="146" t="s">
        <v>86</v>
      </c>
      <c r="AY155" s="16" t="s">
        <v>176</v>
      </c>
      <c r="BE155" s="147">
        <f t="shared" ref="BE155:BE172" si="14">IF(N155="základní",J155,0)</f>
        <v>0</v>
      </c>
      <c r="BF155" s="147">
        <f t="shared" ref="BF155:BF172" si="15">IF(N155="snížená",J155,0)</f>
        <v>0</v>
      </c>
      <c r="BG155" s="147">
        <f t="shared" ref="BG155:BG172" si="16">IF(N155="zákl. přenesená",J155,0)</f>
        <v>0</v>
      </c>
      <c r="BH155" s="147">
        <f t="shared" ref="BH155:BH172" si="17">IF(N155="sníž. přenesená",J155,0)</f>
        <v>0</v>
      </c>
      <c r="BI155" s="147">
        <f t="shared" ref="BI155:BI172" si="18">IF(N155="nulová",J155,0)</f>
        <v>0</v>
      </c>
      <c r="BJ155" s="16" t="s">
        <v>84</v>
      </c>
      <c r="BK155" s="147">
        <f t="shared" ref="BK155:BK172" si="19">ROUND(I155*H155,2)</f>
        <v>0</v>
      </c>
      <c r="BL155" s="16" t="s">
        <v>182</v>
      </c>
      <c r="BM155" s="146" t="s">
        <v>2165</v>
      </c>
    </row>
    <row r="156" spans="2:65" s="1" customFormat="1" ht="16.5" customHeight="1">
      <c r="B156" s="31"/>
      <c r="C156" s="135" t="s">
        <v>354</v>
      </c>
      <c r="D156" s="135" t="s">
        <v>179</v>
      </c>
      <c r="E156" s="136" t="s">
        <v>2166</v>
      </c>
      <c r="F156" s="137" t="s">
        <v>2167</v>
      </c>
      <c r="G156" s="138" t="s">
        <v>944</v>
      </c>
      <c r="H156" s="139">
        <v>1</v>
      </c>
      <c r="I156" s="140"/>
      <c r="J156" s="141">
        <f t="shared" si="10"/>
        <v>0</v>
      </c>
      <c r="K156" s="137" t="s">
        <v>1</v>
      </c>
      <c r="L156" s="31"/>
      <c r="M156" s="142" t="s">
        <v>1</v>
      </c>
      <c r="N156" s="143" t="s">
        <v>41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182</v>
      </c>
      <c r="AT156" s="146" t="s">
        <v>179</v>
      </c>
      <c r="AU156" s="146" t="s">
        <v>86</v>
      </c>
      <c r="AY156" s="16" t="s">
        <v>176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6" t="s">
        <v>84</v>
      </c>
      <c r="BK156" s="147">
        <f t="shared" si="19"/>
        <v>0</v>
      </c>
      <c r="BL156" s="16" t="s">
        <v>182</v>
      </c>
      <c r="BM156" s="146" t="s">
        <v>2168</v>
      </c>
    </row>
    <row r="157" spans="2:65" s="1" customFormat="1" ht="16.5" customHeight="1">
      <c r="B157" s="31"/>
      <c r="C157" s="135" t="s">
        <v>359</v>
      </c>
      <c r="D157" s="135" t="s">
        <v>179</v>
      </c>
      <c r="E157" s="136" t="s">
        <v>2169</v>
      </c>
      <c r="F157" s="137" t="s">
        <v>2170</v>
      </c>
      <c r="G157" s="138" t="s">
        <v>944</v>
      </c>
      <c r="H157" s="139">
        <v>1</v>
      </c>
      <c r="I157" s="140"/>
      <c r="J157" s="141">
        <f t="shared" si="10"/>
        <v>0</v>
      </c>
      <c r="K157" s="137" t="s">
        <v>1</v>
      </c>
      <c r="L157" s="31"/>
      <c r="M157" s="142" t="s">
        <v>1</v>
      </c>
      <c r="N157" s="143" t="s">
        <v>41</v>
      </c>
      <c r="P157" s="144">
        <f t="shared" si="11"/>
        <v>0</v>
      </c>
      <c r="Q157" s="144">
        <v>0</v>
      </c>
      <c r="R157" s="144">
        <f t="shared" si="12"/>
        <v>0</v>
      </c>
      <c r="S157" s="144">
        <v>0</v>
      </c>
      <c r="T157" s="145">
        <f t="shared" si="13"/>
        <v>0</v>
      </c>
      <c r="AR157" s="146" t="s">
        <v>182</v>
      </c>
      <c r="AT157" s="146" t="s">
        <v>179</v>
      </c>
      <c r="AU157" s="146" t="s">
        <v>86</v>
      </c>
      <c r="AY157" s="16" t="s">
        <v>176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6" t="s">
        <v>84</v>
      </c>
      <c r="BK157" s="147">
        <f t="shared" si="19"/>
        <v>0</v>
      </c>
      <c r="BL157" s="16" t="s">
        <v>182</v>
      </c>
      <c r="BM157" s="146" t="s">
        <v>2171</v>
      </c>
    </row>
    <row r="158" spans="2:65" s="1" customFormat="1" ht="16.5" customHeight="1">
      <c r="B158" s="31"/>
      <c r="C158" s="135" t="s">
        <v>363</v>
      </c>
      <c r="D158" s="135" t="s">
        <v>179</v>
      </c>
      <c r="E158" s="136" t="s">
        <v>2172</v>
      </c>
      <c r="F158" s="137" t="s">
        <v>2173</v>
      </c>
      <c r="G158" s="138" t="s">
        <v>944</v>
      </c>
      <c r="H158" s="139">
        <v>1</v>
      </c>
      <c r="I158" s="140"/>
      <c r="J158" s="141">
        <f t="shared" si="10"/>
        <v>0</v>
      </c>
      <c r="K158" s="137" t="s">
        <v>1</v>
      </c>
      <c r="L158" s="31"/>
      <c r="M158" s="142" t="s">
        <v>1</v>
      </c>
      <c r="N158" s="143" t="s">
        <v>41</v>
      </c>
      <c r="P158" s="144">
        <f t="shared" si="11"/>
        <v>0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182</v>
      </c>
      <c r="AT158" s="146" t="s">
        <v>179</v>
      </c>
      <c r="AU158" s="146" t="s">
        <v>86</v>
      </c>
      <c r="AY158" s="16" t="s">
        <v>176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6" t="s">
        <v>84</v>
      </c>
      <c r="BK158" s="147">
        <f t="shared" si="19"/>
        <v>0</v>
      </c>
      <c r="BL158" s="16" t="s">
        <v>182</v>
      </c>
      <c r="BM158" s="146" t="s">
        <v>2174</v>
      </c>
    </row>
    <row r="159" spans="2:65" s="1" customFormat="1" ht="16.5" customHeight="1">
      <c r="B159" s="31"/>
      <c r="C159" s="135" t="s">
        <v>371</v>
      </c>
      <c r="D159" s="135" t="s">
        <v>179</v>
      </c>
      <c r="E159" s="136" t="s">
        <v>2175</v>
      </c>
      <c r="F159" s="137" t="s">
        <v>2176</v>
      </c>
      <c r="G159" s="138" t="s">
        <v>944</v>
      </c>
      <c r="H159" s="139">
        <v>3</v>
      </c>
      <c r="I159" s="140"/>
      <c r="J159" s="141">
        <f t="shared" si="10"/>
        <v>0</v>
      </c>
      <c r="K159" s="137" t="s">
        <v>1</v>
      </c>
      <c r="L159" s="31"/>
      <c r="M159" s="142" t="s">
        <v>1</v>
      </c>
      <c r="N159" s="143" t="s">
        <v>41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182</v>
      </c>
      <c r="AT159" s="146" t="s">
        <v>179</v>
      </c>
      <c r="AU159" s="146" t="s">
        <v>86</v>
      </c>
      <c r="AY159" s="16" t="s">
        <v>176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6" t="s">
        <v>84</v>
      </c>
      <c r="BK159" s="147">
        <f t="shared" si="19"/>
        <v>0</v>
      </c>
      <c r="BL159" s="16" t="s">
        <v>182</v>
      </c>
      <c r="BM159" s="146" t="s">
        <v>2177</v>
      </c>
    </row>
    <row r="160" spans="2:65" s="1" customFormat="1" ht="21.75" customHeight="1">
      <c r="B160" s="31"/>
      <c r="C160" s="135" t="s">
        <v>394</v>
      </c>
      <c r="D160" s="135" t="s">
        <v>179</v>
      </c>
      <c r="E160" s="136" t="s">
        <v>2178</v>
      </c>
      <c r="F160" s="137" t="s">
        <v>2179</v>
      </c>
      <c r="G160" s="138" t="s">
        <v>944</v>
      </c>
      <c r="H160" s="139">
        <v>1</v>
      </c>
      <c r="I160" s="140"/>
      <c r="J160" s="141">
        <f t="shared" si="10"/>
        <v>0</v>
      </c>
      <c r="K160" s="137" t="s">
        <v>1</v>
      </c>
      <c r="L160" s="31"/>
      <c r="M160" s="142" t="s">
        <v>1</v>
      </c>
      <c r="N160" s="143" t="s">
        <v>41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182</v>
      </c>
      <c r="AT160" s="146" t="s">
        <v>179</v>
      </c>
      <c r="AU160" s="146" t="s">
        <v>86</v>
      </c>
      <c r="AY160" s="16" t="s">
        <v>176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6" t="s">
        <v>84</v>
      </c>
      <c r="BK160" s="147">
        <f t="shared" si="19"/>
        <v>0</v>
      </c>
      <c r="BL160" s="16" t="s">
        <v>182</v>
      </c>
      <c r="BM160" s="146" t="s">
        <v>2180</v>
      </c>
    </row>
    <row r="161" spans="2:65" s="1" customFormat="1" ht="16.5" customHeight="1">
      <c r="B161" s="31"/>
      <c r="C161" s="135" t="s">
        <v>407</v>
      </c>
      <c r="D161" s="135" t="s">
        <v>179</v>
      </c>
      <c r="E161" s="136" t="s">
        <v>2181</v>
      </c>
      <c r="F161" s="137" t="s">
        <v>2182</v>
      </c>
      <c r="G161" s="138" t="s">
        <v>944</v>
      </c>
      <c r="H161" s="139">
        <v>1</v>
      </c>
      <c r="I161" s="140"/>
      <c r="J161" s="141">
        <f t="shared" si="10"/>
        <v>0</v>
      </c>
      <c r="K161" s="137" t="s">
        <v>1</v>
      </c>
      <c r="L161" s="31"/>
      <c r="M161" s="142" t="s">
        <v>1</v>
      </c>
      <c r="N161" s="143" t="s">
        <v>41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182</v>
      </c>
      <c r="AT161" s="146" t="s">
        <v>179</v>
      </c>
      <c r="AU161" s="146" t="s">
        <v>86</v>
      </c>
      <c r="AY161" s="16" t="s">
        <v>176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6" t="s">
        <v>84</v>
      </c>
      <c r="BK161" s="147">
        <f t="shared" si="19"/>
        <v>0</v>
      </c>
      <c r="BL161" s="16" t="s">
        <v>182</v>
      </c>
      <c r="BM161" s="146" t="s">
        <v>2183</v>
      </c>
    </row>
    <row r="162" spans="2:65" s="1" customFormat="1" ht="21.75" customHeight="1">
      <c r="B162" s="31"/>
      <c r="C162" s="135" t="s">
        <v>413</v>
      </c>
      <c r="D162" s="135" t="s">
        <v>179</v>
      </c>
      <c r="E162" s="136" t="s">
        <v>2184</v>
      </c>
      <c r="F162" s="137" t="s">
        <v>2185</v>
      </c>
      <c r="G162" s="138" t="s">
        <v>944</v>
      </c>
      <c r="H162" s="139">
        <v>2</v>
      </c>
      <c r="I162" s="140"/>
      <c r="J162" s="141">
        <f t="shared" si="10"/>
        <v>0</v>
      </c>
      <c r="K162" s="137" t="s">
        <v>1</v>
      </c>
      <c r="L162" s="31"/>
      <c r="M162" s="142" t="s">
        <v>1</v>
      </c>
      <c r="N162" s="143" t="s">
        <v>41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182</v>
      </c>
      <c r="AT162" s="146" t="s">
        <v>179</v>
      </c>
      <c r="AU162" s="146" t="s">
        <v>86</v>
      </c>
      <c r="AY162" s="16" t="s">
        <v>176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6" t="s">
        <v>84</v>
      </c>
      <c r="BK162" s="147">
        <f t="shared" si="19"/>
        <v>0</v>
      </c>
      <c r="BL162" s="16" t="s">
        <v>182</v>
      </c>
      <c r="BM162" s="146" t="s">
        <v>2186</v>
      </c>
    </row>
    <row r="163" spans="2:65" s="1" customFormat="1" ht="24.2" customHeight="1">
      <c r="B163" s="31"/>
      <c r="C163" s="135" t="s">
        <v>412</v>
      </c>
      <c r="D163" s="135" t="s">
        <v>179</v>
      </c>
      <c r="E163" s="136" t="s">
        <v>2187</v>
      </c>
      <c r="F163" s="137" t="s">
        <v>2188</v>
      </c>
      <c r="G163" s="138" t="s">
        <v>944</v>
      </c>
      <c r="H163" s="139">
        <v>3</v>
      </c>
      <c r="I163" s="140"/>
      <c r="J163" s="141">
        <f t="shared" si="10"/>
        <v>0</v>
      </c>
      <c r="K163" s="137" t="s">
        <v>1</v>
      </c>
      <c r="L163" s="31"/>
      <c r="M163" s="142" t="s">
        <v>1</v>
      </c>
      <c r="N163" s="143" t="s">
        <v>41</v>
      </c>
      <c r="P163" s="144">
        <f t="shared" si="11"/>
        <v>0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AR163" s="146" t="s">
        <v>182</v>
      </c>
      <c r="AT163" s="146" t="s">
        <v>179</v>
      </c>
      <c r="AU163" s="146" t="s">
        <v>86</v>
      </c>
      <c r="AY163" s="16" t="s">
        <v>176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6" t="s">
        <v>84</v>
      </c>
      <c r="BK163" s="147">
        <f t="shared" si="19"/>
        <v>0</v>
      </c>
      <c r="BL163" s="16" t="s">
        <v>182</v>
      </c>
      <c r="BM163" s="146" t="s">
        <v>2189</v>
      </c>
    </row>
    <row r="164" spans="2:65" s="1" customFormat="1" ht="24.2" customHeight="1">
      <c r="B164" s="31"/>
      <c r="C164" s="135" t="s">
        <v>552</v>
      </c>
      <c r="D164" s="135" t="s">
        <v>179</v>
      </c>
      <c r="E164" s="136" t="s">
        <v>2190</v>
      </c>
      <c r="F164" s="137" t="s">
        <v>2191</v>
      </c>
      <c r="G164" s="138" t="s">
        <v>944</v>
      </c>
      <c r="H164" s="139">
        <v>2</v>
      </c>
      <c r="I164" s="140"/>
      <c r="J164" s="141">
        <f t="shared" si="10"/>
        <v>0</v>
      </c>
      <c r="K164" s="137" t="s">
        <v>1</v>
      </c>
      <c r="L164" s="31"/>
      <c r="M164" s="142" t="s">
        <v>1</v>
      </c>
      <c r="N164" s="143" t="s">
        <v>41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182</v>
      </c>
      <c r="AT164" s="146" t="s">
        <v>179</v>
      </c>
      <c r="AU164" s="146" t="s">
        <v>86</v>
      </c>
      <c r="AY164" s="16" t="s">
        <v>176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6" t="s">
        <v>84</v>
      </c>
      <c r="BK164" s="147">
        <f t="shared" si="19"/>
        <v>0</v>
      </c>
      <c r="BL164" s="16" t="s">
        <v>182</v>
      </c>
      <c r="BM164" s="146" t="s">
        <v>2192</v>
      </c>
    </row>
    <row r="165" spans="2:65" s="1" customFormat="1" ht="16.5" customHeight="1">
      <c r="B165" s="31"/>
      <c r="C165" s="135" t="s">
        <v>525</v>
      </c>
      <c r="D165" s="135" t="s">
        <v>179</v>
      </c>
      <c r="E165" s="136" t="s">
        <v>2193</v>
      </c>
      <c r="F165" s="137" t="s">
        <v>2194</v>
      </c>
      <c r="G165" s="138" t="s">
        <v>944</v>
      </c>
      <c r="H165" s="139">
        <v>2</v>
      </c>
      <c r="I165" s="140"/>
      <c r="J165" s="141">
        <f t="shared" si="10"/>
        <v>0</v>
      </c>
      <c r="K165" s="137" t="s">
        <v>1</v>
      </c>
      <c r="L165" s="31"/>
      <c r="M165" s="142" t="s">
        <v>1</v>
      </c>
      <c r="N165" s="143" t="s">
        <v>41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182</v>
      </c>
      <c r="AT165" s="146" t="s">
        <v>179</v>
      </c>
      <c r="AU165" s="146" t="s">
        <v>86</v>
      </c>
      <c r="AY165" s="16" t="s">
        <v>176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6" t="s">
        <v>84</v>
      </c>
      <c r="BK165" s="147">
        <f t="shared" si="19"/>
        <v>0</v>
      </c>
      <c r="BL165" s="16" t="s">
        <v>182</v>
      </c>
      <c r="BM165" s="146" t="s">
        <v>2195</v>
      </c>
    </row>
    <row r="166" spans="2:65" s="1" customFormat="1" ht="16.5" customHeight="1">
      <c r="B166" s="31"/>
      <c r="C166" s="135" t="s">
        <v>563</v>
      </c>
      <c r="D166" s="135" t="s">
        <v>179</v>
      </c>
      <c r="E166" s="136" t="s">
        <v>2196</v>
      </c>
      <c r="F166" s="137" t="s">
        <v>2197</v>
      </c>
      <c r="G166" s="138" t="s">
        <v>944</v>
      </c>
      <c r="H166" s="139">
        <v>1</v>
      </c>
      <c r="I166" s="140"/>
      <c r="J166" s="141">
        <f t="shared" si="10"/>
        <v>0</v>
      </c>
      <c r="K166" s="137" t="s">
        <v>1</v>
      </c>
      <c r="L166" s="31"/>
      <c r="M166" s="142" t="s">
        <v>1</v>
      </c>
      <c r="N166" s="143" t="s">
        <v>41</v>
      </c>
      <c r="P166" s="144">
        <f t="shared" si="11"/>
        <v>0</v>
      </c>
      <c r="Q166" s="144">
        <v>0</v>
      </c>
      <c r="R166" s="144">
        <f t="shared" si="12"/>
        <v>0</v>
      </c>
      <c r="S166" s="144">
        <v>0</v>
      </c>
      <c r="T166" s="145">
        <f t="shared" si="13"/>
        <v>0</v>
      </c>
      <c r="AR166" s="146" t="s">
        <v>182</v>
      </c>
      <c r="AT166" s="146" t="s">
        <v>179</v>
      </c>
      <c r="AU166" s="146" t="s">
        <v>86</v>
      </c>
      <c r="AY166" s="16" t="s">
        <v>176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6" t="s">
        <v>84</v>
      </c>
      <c r="BK166" s="147">
        <f t="shared" si="19"/>
        <v>0</v>
      </c>
      <c r="BL166" s="16" t="s">
        <v>182</v>
      </c>
      <c r="BM166" s="146" t="s">
        <v>2198</v>
      </c>
    </row>
    <row r="167" spans="2:65" s="1" customFormat="1" ht="24.2" customHeight="1">
      <c r="B167" s="31"/>
      <c r="C167" s="135" t="s">
        <v>567</v>
      </c>
      <c r="D167" s="135" t="s">
        <v>179</v>
      </c>
      <c r="E167" s="136" t="s">
        <v>2199</v>
      </c>
      <c r="F167" s="137" t="s">
        <v>2200</v>
      </c>
      <c r="G167" s="138" t="s">
        <v>944</v>
      </c>
      <c r="H167" s="139">
        <v>2</v>
      </c>
      <c r="I167" s="140"/>
      <c r="J167" s="141">
        <f t="shared" si="10"/>
        <v>0</v>
      </c>
      <c r="K167" s="137" t="s">
        <v>1</v>
      </c>
      <c r="L167" s="31"/>
      <c r="M167" s="142" t="s">
        <v>1</v>
      </c>
      <c r="N167" s="143" t="s">
        <v>41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182</v>
      </c>
      <c r="AT167" s="146" t="s">
        <v>179</v>
      </c>
      <c r="AU167" s="146" t="s">
        <v>86</v>
      </c>
      <c r="AY167" s="16" t="s">
        <v>176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6" t="s">
        <v>84</v>
      </c>
      <c r="BK167" s="147">
        <f t="shared" si="19"/>
        <v>0</v>
      </c>
      <c r="BL167" s="16" t="s">
        <v>182</v>
      </c>
      <c r="BM167" s="146" t="s">
        <v>2201</v>
      </c>
    </row>
    <row r="168" spans="2:65" s="1" customFormat="1" ht="21.75" customHeight="1">
      <c r="B168" s="31"/>
      <c r="C168" s="135" t="s">
        <v>571</v>
      </c>
      <c r="D168" s="135" t="s">
        <v>179</v>
      </c>
      <c r="E168" s="136" t="s">
        <v>2202</v>
      </c>
      <c r="F168" s="137" t="s">
        <v>2203</v>
      </c>
      <c r="G168" s="138" t="s">
        <v>944</v>
      </c>
      <c r="H168" s="139">
        <v>1</v>
      </c>
      <c r="I168" s="140"/>
      <c r="J168" s="141">
        <f t="shared" si="10"/>
        <v>0</v>
      </c>
      <c r="K168" s="137" t="s">
        <v>1</v>
      </c>
      <c r="L168" s="31"/>
      <c r="M168" s="142" t="s">
        <v>1</v>
      </c>
      <c r="N168" s="143" t="s">
        <v>41</v>
      </c>
      <c r="P168" s="144">
        <f t="shared" si="11"/>
        <v>0</v>
      </c>
      <c r="Q168" s="144">
        <v>0</v>
      </c>
      <c r="R168" s="144">
        <f t="shared" si="12"/>
        <v>0</v>
      </c>
      <c r="S168" s="144">
        <v>0</v>
      </c>
      <c r="T168" s="145">
        <f t="shared" si="13"/>
        <v>0</v>
      </c>
      <c r="AR168" s="146" t="s">
        <v>182</v>
      </c>
      <c r="AT168" s="146" t="s">
        <v>179</v>
      </c>
      <c r="AU168" s="146" t="s">
        <v>86</v>
      </c>
      <c r="AY168" s="16" t="s">
        <v>176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6" t="s">
        <v>84</v>
      </c>
      <c r="BK168" s="147">
        <f t="shared" si="19"/>
        <v>0</v>
      </c>
      <c r="BL168" s="16" t="s">
        <v>182</v>
      </c>
      <c r="BM168" s="146" t="s">
        <v>2204</v>
      </c>
    </row>
    <row r="169" spans="2:65" s="1" customFormat="1" ht="21.75" customHeight="1">
      <c r="B169" s="31"/>
      <c r="C169" s="135" t="s">
        <v>579</v>
      </c>
      <c r="D169" s="135" t="s">
        <v>179</v>
      </c>
      <c r="E169" s="136" t="s">
        <v>2205</v>
      </c>
      <c r="F169" s="137" t="s">
        <v>2206</v>
      </c>
      <c r="G169" s="138" t="s">
        <v>944</v>
      </c>
      <c r="H169" s="139">
        <v>12</v>
      </c>
      <c r="I169" s="140"/>
      <c r="J169" s="141">
        <f t="shared" si="10"/>
        <v>0</v>
      </c>
      <c r="K169" s="137" t="s">
        <v>1</v>
      </c>
      <c r="L169" s="31"/>
      <c r="M169" s="142" t="s">
        <v>1</v>
      </c>
      <c r="N169" s="143" t="s">
        <v>41</v>
      </c>
      <c r="P169" s="144">
        <f t="shared" si="11"/>
        <v>0</v>
      </c>
      <c r="Q169" s="144">
        <v>0</v>
      </c>
      <c r="R169" s="144">
        <f t="shared" si="12"/>
        <v>0</v>
      </c>
      <c r="S169" s="144">
        <v>0</v>
      </c>
      <c r="T169" s="145">
        <f t="shared" si="13"/>
        <v>0</v>
      </c>
      <c r="AR169" s="146" t="s">
        <v>182</v>
      </c>
      <c r="AT169" s="146" t="s">
        <v>179</v>
      </c>
      <c r="AU169" s="146" t="s">
        <v>86</v>
      </c>
      <c r="AY169" s="16" t="s">
        <v>176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6" t="s">
        <v>84</v>
      </c>
      <c r="BK169" s="147">
        <f t="shared" si="19"/>
        <v>0</v>
      </c>
      <c r="BL169" s="16" t="s">
        <v>182</v>
      </c>
      <c r="BM169" s="146" t="s">
        <v>2207</v>
      </c>
    </row>
    <row r="170" spans="2:65" s="1" customFormat="1" ht="24.2" customHeight="1">
      <c r="B170" s="31"/>
      <c r="C170" s="135" t="s">
        <v>585</v>
      </c>
      <c r="D170" s="135" t="s">
        <v>179</v>
      </c>
      <c r="E170" s="136" t="s">
        <v>2208</v>
      </c>
      <c r="F170" s="137" t="s">
        <v>2209</v>
      </c>
      <c r="G170" s="138" t="s">
        <v>944</v>
      </c>
      <c r="H170" s="139">
        <v>6</v>
      </c>
      <c r="I170" s="140"/>
      <c r="J170" s="141">
        <f t="shared" si="10"/>
        <v>0</v>
      </c>
      <c r="K170" s="137" t="s">
        <v>1</v>
      </c>
      <c r="L170" s="31"/>
      <c r="M170" s="142" t="s">
        <v>1</v>
      </c>
      <c r="N170" s="143" t="s">
        <v>41</v>
      </c>
      <c r="P170" s="144">
        <f t="shared" si="11"/>
        <v>0</v>
      </c>
      <c r="Q170" s="144">
        <v>0</v>
      </c>
      <c r="R170" s="144">
        <f t="shared" si="12"/>
        <v>0</v>
      </c>
      <c r="S170" s="144">
        <v>0</v>
      </c>
      <c r="T170" s="145">
        <f t="shared" si="13"/>
        <v>0</v>
      </c>
      <c r="AR170" s="146" t="s">
        <v>182</v>
      </c>
      <c r="AT170" s="146" t="s">
        <v>179</v>
      </c>
      <c r="AU170" s="146" t="s">
        <v>86</v>
      </c>
      <c r="AY170" s="16" t="s">
        <v>176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6" t="s">
        <v>84</v>
      </c>
      <c r="BK170" s="147">
        <f t="shared" si="19"/>
        <v>0</v>
      </c>
      <c r="BL170" s="16" t="s">
        <v>182</v>
      </c>
      <c r="BM170" s="146" t="s">
        <v>2210</v>
      </c>
    </row>
    <row r="171" spans="2:65" s="1" customFormat="1" ht="16.5" customHeight="1">
      <c r="B171" s="31"/>
      <c r="C171" s="135" t="s">
        <v>591</v>
      </c>
      <c r="D171" s="135" t="s">
        <v>179</v>
      </c>
      <c r="E171" s="136" t="s">
        <v>2211</v>
      </c>
      <c r="F171" s="137" t="s">
        <v>2212</v>
      </c>
      <c r="G171" s="138" t="s">
        <v>944</v>
      </c>
      <c r="H171" s="139">
        <v>1</v>
      </c>
      <c r="I171" s="140"/>
      <c r="J171" s="141">
        <f t="shared" si="10"/>
        <v>0</v>
      </c>
      <c r="K171" s="137" t="s">
        <v>1</v>
      </c>
      <c r="L171" s="31"/>
      <c r="M171" s="142" t="s">
        <v>1</v>
      </c>
      <c r="N171" s="143" t="s">
        <v>41</v>
      </c>
      <c r="P171" s="144">
        <f t="shared" si="11"/>
        <v>0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AR171" s="146" t="s">
        <v>182</v>
      </c>
      <c r="AT171" s="146" t="s">
        <v>179</v>
      </c>
      <c r="AU171" s="146" t="s">
        <v>86</v>
      </c>
      <c r="AY171" s="16" t="s">
        <v>176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6" t="s">
        <v>84</v>
      </c>
      <c r="BK171" s="147">
        <f t="shared" si="19"/>
        <v>0</v>
      </c>
      <c r="BL171" s="16" t="s">
        <v>182</v>
      </c>
      <c r="BM171" s="146" t="s">
        <v>2213</v>
      </c>
    </row>
    <row r="172" spans="2:65" s="1" customFormat="1" ht="24.2" customHeight="1">
      <c r="B172" s="31"/>
      <c r="C172" s="135" t="s">
        <v>597</v>
      </c>
      <c r="D172" s="135" t="s">
        <v>179</v>
      </c>
      <c r="E172" s="136" t="s">
        <v>2214</v>
      </c>
      <c r="F172" s="137" t="s">
        <v>2215</v>
      </c>
      <c r="G172" s="138" t="s">
        <v>944</v>
      </c>
      <c r="H172" s="139">
        <v>1</v>
      </c>
      <c r="I172" s="140"/>
      <c r="J172" s="141">
        <f t="shared" si="10"/>
        <v>0</v>
      </c>
      <c r="K172" s="137" t="s">
        <v>1</v>
      </c>
      <c r="L172" s="31"/>
      <c r="M172" s="142" t="s">
        <v>1</v>
      </c>
      <c r="N172" s="143" t="s">
        <v>41</v>
      </c>
      <c r="P172" s="144">
        <f t="shared" si="11"/>
        <v>0</v>
      </c>
      <c r="Q172" s="144">
        <v>0</v>
      </c>
      <c r="R172" s="144">
        <f t="shared" si="12"/>
        <v>0</v>
      </c>
      <c r="S172" s="144">
        <v>0</v>
      </c>
      <c r="T172" s="145">
        <f t="shared" si="13"/>
        <v>0</v>
      </c>
      <c r="AR172" s="146" t="s">
        <v>182</v>
      </c>
      <c r="AT172" s="146" t="s">
        <v>179</v>
      </c>
      <c r="AU172" s="146" t="s">
        <v>86</v>
      </c>
      <c r="AY172" s="16" t="s">
        <v>176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6" t="s">
        <v>84</v>
      </c>
      <c r="BK172" s="147">
        <f t="shared" si="19"/>
        <v>0</v>
      </c>
      <c r="BL172" s="16" t="s">
        <v>182</v>
      </c>
      <c r="BM172" s="146" t="s">
        <v>2216</v>
      </c>
    </row>
    <row r="173" spans="2:65" s="11" customFormat="1" ht="22.9" customHeight="1">
      <c r="B173" s="123"/>
      <c r="D173" s="124" t="s">
        <v>75</v>
      </c>
      <c r="E173" s="133" t="s">
        <v>974</v>
      </c>
      <c r="F173" s="133" t="s">
        <v>2217</v>
      </c>
      <c r="I173" s="126"/>
      <c r="J173" s="134">
        <f>BK173</f>
        <v>0</v>
      </c>
      <c r="L173" s="123"/>
      <c r="M173" s="128"/>
      <c r="P173" s="129">
        <f>P174</f>
        <v>0</v>
      </c>
      <c r="R173" s="129">
        <f>R174</f>
        <v>0</v>
      </c>
      <c r="T173" s="130">
        <f>T174</f>
        <v>0</v>
      </c>
      <c r="AR173" s="124" t="s">
        <v>84</v>
      </c>
      <c r="AT173" s="131" t="s">
        <v>75</v>
      </c>
      <c r="AU173" s="131" t="s">
        <v>84</v>
      </c>
      <c r="AY173" s="124" t="s">
        <v>176</v>
      </c>
      <c r="BK173" s="132">
        <f>BK174</f>
        <v>0</v>
      </c>
    </row>
    <row r="174" spans="2:65" s="1" customFormat="1" ht="16.5" customHeight="1">
      <c r="B174" s="31"/>
      <c r="C174" s="135" t="s">
        <v>602</v>
      </c>
      <c r="D174" s="135" t="s">
        <v>179</v>
      </c>
      <c r="E174" s="136" t="s">
        <v>2218</v>
      </c>
      <c r="F174" s="137" t="s">
        <v>2219</v>
      </c>
      <c r="G174" s="138" t="s">
        <v>944</v>
      </c>
      <c r="H174" s="139">
        <v>12</v>
      </c>
      <c r="I174" s="140"/>
      <c r="J174" s="141">
        <f>ROUND(I174*H174,2)</f>
        <v>0</v>
      </c>
      <c r="K174" s="137" t="s">
        <v>1</v>
      </c>
      <c r="L174" s="31"/>
      <c r="M174" s="142" t="s">
        <v>1</v>
      </c>
      <c r="N174" s="143" t="s">
        <v>41</v>
      </c>
      <c r="P174" s="144">
        <f>O174*H174</f>
        <v>0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AR174" s="146" t="s">
        <v>182</v>
      </c>
      <c r="AT174" s="146" t="s">
        <v>179</v>
      </c>
      <c r="AU174" s="146" t="s">
        <v>86</v>
      </c>
      <c r="AY174" s="16" t="s">
        <v>176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6" t="s">
        <v>84</v>
      </c>
      <c r="BK174" s="147">
        <f>ROUND(I174*H174,2)</f>
        <v>0</v>
      </c>
      <c r="BL174" s="16" t="s">
        <v>182</v>
      </c>
      <c r="BM174" s="146" t="s">
        <v>2220</v>
      </c>
    </row>
    <row r="175" spans="2:65" s="11" customFormat="1" ht="22.9" customHeight="1">
      <c r="B175" s="123"/>
      <c r="D175" s="124" t="s">
        <v>75</v>
      </c>
      <c r="E175" s="133" t="s">
        <v>979</v>
      </c>
      <c r="F175" s="133" t="s">
        <v>2221</v>
      </c>
      <c r="I175" s="126"/>
      <c r="J175" s="134">
        <f>BK175</f>
        <v>0</v>
      </c>
      <c r="L175" s="123"/>
      <c r="M175" s="128"/>
      <c r="P175" s="129">
        <f>SUM(P176:P184)</f>
        <v>0</v>
      </c>
      <c r="R175" s="129">
        <f>SUM(R176:R184)</f>
        <v>0</v>
      </c>
      <c r="T175" s="130">
        <f>SUM(T176:T184)</f>
        <v>0</v>
      </c>
      <c r="AR175" s="124" t="s">
        <v>84</v>
      </c>
      <c r="AT175" s="131" t="s">
        <v>75</v>
      </c>
      <c r="AU175" s="131" t="s">
        <v>84</v>
      </c>
      <c r="AY175" s="124" t="s">
        <v>176</v>
      </c>
      <c r="BK175" s="132">
        <f>SUM(BK176:BK184)</f>
        <v>0</v>
      </c>
    </row>
    <row r="176" spans="2:65" s="1" customFormat="1" ht="16.5" customHeight="1">
      <c r="B176" s="31"/>
      <c r="C176" s="135" t="s">
        <v>606</v>
      </c>
      <c r="D176" s="135" t="s">
        <v>179</v>
      </c>
      <c r="E176" s="136" t="s">
        <v>2222</v>
      </c>
      <c r="F176" s="137" t="s">
        <v>2223</v>
      </c>
      <c r="G176" s="138" t="s">
        <v>281</v>
      </c>
      <c r="H176" s="139">
        <v>240</v>
      </c>
      <c r="I176" s="140"/>
      <c r="J176" s="141">
        <f t="shared" ref="J176:J184" si="20">ROUND(I176*H176,2)</f>
        <v>0</v>
      </c>
      <c r="K176" s="137" t="s">
        <v>1</v>
      </c>
      <c r="L176" s="31"/>
      <c r="M176" s="142" t="s">
        <v>1</v>
      </c>
      <c r="N176" s="143" t="s">
        <v>41</v>
      </c>
      <c r="P176" s="144">
        <f t="shared" ref="P176:P184" si="21">O176*H176</f>
        <v>0</v>
      </c>
      <c r="Q176" s="144">
        <v>0</v>
      </c>
      <c r="R176" s="144">
        <f t="shared" ref="R176:R184" si="22">Q176*H176</f>
        <v>0</v>
      </c>
      <c r="S176" s="144">
        <v>0</v>
      </c>
      <c r="T176" s="145">
        <f t="shared" ref="T176:T184" si="23">S176*H176</f>
        <v>0</v>
      </c>
      <c r="AR176" s="146" t="s">
        <v>182</v>
      </c>
      <c r="AT176" s="146" t="s">
        <v>179</v>
      </c>
      <c r="AU176" s="146" t="s">
        <v>86</v>
      </c>
      <c r="AY176" s="16" t="s">
        <v>176</v>
      </c>
      <c r="BE176" s="147">
        <f t="shared" ref="BE176:BE184" si="24">IF(N176="základní",J176,0)</f>
        <v>0</v>
      </c>
      <c r="BF176" s="147">
        <f t="shared" ref="BF176:BF184" si="25">IF(N176="snížená",J176,0)</f>
        <v>0</v>
      </c>
      <c r="BG176" s="147">
        <f t="shared" ref="BG176:BG184" si="26">IF(N176="zákl. přenesená",J176,0)</f>
        <v>0</v>
      </c>
      <c r="BH176" s="147">
        <f t="shared" ref="BH176:BH184" si="27">IF(N176="sníž. přenesená",J176,0)</f>
        <v>0</v>
      </c>
      <c r="BI176" s="147">
        <f t="shared" ref="BI176:BI184" si="28">IF(N176="nulová",J176,0)</f>
        <v>0</v>
      </c>
      <c r="BJ176" s="16" t="s">
        <v>84</v>
      </c>
      <c r="BK176" s="147">
        <f t="shared" ref="BK176:BK184" si="29">ROUND(I176*H176,2)</f>
        <v>0</v>
      </c>
      <c r="BL176" s="16" t="s">
        <v>182</v>
      </c>
      <c r="BM176" s="146" t="s">
        <v>2224</v>
      </c>
    </row>
    <row r="177" spans="2:65" s="1" customFormat="1" ht="16.5" customHeight="1">
      <c r="B177" s="31"/>
      <c r="C177" s="135" t="s">
        <v>612</v>
      </c>
      <c r="D177" s="135" t="s">
        <v>179</v>
      </c>
      <c r="E177" s="136" t="s">
        <v>2225</v>
      </c>
      <c r="F177" s="137" t="s">
        <v>2226</v>
      </c>
      <c r="G177" s="138" t="s">
        <v>281</v>
      </c>
      <c r="H177" s="139">
        <v>180</v>
      </c>
      <c r="I177" s="140"/>
      <c r="J177" s="141">
        <f t="shared" si="20"/>
        <v>0</v>
      </c>
      <c r="K177" s="137" t="s">
        <v>1</v>
      </c>
      <c r="L177" s="31"/>
      <c r="M177" s="142" t="s">
        <v>1</v>
      </c>
      <c r="N177" s="143" t="s">
        <v>41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182</v>
      </c>
      <c r="AT177" s="146" t="s">
        <v>179</v>
      </c>
      <c r="AU177" s="146" t="s">
        <v>86</v>
      </c>
      <c r="AY177" s="16" t="s">
        <v>176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6" t="s">
        <v>84</v>
      </c>
      <c r="BK177" s="147">
        <f t="shared" si="29"/>
        <v>0</v>
      </c>
      <c r="BL177" s="16" t="s">
        <v>182</v>
      </c>
      <c r="BM177" s="146" t="s">
        <v>2227</v>
      </c>
    </row>
    <row r="178" spans="2:65" s="1" customFormat="1" ht="16.5" customHeight="1">
      <c r="B178" s="31"/>
      <c r="C178" s="135" t="s">
        <v>616</v>
      </c>
      <c r="D178" s="135" t="s">
        <v>179</v>
      </c>
      <c r="E178" s="136" t="s">
        <v>2228</v>
      </c>
      <c r="F178" s="137" t="s">
        <v>2229</v>
      </c>
      <c r="G178" s="138" t="s">
        <v>281</v>
      </c>
      <c r="H178" s="139">
        <v>320</v>
      </c>
      <c r="I178" s="140"/>
      <c r="J178" s="141">
        <f t="shared" si="20"/>
        <v>0</v>
      </c>
      <c r="K178" s="137" t="s">
        <v>1</v>
      </c>
      <c r="L178" s="31"/>
      <c r="M178" s="142" t="s">
        <v>1</v>
      </c>
      <c r="N178" s="143" t="s">
        <v>41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0</v>
      </c>
      <c r="T178" s="145">
        <f t="shared" si="23"/>
        <v>0</v>
      </c>
      <c r="AR178" s="146" t="s">
        <v>182</v>
      </c>
      <c r="AT178" s="146" t="s">
        <v>179</v>
      </c>
      <c r="AU178" s="146" t="s">
        <v>86</v>
      </c>
      <c r="AY178" s="16" t="s">
        <v>176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6" t="s">
        <v>84</v>
      </c>
      <c r="BK178" s="147">
        <f t="shared" si="29"/>
        <v>0</v>
      </c>
      <c r="BL178" s="16" t="s">
        <v>182</v>
      </c>
      <c r="BM178" s="146" t="s">
        <v>2230</v>
      </c>
    </row>
    <row r="179" spans="2:65" s="1" customFormat="1" ht="16.5" customHeight="1">
      <c r="B179" s="31"/>
      <c r="C179" s="135" t="s">
        <v>620</v>
      </c>
      <c r="D179" s="135" t="s">
        <v>179</v>
      </c>
      <c r="E179" s="136" t="s">
        <v>2231</v>
      </c>
      <c r="F179" s="137" t="s">
        <v>2232</v>
      </c>
      <c r="G179" s="138" t="s">
        <v>281</v>
      </c>
      <c r="H179" s="139">
        <v>240</v>
      </c>
      <c r="I179" s="140"/>
      <c r="J179" s="141">
        <f t="shared" si="20"/>
        <v>0</v>
      </c>
      <c r="K179" s="137" t="s">
        <v>1</v>
      </c>
      <c r="L179" s="31"/>
      <c r="M179" s="142" t="s">
        <v>1</v>
      </c>
      <c r="N179" s="143" t="s">
        <v>41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182</v>
      </c>
      <c r="AT179" s="146" t="s">
        <v>179</v>
      </c>
      <c r="AU179" s="146" t="s">
        <v>86</v>
      </c>
      <c r="AY179" s="16" t="s">
        <v>176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6" t="s">
        <v>84</v>
      </c>
      <c r="BK179" s="147">
        <f t="shared" si="29"/>
        <v>0</v>
      </c>
      <c r="BL179" s="16" t="s">
        <v>182</v>
      </c>
      <c r="BM179" s="146" t="s">
        <v>2233</v>
      </c>
    </row>
    <row r="180" spans="2:65" s="1" customFormat="1" ht="16.5" customHeight="1">
      <c r="B180" s="31"/>
      <c r="C180" s="135" t="s">
        <v>637</v>
      </c>
      <c r="D180" s="135" t="s">
        <v>179</v>
      </c>
      <c r="E180" s="136" t="s">
        <v>2234</v>
      </c>
      <c r="F180" s="137" t="s">
        <v>2235</v>
      </c>
      <c r="G180" s="138" t="s">
        <v>281</v>
      </c>
      <c r="H180" s="139">
        <v>60</v>
      </c>
      <c r="I180" s="140"/>
      <c r="J180" s="141">
        <f t="shared" si="20"/>
        <v>0</v>
      </c>
      <c r="K180" s="137" t="s">
        <v>1</v>
      </c>
      <c r="L180" s="31"/>
      <c r="M180" s="142" t="s">
        <v>1</v>
      </c>
      <c r="N180" s="143" t="s">
        <v>41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</v>
      </c>
      <c r="T180" s="145">
        <f t="shared" si="23"/>
        <v>0</v>
      </c>
      <c r="AR180" s="146" t="s">
        <v>182</v>
      </c>
      <c r="AT180" s="146" t="s">
        <v>179</v>
      </c>
      <c r="AU180" s="146" t="s">
        <v>86</v>
      </c>
      <c r="AY180" s="16" t="s">
        <v>176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6" t="s">
        <v>84</v>
      </c>
      <c r="BK180" s="147">
        <f t="shared" si="29"/>
        <v>0</v>
      </c>
      <c r="BL180" s="16" t="s">
        <v>182</v>
      </c>
      <c r="BM180" s="146" t="s">
        <v>2236</v>
      </c>
    </row>
    <row r="181" spans="2:65" s="1" customFormat="1" ht="16.5" customHeight="1">
      <c r="B181" s="31"/>
      <c r="C181" s="135" t="s">
        <v>642</v>
      </c>
      <c r="D181" s="135" t="s">
        <v>179</v>
      </c>
      <c r="E181" s="136" t="s">
        <v>2237</v>
      </c>
      <c r="F181" s="137" t="s">
        <v>2238</v>
      </c>
      <c r="G181" s="138" t="s">
        <v>281</v>
      </c>
      <c r="H181" s="139">
        <v>40</v>
      </c>
      <c r="I181" s="140"/>
      <c r="J181" s="141">
        <f t="shared" si="20"/>
        <v>0</v>
      </c>
      <c r="K181" s="137" t="s">
        <v>1</v>
      </c>
      <c r="L181" s="31"/>
      <c r="M181" s="142" t="s">
        <v>1</v>
      </c>
      <c r="N181" s="143" t="s">
        <v>41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182</v>
      </c>
      <c r="AT181" s="146" t="s">
        <v>179</v>
      </c>
      <c r="AU181" s="146" t="s">
        <v>86</v>
      </c>
      <c r="AY181" s="16" t="s">
        <v>176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6" t="s">
        <v>84</v>
      </c>
      <c r="BK181" s="147">
        <f t="shared" si="29"/>
        <v>0</v>
      </c>
      <c r="BL181" s="16" t="s">
        <v>182</v>
      </c>
      <c r="BM181" s="146" t="s">
        <v>2239</v>
      </c>
    </row>
    <row r="182" spans="2:65" s="1" customFormat="1" ht="16.5" customHeight="1">
      <c r="B182" s="31"/>
      <c r="C182" s="135" t="s">
        <v>646</v>
      </c>
      <c r="D182" s="135" t="s">
        <v>179</v>
      </c>
      <c r="E182" s="136" t="s">
        <v>2240</v>
      </c>
      <c r="F182" s="137" t="s">
        <v>2241</v>
      </c>
      <c r="G182" s="138" t="s">
        <v>281</v>
      </c>
      <c r="H182" s="139">
        <v>40</v>
      </c>
      <c r="I182" s="140"/>
      <c r="J182" s="141">
        <f t="shared" si="20"/>
        <v>0</v>
      </c>
      <c r="K182" s="137" t="s">
        <v>1</v>
      </c>
      <c r="L182" s="31"/>
      <c r="M182" s="142" t="s">
        <v>1</v>
      </c>
      <c r="N182" s="143" t="s">
        <v>41</v>
      </c>
      <c r="P182" s="144">
        <f t="shared" si="21"/>
        <v>0</v>
      </c>
      <c r="Q182" s="144">
        <v>0</v>
      </c>
      <c r="R182" s="144">
        <f t="shared" si="22"/>
        <v>0</v>
      </c>
      <c r="S182" s="144">
        <v>0</v>
      </c>
      <c r="T182" s="145">
        <f t="shared" si="23"/>
        <v>0</v>
      </c>
      <c r="AR182" s="146" t="s">
        <v>182</v>
      </c>
      <c r="AT182" s="146" t="s">
        <v>179</v>
      </c>
      <c r="AU182" s="146" t="s">
        <v>86</v>
      </c>
      <c r="AY182" s="16" t="s">
        <v>176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6" t="s">
        <v>84</v>
      </c>
      <c r="BK182" s="147">
        <f t="shared" si="29"/>
        <v>0</v>
      </c>
      <c r="BL182" s="16" t="s">
        <v>182</v>
      </c>
      <c r="BM182" s="146" t="s">
        <v>2242</v>
      </c>
    </row>
    <row r="183" spans="2:65" s="1" customFormat="1" ht="24.2" customHeight="1">
      <c r="B183" s="31"/>
      <c r="C183" s="135" t="s">
        <v>650</v>
      </c>
      <c r="D183" s="135" t="s">
        <v>179</v>
      </c>
      <c r="E183" s="136" t="s">
        <v>2243</v>
      </c>
      <c r="F183" s="137" t="s">
        <v>2244</v>
      </c>
      <c r="G183" s="138" t="s">
        <v>281</v>
      </c>
      <c r="H183" s="139">
        <v>20</v>
      </c>
      <c r="I183" s="140"/>
      <c r="J183" s="141">
        <f t="shared" si="20"/>
        <v>0</v>
      </c>
      <c r="K183" s="137" t="s">
        <v>1</v>
      </c>
      <c r="L183" s="31"/>
      <c r="M183" s="142" t="s">
        <v>1</v>
      </c>
      <c r="N183" s="143" t="s">
        <v>41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182</v>
      </c>
      <c r="AT183" s="146" t="s">
        <v>179</v>
      </c>
      <c r="AU183" s="146" t="s">
        <v>86</v>
      </c>
      <c r="AY183" s="16" t="s">
        <v>176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6" t="s">
        <v>84</v>
      </c>
      <c r="BK183" s="147">
        <f t="shared" si="29"/>
        <v>0</v>
      </c>
      <c r="BL183" s="16" t="s">
        <v>182</v>
      </c>
      <c r="BM183" s="146" t="s">
        <v>2245</v>
      </c>
    </row>
    <row r="184" spans="2:65" s="1" customFormat="1" ht="16.5" customHeight="1">
      <c r="B184" s="31"/>
      <c r="C184" s="135" t="s">
        <v>654</v>
      </c>
      <c r="D184" s="135" t="s">
        <v>179</v>
      </c>
      <c r="E184" s="136" t="s">
        <v>2246</v>
      </c>
      <c r="F184" s="137" t="s">
        <v>2247</v>
      </c>
      <c r="G184" s="138" t="s">
        <v>281</v>
      </c>
      <c r="H184" s="139">
        <v>180</v>
      </c>
      <c r="I184" s="140"/>
      <c r="J184" s="141">
        <f t="shared" si="20"/>
        <v>0</v>
      </c>
      <c r="K184" s="137" t="s">
        <v>1</v>
      </c>
      <c r="L184" s="31"/>
      <c r="M184" s="142" t="s">
        <v>1</v>
      </c>
      <c r="N184" s="143" t="s">
        <v>41</v>
      </c>
      <c r="P184" s="144">
        <f t="shared" si="21"/>
        <v>0</v>
      </c>
      <c r="Q184" s="144">
        <v>0</v>
      </c>
      <c r="R184" s="144">
        <f t="shared" si="22"/>
        <v>0</v>
      </c>
      <c r="S184" s="144">
        <v>0</v>
      </c>
      <c r="T184" s="145">
        <f t="shared" si="23"/>
        <v>0</v>
      </c>
      <c r="AR184" s="146" t="s">
        <v>182</v>
      </c>
      <c r="AT184" s="146" t="s">
        <v>179</v>
      </c>
      <c r="AU184" s="146" t="s">
        <v>86</v>
      </c>
      <c r="AY184" s="16" t="s">
        <v>176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6" t="s">
        <v>84</v>
      </c>
      <c r="BK184" s="147">
        <f t="shared" si="29"/>
        <v>0</v>
      </c>
      <c r="BL184" s="16" t="s">
        <v>182</v>
      </c>
      <c r="BM184" s="146" t="s">
        <v>2248</v>
      </c>
    </row>
    <row r="185" spans="2:65" s="11" customFormat="1" ht="22.9" customHeight="1">
      <c r="B185" s="123"/>
      <c r="D185" s="124" t="s">
        <v>75</v>
      </c>
      <c r="E185" s="133" t="s">
        <v>987</v>
      </c>
      <c r="F185" s="133" t="s">
        <v>1035</v>
      </c>
      <c r="I185" s="126"/>
      <c r="J185" s="134">
        <f>BK185</f>
        <v>0</v>
      </c>
      <c r="L185" s="123"/>
      <c r="M185" s="128"/>
      <c r="P185" s="129">
        <f>SUM(P186:P202)</f>
        <v>0</v>
      </c>
      <c r="R185" s="129">
        <f>SUM(R186:R202)</f>
        <v>0</v>
      </c>
      <c r="T185" s="130">
        <f>SUM(T186:T202)</f>
        <v>0</v>
      </c>
      <c r="AR185" s="124" t="s">
        <v>84</v>
      </c>
      <c r="AT185" s="131" t="s">
        <v>75</v>
      </c>
      <c r="AU185" s="131" t="s">
        <v>84</v>
      </c>
      <c r="AY185" s="124" t="s">
        <v>176</v>
      </c>
      <c r="BK185" s="132">
        <f>SUM(BK186:BK202)</f>
        <v>0</v>
      </c>
    </row>
    <row r="186" spans="2:65" s="1" customFormat="1" ht="16.5" customHeight="1">
      <c r="B186" s="31"/>
      <c r="C186" s="135" t="s">
        <v>402</v>
      </c>
      <c r="D186" s="135" t="s">
        <v>179</v>
      </c>
      <c r="E186" s="136" t="s">
        <v>2249</v>
      </c>
      <c r="F186" s="137" t="s">
        <v>2250</v>
      </c>
      <c r="G186" s="138" t="s">
        <v>930</v>
      </c>
      <c r="H186" s="139">
        <v>1</v>
      </c>
      <c r="I186" s="140"/>
      <c r="J186" s="141">
        <f t="shared" ref="J186:J202" si="30">ROUND(I186*H186,2)</f>
        <v>0</v>
      </c>
      <c r="K186" s="137" t="s">
        <v>1</v>
      </c>
      <c r="L186" s="31"/>
      <c r="M186" s="142" t="s">
        <v>1</v>
      </c>
      <c r="N186" s="143" t="s">
        <v>41</v>
      </c>
      <c r="P186" s="144">
        <f t="shared" ref="P186:P202" si="31">O186*H186</f>
        <v>0</v>
      </c>
      <c r="Q186" s="144">
        <v>0</v>
      </c>
      <c r="R186" s="144">
        <f t="shared" ref="R186:R202" si="32">Q186*H186</f>
        <v>0</v>
      </c>
      <c r="S186" s="144">
        <v>0</v>
      </c>
      <c r="T186" s="145">
        <f t="shared" ref="T186:T202" si="33">S186*H186</f>
        <v>0</v>
      </c>
      <c r="AR186" s="146" t="s">
        <v>182</v>
      </c>
      <c r="AT186" s="146" t="s">
        <v>179</v>
      </c>
      <c r="AU186" s="146" t="s">
        <v>86</v>
      </c>
      <c r="AY186" s="16" t="s">
        <v>176</v>
      </c>
      <c r="BE186" s="147">
        <f t="shared" ref="BE186:BE202" si="34">IF(N186="základní",J186,0)</f>
        <v>0</v>
      </c>
      <c r="BF186" s="147">
        <f t="shared" ref="BF186:BF202" si="35">IF(N186="snížená",J186,0)</f>
        <v>0</v>
      </c>
      <c r="BG186" s="147">
        <f t="shared" ref="BG186:BG202" si="36">IF(N186="zákl. přenesená",J186,0)</f>
        <v>0</v>
      </c>
      <c r="BH186" s="147">
        <f t="shared" ref="BH186:BH202" si="37">IF(N186="sníž. přenesená",J186,0)</f>
        <v>0</v>
      </c>
      <c r="BI186" s="147">
        <f t="shared" ref="BI186:BI202" si="38">IF(N186="nulová",J186,0)</f>
        <v>0</v>
      </c>
      <c r="BJ186" s="16" t="s">
        <v>84</v>
      </c>
      <c r="BK186" s="147">
        <f t="shared" ref="BK186:BK202" si="39">ROUND(I186*H186,2)</f>
        <v>0</v>
      </c>
      <c r="BL186" s="16" t="s">
        <v>182</v>
      </c>
      <c r="BM186" s="146" t="s">
        <v>2251</v>
      </c>
    </row>
    <row r="187" spans="2:65" s="1" customFormat="1" ht="21.75" customHeight="1">
      <c r="B187" s="31"/>
      <c r="C187" s="135" t="s">
        <v>661</v>
      </c>
      <c r="D187" s="135" t="s">
        <v>179</v>
      </c>
      <c r="E187" s="136" t="s">
        <v>2252</v>
      </c>
      <c r="F187" s="137" t="s">
        <v>2253</v>
      </c>
      <c r="G187" s="138" t="s">
        <v>930</v>
      </c>
      <c r="H187" s="139">
        <v>1</v>
      </c>
      <c r="I187" s="140"/>
      <c r="J187" s="141">
        <f t="shared" si="30"/>
        <v>0</v>
      </c>
      <c r="K187" s="137" t="s">
        <v>1</v>
      </c>
      <c r="L187" s="31"/>
      <c r="M187" s="142" t="s">
        <v>1</v>
      </c>
      <c r="N187" s="143" t="s">
        <v>41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182</v>
      </c>
      <c r="AT187" s="146" t="s">
        <v>179</v>
      </c>
      <c r="AU187" s="146" t="s">
        <v>86</v>
      </c>
      <c r="AY187" s="16" t="s">
        <v>176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6" t="s">
        <v>84</v>
      </c>
      <c r="BK187" s="147">
        <f t="shared" si="39"/>
        <v>0</v>
      </c>
      <c r="BL187" s="16" t="s">
        <v>182</v>
      </c>
      <c r="BM187" s="146" t="s">
        <v>2254</v>
      </c>
    </row>
    <row r="188" spans="2:65" s="1" customFormat="1" ht="16.5" customHeight="1">
      <c r="B188" s="31"/>
      <c r="C188" s="135" t="s">
        <v>665</v>
      </c>
      <c r="D188" s="135" t="s">
        <v>179</v>
      </c>
      <c r="E188" s="136" t="s">
        <v>2255</v>
      </c>
      <c r="F188" s="137" t="s">
        <v>2256</v>
      </c>
      <c r="G188" s="138" t="s">
        <v>930</v>
      </c>
      <c r="H188" s="139">
        <v>1</v>
      </c>
      <c r="I188" s="140"/>
      <c r="J188" s="141">
        <f t="shared" si="30"/>
        <v>0</v>
      </c>
      <c r="K188" s="137" t="s">
        <v>1</v>
      </c>
      <c r="L188" s="31"/>
      <c r="M188" s="142" t="s">
        <v>1</v>
      </c>
      <c r="N188" s="143" t="s">
        <v>41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182</v>
      </c>
      <c r="AT188" s="146" t="s">
        <v>179</v>
      </c>
      <c r="AU188" s="146" t="s">
        <v>86</v>
      </c>
      <c r="AY188" s="16" t="s">
        <v>176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6" t="s">
        <v>84</v>
      </c>
      <c r="BK188" s="147">
        <f t="shared" si="39"/>
        <v>0</v>
      </c>
      <c r="BL188" s="16" t="s">
        <v>182</v>
      </c>
      <c r="BM188" s="146" t="s">
        <v>2257</v>
      </c>
    </row>
    <row r="189" spans="2:65" s="1" customFormat="1" ht="21.75" customHeight="1">
      <c r="B189" s="31"/>
      <c r="C189" s="135" t="s">
        <v>669</v>
      </c>
      <c r="D189" s="135" t="s">
        <v>179</v>
      </c>
      <c r="E189" s="136" t="s">
        <v>2258</v>
      </c>
      <c r="F189" s="137" t="s">
        <v>2259</v>
      </c>
      <c r="G189" s="138" t="s">
        <v>930</v>
      </c>
      <c r="H189" s="139">
        <v>1</v>
      </c>
      <c r="I189" s="140"/>
      <c r="J189" s="141">
        <f t="shared" si="30"/>
        <v>0</v>
      </c>
      <c r="K189" s="137" t="s">
        <v>1</v>
      </c>
      <c r="L189" s="31"/>
      <c r="M189" s="142" t="s">
        <v>1</v>
      </c>
      <c r="N189" s="143" t="s">
        <v>41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182</v>
      </c>
      <c r="AT189" s="146" t="s">
        <v>179</v>
      </c>
      <c r="AU189" s="146" t="s">
        <v>86</v>
      </c>
      <c r="AY189" s="16" t="s">
        <v>176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6" t="s">
        <v>84</v>
      </c>
      <c r="BK189" s="147">
        <f t="shared" si="39"/>
        <v>0</v>
      </c>
      <c r="BL189" s="16" t="s">
        <v>182</v>
      </c>
      <c r="BM189" s="146" t="s">
        <v>2260</v>
      </c>
    </row>
    <row r="190" spans="2:65" s="1" customFormat="1" ht="16.5" customHeight="1">
      <c r="B190" s="31"/>
      <c r="C190" s="135" t="s">
        <v>675</v>
      </c>
      <c r="D190" s="135" t="s">
        <v>179</v>
      </c>
      <c r="E190" s="136" t="s">
        <v>2261</v>
      </c>
      <c r="F190" s="137" t="s">
        <v>2262</v>
      </c>
      <c r="G190" s="138" t="s">
        <v>930</v>
      </c>
      <c r="H190" s="139">
        <v>1</v>
      </c>
      <c r="I190" s="140"/>
      <c r="J190" s="141">
        <f t="shared" si="30"/>
        <v>0</v>
      </c>
      <c r="K190" s="137" t="s">
        <v>1</v>
      </c>
      <c r="L190" s="31"/>
      <c r="M190" s="142" t="s">
        <v>1</v>
      </c>
      <c r="N190" s="143" t="s">
        <v>41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182</v>
      </c>
      <c r="AT190" s="146" t="s">
        <v>179</v>
      </c>
      <c r="AU190" s="146" t="s">
        <v>86</v>
      </c>
      <c r="AY190" s="16" t="s">
        <v>176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6" t="s">
        <v>84</v>
      </c>
      <c r="BK190" s="147">
        <f t="shared" si="39"/>
        <v>0</v>
      </c>
      <c r="BL190" s="16" t="s">
        <v>182</v>
      </c>
      <c r="BM190" s="146" t="s">
        <v>2263</v>
      </c>
    </row>
    <row r="191" spans="2:65" s="1" customFormat="1" ht="16.5" customHeight="1">
      <c r="B191" s="31"/>
      <c r="C191" s="135" t="s">
        <v>681</v>
      </c>
      <c r="D191" s="135" t="s">
        <v>179</v>
      </c>
      <c r="E191" s="136" t="s">
        <v>2264</v>
      </c>
      <c r="F191" s="137" t="s">
        <v>2265</v>
      </c>
      <c r="G191" s="138" t="s">
        <v>930</v>
      </c>
      <c r="H191" s="139">
        <v>1</v>
      </c>
      <c r="I191" s="140"/>
      <c r="J191" s="141">
        <f t="shared" si="30"/>
        <v>0</v>
      </c>
      <c r="K191" s="137" t="s">
        <v>1</v>
      </c>
      <c r="L191" s="31"/>
      <c r="M191" s="142" t="s">
        <v>1</v>
      </c>
      <c r="N191" s="143" t="s">
        <v>41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182</v>
      </c>
      <c r="AT191" s="146" t="s">
        <v>179</v>
      </c>
      <c r="AU191" s="146" t="s">
        <v>86</v>
      </c>
      <c r="AY191" s="16" t="s">
        <v>176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6" t="s">
        <v>84</v>
      </c>
      <c r="BK191" s="147">
        <f t="shared" si="39"/>
        <v>0</v>
      </c>
      <c r="BL191" s="16" t="s">
        <v>182</v>
      </c>
      <c r="BM191" s="146" t="s">
        <v>2266</v>
      </c>
    </row>
    <row r="192" spans="2:65" s="1" customFormat="1" ht="16.5" customHeight="1">
      <c r="B192" s="31"/>
      <c r="C192" s="135" t="s">
        <v>685</v>
      </c>
      <c r="D192" s="135" t="s">
        <v>179</v>
      </c>
      <c r="E192" s="136" t="s">
        <v>2267</v>
      </c>
      <c r="F192" s="137" t="s">
        <v>2268</v>
      </c>
      <c r="G192" s="138" t="s">
        <v>930</v>
      </c>
      <c r="H192" s="139">
        <v>1</v>
      </c>
      <c r="I192" s="140"/>
      <c r="J192" s="141">
        <f t="shared" si="30"/>
        <v>0</v>
      </c>
      <c r="K192" s="137" t="s">
        <v>1</v>
      </c>
      <c r="L192" s="31"/>
      <c r="M192" s="142" t="s">
        <v>1</v>
      </c>
      <c r="N192" s="143" t="s">
        <v>41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182</v>
      </c>
      <c r="AT192" s="146" t="s">
        <v>179</v>
      </c>
      <c r="AU192" s="146" t="s">
        <v>86</v>
      </c>
      <c r="AY192" s="16" t="s">
        <v>176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6" t="s">
        <v>84</v>
      </c>
      <c r="BK192" s="147">
        <f t="shared" si="39"/>
        <v>0</v>
      </c>
      <c r="BL192" s="16" t="s">
        <v>182</v>
      </c>
      <c r="BM192" s="146" t="s">
        <v>2269</v>
      </c>
    </row>
    <row r="193" spans="2:65" s="1" customFormat="1" ht="16.5" customHeight="1">
      <c r="B193" s="31"/>
      <c r="C193" s="135" t="s">
        <v>689</v>
      </c>
      <c r="D193" s="135" t="s">
        <v>179</v>
      </c>
      <c r="E193" s="136" t="s">
        <v>2270</v>
      </c>
      <c r="F193" s="137" t="s">
        <v>2271</v>
      </c>
      <c r="G193" s="138" t="s">
        <v>930</v>
      </c>
      <c r="H193" s="139">
        <v>1</v>
      </c>
      <c r="I193" s="140"/>
      <c r="J193" s="141">
        <f t="shared" si="30"/>
        <v>0</v>
      </c>
      <c r="K193" s="137" t="s">
        <v>1</v>
      </c>
      <c r="L193" s="31"/>
      <c r="M193" s="142" t="s">
        <v>1</v>
      </c>
      <c r="N193" s="143" t="s">
        <v>41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182</v>
      </c>
      <c r="AT193" s="146" t="s">
        <v>179</v>
      </c>
      <c r="AU193" s="146" t="s">
        <v>86</v>
      </c>
      <c r="AY193" s="16" t="s">
        <v>176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6" t="s">
        <v>84</v>
      </c>
      <c r="BK193" s="147">
        <f t="shared" si="39"/>
        <v>0</v>
      </c>
      <c r="BL193" s="16" t="s">
        <v>182</v>
      </c>
      <c r="BM193" s="146" t="s">
        <v>2272</v>
      </c>
    </row>
    <row r="194" spans="2:65" s="1" customFormat="1" ht="16.5" customHeight="1">
      <c r="B194" s="31"/>
      <c r="C194" s="135" t="s">
        <v>694</v>
      </c>
      <c r="D194" s="135" t="s">
        <v>179</v>
      </c>
      <c r="E194" s="136" t="s">
        <v>2273</v>
      </c>
      <c r="F194" s="137" t="s">
        <v>2274</v>
      </c>
      <c r="G194" s="138" t="s">
        <v>930</v>
      </c>
      <c r="H194" s="139">
        <v>1</v>
      </c>
      <c r="I194" s="140"/>
      <c r="J194" s="141">
        <f t="shared" si="30"/>
        <v>0</v>
      </c>
      <c r="K194" s="137" t="s">
        <v>1</v>
      </c>
      <c r="L194" s="31"/>
      <c r="M194" s="142" t="s">
        <v>1</v>
      </c>
      <c r="N194" s="143" t="s">
        <v>41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182</v>
      </c>
      <c r="AT194" s="146" t="s">
        <v>179</v>
      </c>
      <c r="AU194" s="146" t="s">
        <v>86</v>
      </c>
      <c r="AY194" s="16" t="s">
        <v>176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6" t="s">
        <v>84</v>
      </c>
      <c r="BK194" s="147">
        <f t="shared" si="39"/>
        <v>0</v>
      </c>
      <c r="BL194" s="16" t="s">
        <v>182</v>
      </c>
      <c r="BM194" s="146" t="s">
        <v>2275</v>
      </c>
    </row>
    <row r="195" spans="2:65" s="1" customFormat="1" ht="24.2" customHeight="1">
      <c r="B195" s="31"/>
      <c r="C195" s="135" t="s">
        <v>698</v>
      </c>
      <c r="D195" s="135" t="s">
        <v>179</v>
      </c>
      <c r="E195" s="136" t="s">
        <v>2276</v>
      </c>
      <c r="F195" s="137" t="s">
        <v>2277</v>
      </c>
      <c r="G195" s="138" t="s">
        <v>930</v>
      </c>
      <c r="H195" s="139">
        <v>1</v>
      </c>
      <c r="I195" s="140"/>
      <c r="J195" s="141">
        <f t="shared" si="30"/>
        <v>0</v>
      </c>
      <c r="K195" s="137" t="s">
        <v>1</v>
      </c>
      <c r="L195" s="31"/>
      <c r="M195" s="142" t="s">
        <v>1</v>
      </c>
      <c r="N195" s="143" t="s">
        <v>41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182</v>
      </c>
      <c r="AT195" s="146" t="s">
        <v>179</v>
      </c>
      <c r="AU195" s="146" t="s">
        <v>86</v>
      </c>
      <c r="AY195" s="16" t="s">
        <v>176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6" t="s">
        <v>84</v>
      </c>
      <c r="BK195" s="147">
        <f t="shared" si="39"/>
        <v>0</v>
      </c>
      <c r="BL195" s="16" t="s">
        <v>182</v>
      </c>
      <c r="BM195" s="146" t="s">
        <v>2278</v>
      </c>
    </row>
    <row r="196" spans="2:65" s="1" customFormat="1" ht="16.5" customHeight="1">
      <c r="B196" s="31"/>
      <c r="C196" s="135" t="s">
        <v>704</v>
      </c>
      <c r="D196" s="135" t="s">
        <v>179</v>
      </c>
      <c r="E196" s="136" t="s">
        <v>2279</v>
      </c>
      <c r="F196" s="137" t="s">
        <v>2280</v>
      </c>
      <c r="G196" s="138" t="s">
        <v>930</v>
      </c>
      <c r="H196" s="139">
        <v>1</v>
      </c>
      <c r="I196" s="140"/>
      <c r="J196" s="141">
        <f t="shared" si="30"/>
        <v>0</v>
      </c>
      <c r="K196" s="137" t="s">
        <v>1</v>
      </c>
      <c r="L196" s="31"/>
      <c r="M196" s="142" t="s">
        <v>1</v>
      </c>
      <c r="N196" s="143" t="s">
        <v>41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182</v>
      </c>
      <c r="AT196" s="146" t="s">
        <v>179</v>
      </c>
      <c r="AU196" s="146" t="s">
        <v>86</v>
      </c>
      <c r="AY196" s="16" t="s">
        <v>176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6" t="s">
        <v>84</v>
      </c>
      <c r="BK196" s="147">
        <f t="shared" si="39"/>
        <v>0</v>
      </c>
      <c r="BL196" s="16" t="s">
        <v>182</v>
      </c>
      <c r="BM196" s="146" t="s">
        <v>2281</v>
      </c>
    </row>
    <row r="197" spans="2:65" s="1" customFormat="1" ht="16.5" customHeight="1">
      <c r="B197" s="31"/>
      <c r="C197" s="135" t="s">
        <v>710</v>
      </c>
      <c r="D197" s="135" t="s">
        <v>179</v>
      </c>
      <c r="E197" s="136" t="s">
        <v>2282</v>
      </c>
      <c r="F197" s="137" t="s">
        <v>2283</v>
      </c>
      <c r="G197" s="138" t="s">
        <v>930</v>
      </c>
      <c r="H197" s="139">
        <v>1</v>
      </c>
      <c r="I197" s="140"/>
      <c r="J197" s="141">
        <f t="shared" si="30"/>
        <v>0</v>
      </c>
      <c r="K197" s="137" t="s">
        <v>1</v>
      </c>
      <c r="L197" s="31"/>
      <c r="M197" s="142" t="s">
        <v>1</v>
      </c>
      <c r="N197" s="143" t="s">
        <v>41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182</v>
      </c>
      <c r="AT197" s="146" t="s">
        <v>179</v>
      </c>
      <c r="AU197" s="146" t="s">
        <v>86</v>
      </c>
      <c r="AY197" s="16" t="s">
        <v>176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6" t="s">
        <v>84</v>
      </c>
      <c r="BK197" s="147">
        <f t="shared" si="39"/>
        <v>0</v>
      </c>
      <c r="BL197" s="16" t="s">
        <v>182</v>
      </c>
      <c r="BM197" s="146" t="s">
        <v>2284</v>
      </c>
    </row>
    <row r="198" spans="2:65" s="1" customFormat="1" ht="16.5" customHeight="1">
      <c r="B198" s="31"/>
      <c r="C198" s="135" t="s">
        <v>714</v>
      </c>
      <c r="D198" s="135" t="s">
        <v>179</v>
      </c>
      <c r="E198" s="136" t="s">
        <v>2285</v>
      </c>
      <c r="F198" s="137" t="s">
        <v>2286</v>
      </c>
      <c r="G198" s="138" t="s">
        <v>930</v>
      </c>
      <c r="H198" s="139">
        <v>1</v>
      </c>
      <c r="I198" s="140"/>
      <c r="J198" s="141">
        <f t="shared" si="30"/>
        <v>0</v>
      </c>
      <c r="K198" s="137" t="s">
        <v>1</v>
      </c>
      <c r="L198" s="31"/>
      <c r="M198" s="142" t="s">
        <v>1</v>
      </c>
      <c r="N198" s="143" t="s">
        <v>41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182</v>
      </c>
      <c r="AT198" s="146" t="s">
        <v>179</v>
      </c>
      <c r="AU198" s="146" t="s">
        <v>86</v>
      </c>
      <c r="AY198" s="16" t="s">
        <v>176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6" t="s">
        <v>84</v>
      </c>
      <c r="BK198" s="147">
        <f t="shared" si="39"/>
        <v>0</v>
      </c>
      <c r="BL198" s="16" t="s">
        <v>182</v>
      </c>
      <c r="BM198" s="146" t="s">
        <v>2287</v>
      </c>
    </row>
    <row r="199" spans="2:65" s="1" customFormat="1" ht="16.5" customHeight="1">
      <c r="B199" s="31"/>
      <c r="C199" s="135" t="s">
        <v>718</v>
      </c>
      <c r="D199" s="135" t="s">
        <v>179</v>
      </c>
      <c r="E199" s="136" t="s">
        <v>2288</v>
      </c>
      <c r="F199" s="137" t="s">
        <v>2289</v>
      </c>
      <c r="G199" s="138" t="s">
        <v>930</v>
      </c>
      <c r="H199" s="139">
        <v>1</v>
      </c>
      <c r="I199" s="140"/>
      <c r="J199" s="141">
        <f t="shared" si="30"/>
        <v>0</v>
      </c>
      <c r="K199" s="137" t="s">
        <v>1</v>
      </c>
      <c r="L199" s="31"/>
      <c r="M199" s="142" t="s">
        <v>1</v>
      </c>
      <c r="N199" s="143" t="s">
        <v>41</v>
      </c>
      <c r="P199" s="144">
        <f t="shared" si="31"/>
        <v>0</v>
      </c>
      <c r="Q199" s="144">
        <v>0</v>
      </c>
      <c r="R199" s="144">
        <f t="shared" si="32"/>
        <v>0</v>
      </c>
      <c r="S199" s="144">
        <v>0</v>
      </c>
      <c r="T199" s="145">
        <f t="shared" si="33"/>
        <v>0</v>
      </c>
      <c r="AR199" s="146" t="s">
        <v>182</v>
      </c>
      <c r="AT199" s="146" t="s">
        <v>179</v>
      </c>
      <c r="AU199" s="146" t="s">
        <v>86</v>
      </c>
      <c r="AY199" s="16" t="s">
        <v>176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6" t="s">
        <v>84</v>
      </c>
      <c r="BK199" s="147">
        <f t="shared" si="39"/>
        <v>0</v>
      </c>
      <c r="BL199" s="16" t="s">
        <v>182</v>
      </c>
      <c r="BM199" s="146" t="s">
        <v>2290</v>
      </c>
    </row>
    <row r="200" spans="2:65" s="1" customFormat="1" ht="16.5" customHeight="1">
      <c r="B200" s="31"/>
      <c r="C200" s="135" t="s">
        <v>722</v>
      </c>
      <c r="D200" s="135" t="s">
        <v>179</v>
      </c>
      <c r="E200" s="136" t="s">
        <v>2291</v>
      </c>
      <c r="F200" s="137" t="s">
        <v>2292</v>
      </c>
      <c r="G200" s="138" t="s">
        <v>930</v>
      </c>
      <c r="H200" s="139">
        <v>1</v>
      </c>
      <c r="I200" s="140"/>
      <c r="J200" s="141">
        <f t="shared" si="30"/>
        <v>0</v>
      </c>
      <c r="K200" s="137" t="s">
        <v>1</v>
      </c>
      <c r="L200" s="31"/>
      <c r="M200" s="142" t="s">
        <v>1</v>
      </c>
      <c r="N200" s="143" t="s">
        <v>41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182</v>
      </c>
      <c r="AT200" s="146" t="s">
        <v>179</v>
      </c>
      <c r="AU200" s="146" t="s">
        <v>86</v>
      </c>
      <c r="AY200" s="16" t="s">
        <v>176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6" t="s">
        <v>84</v>
      </c>
      <c r="BK200" s="147">
        <f t="shared" si="39"/>
        <v>0</v>
      </c>
      <c r="BL200" s="16" t="s">
        <v>182</v>
      </c>
      <c r="BM200" s="146" t="s">
        <v>2293</v>
      </c>
    </row>
    <row r="201" spans="2:65" s="1" customFormat="1" ht="16.5" customHeight="1">
      <c r="B201" s="31"/>
      <c r="C201" s="135" t="s">
        <v>727</v>
      </c>
      <c r="D201" s="135" t="s">
        <v>179</v>
      </c>
      <c r="E201" s="136" t="s">
        <v>2294</v>
      </c>
      <c r="F201" s="137" t="s">
        <v>2295</v>
      </c>
      <c r="G201" s="138" t="s">
        <v>930</v>
      </c>
      <c r="H201" s="139">
        <v>1</v>
      </c>
      <c r="I201" s="140"/>
      <c r="J201" s="141">
        <f t="shared" si="30"/>
        <v>0</v>
      </c>
      <c r="K201" s="137" t="s">
        <v>1</v>
      </c>
      <c r="L201" s="31"/>
      <c r="M201" s="142" t="s">
        <v>1</v>
      </c>
      <c r="N201" s="143" t="s">
        <v>41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182</v>
      </c>
      <c r="AT201" s="146" t="s">
        <v>179</v>
      </c>
      <c r="AU201" s="146" t="s">
        <v>86</v>
      </c>
      <c r="AY201" s="16" t="s">
        <v>176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6" t="s">
        <v>84</v>
      </c>
      <c r="BK201" s="147">
        <f t="shared" si="39"/>
        <v>0</v>
      </c>
      <c r="BL201" s="16" t="s">
        <v>182</v>
      </c>
      <c r="BM201" s="146" t="s">
        <v>2296</v>
      </c>
    </row>
    <row r="202" spans="2:65" s="1" customFormat="1" ht="16.5" customHeight="1">
      <c r="B202" s="31"/>
      <c r="C202" s="135" t="s">
        <v>731</v>
      </c>
      <c r="D202" s="135" t="s">
        <v>179</v>
      </c>
      <c r="E202" s="136" t="s">
        <v>2297</v>
      </c>
      <c r="F202" s="137" t="s">
        <v>1061</v>
      </c>
      <c r="G202" s="138" t="s">
        <v>1380</v>
      </c>
      <c r="H202" s="139">
        <v>72</v>
      </c>
      <c r="I202" s="140"/>
      <c r="J202" s="141">
        <f t="shared" si="30"/>
        <v>0</v>
      </c>
      <c r="K202" s="137" t="s">
        <v>1</v>
      </c>
      <c r="L202" s="31"/>
      <c r="M202" s="152" t="s">
        <v>1</v>
      </c>
      <c r="N202" s="153" t="s">
        <v>41</v>
      </c>
      <c r="O202" s="154"/>
      <c r="P202" s="155">
        <f t="shared" si="31"/>
        <v>0</v>
      </c>
      <c r="Q202" s="155">
        <v>0</v>
      </c>
      <c r="R202" s="155">
        <f t="shared" si="32"/>
        <v>0</v>
      </c>
      <c r="S202" s="155">
        <v>0</v>
      </c>
      <c r="T202" s="156">
        <f t="shared" si="33"/>
        <v>0</v>
      </c>
      <c r="AR202" s="146" t="s">
        <v>182</v>
      </c>
      <c r="AT202" s="146" t="s">
        <v>179</v>
      </c>
      <c r="AU202" s="146" t="s">
        <v>86</v>
      </c>
      <c r="AY202" s="16" t="s">
        <v>176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6" t="s">
        <v>84</v>
      </c>
      <c r="BK202" s="147">
        <f t="shared" si="39"/>
        <v>0</v>
      </c>
      <c r="BL202" s="16" t="s">
        <v>182</v>
      </c>
      <c r="BM202" s="146" t="s">
        <v>2298</v>
      </c>
    </row>
    <row r="203" spans="2:65" s="1" customFormat="1" ht="6.95" customHeight="1">
      <c r="B203" s="43"/>
      <c r="C203" s="44"/>
      <c r="D203" s="44"/>
      <c r="E203" s="44"/>
      <c r="F203" s="44"/>
      <c r="G203" s="44"/>
      <c r="H203" s="44"/>
      <c r="I203" s="44"/>
      <c r="J203" s="44"/>
      <c r="K203" s="44"/>
      <c r="L203" s="31"/>
    </row>
  </sheetData>
  <sheetProtection algorithmName="SHA-512" hashValue="3I1xbhAo1vQMGNlEndHGOfIW2kae/wa9bzxfqc951NxwE2tWt1f+BMRIa2R0H6YxtaGAR04wUfB+UZi6mh3A1Q==" saltValue="DOpEI5LPZhz0yFP8sooI4Q79iVs45yUUpbNq3xupmSGfEmF830aFTrgFqO8XdGRvoh6MgG/sYZ4djGzoQ6v8/A==" spinCount="100000" sheet="1" objects="1" scenarios="1" formatColumns="0" formatRows="0" autoFilter="0"/>
  <autoFilter ref="C126:K202" xr:uid="{00000000-0009-0000-0000-00000F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137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23.25" customHeight="1">
      <c r="B9" s="31"/>
      <c r="E9" s="235" t="s">
        <v>2012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2299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ROUND((SUM(BE122:BE136)),  2)</f>
        <v>0</v>
      </c>
      <c r="I35" s="95">
        <v>0.21</v>
      </c>
      <c r="J35" s="85">
        <f>ROUND(((SUM(BE122:BE136))*I35),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ROUND((SUM(BF122:BF136)),  2)</f>
        <v>0</v>
      </c>
      <c r="I36" s="95">
        <v>0.12</v>
      </c>
      <c r="J36" s="85">
        <f>ROUND(((SUM(BF122:BF136))*I36),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ROUND((SUM(BG122:BG136)),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ROUND((SUM(BH122:BH136)),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ROUND((SUM(BI122:BI136)),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23.25" customHeight="1">
      <c r="B87" s="31"/>
      <c r="E87" s="235" t="s">
        <v>2012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15 - ZTI výměna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J122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1103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8" customFormat="1" ht="24.95" customHeight="1">
      <c r="B100" s="107"/>
      <c r="D100" s="108" t="s">
        <v>1104</v>
      </c>
      <c r="E100" s="109"/>
      <c r="F100" s="109"/>
      <c r="G100" s="109"/>
      <c r="H100" s="109"/>
      <c r="I100" s="109"/>
      <c r="J100" s="110">
        <f>J135</f>
        <v>0</v>
      </c>
      <c r="L100" s="107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161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5" t="str">
        <f>E7</f>
        <v>Testovací centrum Menzy CZU</v>
      </c>
      <c r="F110" s="236"/>
      <c r="G110" s="236"/>
      <c r="H110" s="236"/>
      <c r="L110" s="31"/>
    </row>
    <row r="111" spans="2:47" ht="12" customHeight="1">
      <c r="B111" s="19"/>
      <c r="C111" s="26" t="s">
        <v>145</v>
      </c>
      <c r="L111" s="19"/>
    </row>
    <row r="112" spans="2:47" s="1" customFormat="1" ht="23.25" customHeight="1">
      <c r="B112" s="31"/>
      <c r="E112" s="235" t="s">
        <v>2012</v>
      </c>
      <c r="F112" s="237"/>
      <c r="G112" s="237"/>
      <c r="H112" s="237"/>
      <c r="L112" s="31"/>
    </row>
    <row r="113" spans="2:65" s="1" customFormat="1" ht="12" customHeight="1">
      <c r="B113" s="31"/>
      <c r="C113" s="26" t="s">
        <v>224</v>
      </c>
      <c r="L113" s="31"/>
    </row>
    <row r="114" spans="2:65" s="1" customFormat="1" ht="16.5" customHeight="1">
      <c r="B114" s="31"/>
      <c r="E114" s="198" t="str">
        <f>E11</f>
        <v>15 - ZTI výměna</v>
      </c>
      <c r="F114" s="237"/>
      <c r="G114" s="237"/>
      <c r="H114" s="237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Menza ČZU</v>
      </c>
      <c r="I116" s="26" t="s">
        <v>22</v>
      </c>
      <c r="J116" s="51" t="str">
        <f>IF(J14="","",J14)</f>
        <v>27. 8. 2025</v>
      </c>
      <c r="L116" s="31"/>
    </row>
    <row r="117" spans="2:65" s="1" customFormat="1" ht="6.95" customHeight="1">
      <c r="B117" s="31"/>
      <c r="L117" s="31"/>
    </row>
    <row r="118" spans="2:65" s="1" customFormat="1" ht="25.7" customHeight="1">
      <c r="B118" s="31"/>
      <c r="C118" s="26" t="s">
        <v>24</v>
      </c>
      <c r="F118" s="24" t="str">
        <f>E17</f>
        <v>Česká zemědělská univerzita v Praze</v>
      </c>
      <c r="I118" s="26" t="s">
        <v>30</v>
      </c>
      <c r="J118" s="29" t="str">
        <f>E23</f>
        <v>Hidden Dimension s.r.o.</v>
      </c>
      <c r="L118" s="31"/>
    </row>
    <row r="119" spans="2:65" s="1" customFormat="1" ht="25.7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František Klus rozpočty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162</v>
      </c>
      <c r="D121" s="117" t="s">
        <v>61</v>
      </c>
      <c r="E121" s="117" t="s">
        <v>57</v>
      </c>
      <c r="F121" s="117" t="s">
        <v>58</v>
      </c>
      <c r="G121" s="117" t="s">
        <v>163</v>
      </c>
      <c r="H121" s="117" t="s">
        <v>164</v>
      </c>
      <c r="I121" s="117" t="s">
        <v>165</v>
      </c>
      <c r="J121" s="117" t="s">
        <v>149</v>
      </c>
      <c r="K121" s="118" t="s">
        <v>166</v>
      </c>
      <c r="L121" s="115"/>
      <c r="M121" s="58" t="s">
        <v>1</v>
      </c>
      <c r="N121" s="59" t="s">
        <v>40</v>
      </c>
      <c r="O121" s="59" t="s">
        <v>167</v>
      </c>
      <c r="P121" s="59" t="s">
        <v>168</v>
      </c>
      <c r="Q121" s="59" t="s">
        <v>169</v>
      </c>
      <c r="R121" s="59" t="s">
        <v>170</v>
      </c>
      <c r="S121" s="59" t="s">
        <v>171</v>
      </c>
      <c r="T121" s="60" t="s">
        <v>172</v>
      </c>
    </row>
    <row r="122" spans="2:65" s="1" customFormat="1" ht="22.9" customHeight="1">
      <c r="B122" s="31"/>
      <c r="C122" s="63" t="s">
        <v>173</v>
      </c>
      <c r="J122" s="119">
        <f>BK122</f>
        <v>0</v>
      </c>
      <c r="L122" s="31"/>
      <c r="M122" s="61"/>
      <c r="N122" s="52"/>
      <c r="O122" s="52"/>
      <c r="P122" s="120">
        <f>P123+P135</f>
        <v>0</v>
      </c>
      <c r="Q122" s="52"/>
      <c r="R122" s="120">
        <f>R123+R135</f>
        <v>0</v>
      </c>
      <c r="S122" s="52"/>
      <c r="T122" s="121">
        <f>T123+T135</f>
        <v>0</v>
      </c>
      <c r="AT122" s="16" t="s">
        <v>75</v>
      </c>
      <c r="AU122" s="16" t="s">
        <v>151</v>
      </c>
      <c r="BK122" s="122">
        <f>BK123+BK135</f>
        <v>0</v>
      </c>
    </row>
    <row r="123" spans="2:65" s="11" customFormat="1" ht="25.9" customHeight="1">
      <c r="B123" s="123"/>
      <c r="D123" s="124" t="s">
        <v>75</v>
      </c>
      <c r="E123" s="125" t="s">
        <v>926</v>
      </c>
      <c r="F123" s="125" t="s">
        <v>1105</v>
      </c>
      <c r="I123" s="126"/>
      <c r="J123" s="127">
        <f>BK123</f>
        <v>0</v>
      </c>
      <c r="L123" s="123"/>
      <c r="M123" s="128"/>
      <c r="P123" s="129">
        <f>SUM(P124:P134)</f>
        <v>0</v>
      </c>
      <c r="R123" s="129">
        <f>SUM(R124:R134)</f>
        <v>0</v>
      </c>
      <c r="T123" s="130">
        <f>SUM(T124:T134)</f>
        <v>0</v>
      </c>
      <c r="AR123" s="124" t="s">
        <v>84</v>
      </c>
      <c r="AT123" s="131" t="s">
        <v>75</v>
      </c>
      <c r="AU123" s="131" t="s">
        <v>76</v>
      </c>
      <c r="AY123" s="124" t="s">
        <v>176</v>
      </c>
      <c r="BK123" s="132">
        <f>SUM(BK124:BK134)</f>
        <v>0</v>
      </c>
    </row>
    <row r="124" spans="2:65" s="1" customFormat="1" ht="16.5" customHeight="1">
      <c r="B124" s="31"/>
      <c r="C124" s="135" t="s">
        <v>84</v>
      </c>
      <c r="D124" s="135" t="s">
        <v>179</v>
      </c>
      <c r="E124" s="136" t="s">
        <v>1106</v>
      </c>
      <c r="F124" s="137" t="s">
        <v>1107</v>
      </c>
      <c r="G124" s="138" t="s">
        <v>281</v>
      </c>
      <c r="H124" s="139">
        <v>55</v>
      </c>
      <c r="I124" s="140"/>
      <c r="J124" s="141">
        <f>ROUND(I124*H124,2)</f>
        <v>0</v>
      </c>
      <c r="K124" s="137" t="s">
        <v>1</v>
      </c>
      <c r="L124" s="31"/>
      <c r="M124" s="142" t="s">
        <v>1</v>
      </c>
      <c r="N124" s="143" t="s">
        <v>41</v>
      </c>
      <c r="P124" s="144">
        <f>O124*H124</f>
        <v>0</v>
      </c>
      <c r="Q124" s="144">
        <v>0</v>
      </c>
      <c r="R124" s="144">
        <f>Q124*H124</f>
        <v>0</v>
      </c>
      <c r="S124" s="144">
        <v>0</v>
      </c>
      <c r="T124" s="145">
        <f>S124*H124</f>
        <v>0</v>
      </c>
      <c r="AR124" s="146" t="s">
        <v>182</v>
      </c>
      <c r="AT124" s="146" t="s">
        <v>179</v>
      </c>
      <c r="AU124" s="146" t="s">
        <v>84</v>
      </c>
      <c r="AY124" s="16" t="s">
        <v>176</v>
      </c>
      <c r="BE124" s="147">
        <f>IF(N124="základní",J124,0)</f>
        <v>0</v>
      </c>
      <c r="BF124" s="147">
        <f>IF(N124="snížená",J124,0)</f>
        <v>0</v>
      </c>
      <c r="BG124" s="147">
        <f>IF(N124="zákl. přenesená",J124,0)</f>
        <v>0</v>
      </c>
      <c r="BH124" s="147">
        <f>IF(N124="sníž. přenesená",J124,0)</f>
        <v>0</v>
      </c>
      <c r="BI124" s="147">
        <f>IF(N124="nulová",J124,0)</f>
        <v>0</v>
      </c>
      <c r="BJ124" s="16" t="s">
        <v>84</v>
      </c>
      <c r="BK124" s="147">
        <f>ROUND(I124*H124,2)</f>
        <v>0</v>
      </c>
      <c r="BL124" s="16" t="s">
        <v>182</v>
      </c>
      <c r="BM124" s="146" t="s">
        <v>2300</v>
      </c>
    </row>
    <row r="125" spans="2:65" s="1" customFormat="1" ht="19.5">
      <c r="B125" s="31"/>
      <c r="D125" s="148" t="s">
        <v>184</v>
      </c>
      <c r="F125" s="149" t="s">
        <v>1109</v>
      </c>
      <c r="I125" s="150"/>
      <c r="L125" s="31"/>
      <c r="M125" s="151"/>
      <c r="T125" s="55"/>
      <c r="AT125" s="16" t="s">
        <v>184</v>
      </c>
      <c r="AU125" s="16" t="s">
        <v>84</v>
      </c>
    </row>
    <row r="126" spans="2:65" s="1" customFormat="1" ht="16.5" customHeight="1">
      <c r="B126" s="31"/>
      <c r="C126" s="135" t="s">
        <v>86</v>
      </c>
      <c r="D126" s="135" t="s">
        <v>179</v>
      </c>
      <c r="E126" s="136" t="s">
        <v>1110</v>
      </c>
      <c r="F126" s="137" t="s">
        <v>1107</v>
      </c>
      <c r="G126" s="138" t="s">
        <v>281</v>
      </c>
      <c r="H126" s="139">
        <v>50</v>
      </c>
      <c r="I126" s="140"/>
      <c r="J126" s="141">
        <f>ROUND(I126*H126,2)</f>
        <v>0</v>
      </c>
      <c r="K126" s="137" t="s">
        <v>1</v>
      </c>
      <c r="L126" s="31"/>
      <c r="M126" s="142" t="s">
        <v>1</v>
      </c>
      <c r="N126" s="143" t="s">
        <v>41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182</v>
      </c>
      <c r="AT126" s="146" t="s">
        <v>179</v>
      </c>
      <c r="AU126" s="146" t="s">
        <v>84</v>
      </c>
      <c r="AY126" s="16" t="s">
        <v>176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6" t="s">
        <v>84</v>
      </c>
      <c r="BK126" s="147">
        <f>ROUND(I126*H126,2)</f>
        <v>0</v>
      </c>
      <c r="BL126" s="16" t="s">
        <v>182</v>
      </c>
      <c r="BM126" s="146" t="s">
        <v>2301</v>
      </c>
    </row>
    <row r="127" spans="2:65" s="1" customFormat="1" ht="19.5">
      <c r="B127" s="31"/>
      <c r="D127" s="148" t="s">
        <v>184</v>
      </c>
      <c r="F127" s="149" t="s">
        <v>1112</v>
      </c>
      <c r="I127" s="150"/>
      <c r="L127" s="31"/>
      <c r="M127" s="151"/>
      <c r="T127" s="55"/>
      <c r="AT127" s="16" t="s">
        <v>184</v>
      </c>
      <c r="AU127" s="16" t="s">
        <v>84</v>
      </c>
    </row>
    <row r="128" spans="2:65" s="1" customFormat="1" ht="21.75" customHeight="1">
      <c r="B128" s="31"/>
      <c r="C128" s="135" t="s">
        <v>192</v>
      </c>
      <c r="D128" s="135" t="s">
        <v>179</v>
      </c>
      <c r="E128" s="136" t="s">
        <v>2302</v>
      </c>
      <c r="F128" s="137" t="s">
        <v>2303</v>
      </c>
      <c r="G128" s="138" t="s">
        <v>944</v>
      </c>
      <c r="H128" s="139">
        <v>70</v>
      </c>
      <c r="I128" s="140"/>
      <c r="J128" s="141">
        <f>ROUND(I128*H128,2)</f>
        <v>0</v>
      </c>
      <c r="K128" s="137" t="s">
        <v>1</v>
      </c>
      <c r="L128" s="31"/>
      <c r="M128" s="142" t="s">
        <v>1</v>
      </c>
      <c r="N128" s="143" t="s">
        <v>41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182</v>
      </c>
      <c r="AT128" s="146" t="s">
        <v>179</v>
      </c>
      <c r="AU128" s="146" t="s">
        <v>84</v>
      </c>
      <c r="AY128" s="16" t="s">
        <v>176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6" t="s">
        <v>84</v>
      </c>
      <c r="BK128" s="147">
        <f>ROUND(I128*H128,2)</f>
        <v>0</v>
      </c>
      <c r="BL128" s="16" t="s">
        <v>182</v>
      </c>
      <c r="BM128" s="146" t="s">
        <v>2304</v>
      </c>
    </row>
    <row r="129" spans="2:65" s="1" customFormat="1" ht="16.5" customHeight="1">
      <c r="B129" s="31"/>
      <c r="C129" s="135" t="s">
        <v>182</v>
      </c>
      <c r="D129" s="135" t="s">
        <v>179</v>
      </c>
      <c r="E129" s="136" t="s">
        <v>2305</v>
      </c>
      <c r="F129" s="137" t="s">
        <v>2306</v>
      </c>
      <c r="G129" s="138" t="s">
        <v>944</v>
      </c>
      <c r="H129" s="139">
        <v>1</v>
      </c>
      <c r="I129" s="140"/>
      <c r="J129" s="141">
        <f>ROUND(I129*H129,2)</f>
        <v>0</v>
      </c>
      <c r="K129" s="137" t="s">
        <v>1</v>
      </c>
      <c r="L129" s="31"/>
      <c r="M129" s="142" t="s">
        <v>1</v>
      </c>
      <c r="N129" s="143" t="s">
        <v>41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182</v>
      </c>
      <c r="AT129" s="146" t="s">
        <v>179</v>
      </c>
      <c r="AU129" s="146" t="s">
        <v>84</v>
      </c>
      <c r="AY129" s="16" t="s">
        <v>176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6" t="s">
        <v>84</v>
      </c>
      <c r="BK129" s="147">
        <f>ROUND(I129*H129,2)</f>
        <v>0</v>
      </c>
      <c r="BL129" s="16" t="s">
        <v>182</v>
      </c>
      <c r="BM129" s="146" t="s">
        <v>2307</v>
      </c>
    </row>
    <row r="130" spans="2:65" s="1" customFormat="1" ht="16.5" customHeight="1">
      <c r="B130" s="31"/>
      <c r="C130" s="135" t="s">
        <v>175</v>
      </c>
      <c r="D130" s="135" t="s">
        <v>179</v>
      </c>
      <c r="E130" s="136" t="s">
        <v>1119</v>
      </c>
      <c r="F130" s="137" t="s">
        <v>1120</v>
      </c>
      <c r="G130" s="138" t="s">
        <v>944</v>
      </c>
      <c r="H130" s="139">
        <v>12</v>
      </c>
      <c r="I130" s="140"/>
      <c r="J130" s="141">
        <f>ROUND(I130*H130,2)</f>
        <v>0</v>
      </c>
      <c r="K130" s="137" t="s">
        <v>1</v>
      </c>
      <c r="L130" s="31"/>
      <c r="M130" s="142" t="s">
        <v>1</v>
      </c>
      <c r="N130" s="143" t="s">
        <v>41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182</v>
      </c>
      <c r="AT130" s="146" t="s">
        <v>179</v>
      </c>
      <c r="AU130" s="146" t="s">
        <v>84</v>
      </c>
      <c r="AY130" s="16" t="s">
        <v>176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6" t="s">
        <v>84</v>
      </c>
      <c r="BK130" s="147">
        <f>ROUND(I130*H130,2)</f>
        <v>0</v>
      </c>
      <c r="BL130" s="16" t="s">
        <v>182</v>
      </c>
      <c r="BM130" s="146" t="s">
        <v>2308</v>
      </c>
    </row>
    <row r="131" spans="2:65" s="1" customFormat="1" ht="21.75" customHeight="1">
      <c r="B131" s="31"/>
      <c r="C131" s="135" t="s">
        <v>203</v>
      </c>
      <c r="D131" s="135" t="s">
        <v>179</v>
      </c>
      <c r="E131" s="136" t="s">
        <v>2309</v>
      </c>
      <c r="F131" s="137" t="s">
        <v>2310</v>
      </c>
      <c r="G131" s="138" t="s">
        <v>253</v>
      </c>
      <c r="H131" s="139">
        <v>1</v>
      </c>
      <c r="I131" s="140"/>
      <c r="J131" s="141">
        <f>ROUND(I131*H131,2)</f>
        <v>0</v>
      </c>
      <c r="K131" s="137" t="s">
        <v>1</v>
      </c>
      <c r="L131" s="31"/>
      <c r="M131" s="142" t="s">
        <v>1</v>
      </c>
      <c r="N131" s="143" t="s">
        <v>41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182</v>
      </c>
      <c r="AT131" s="146" t="s">
        <v>179</v>
      </c>
      <c r="AU131" s="146" t="s">
        <v>84</v>
      </c>
      <c r="AY131" s="16" t="s">
        <v>176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84</v>
      </c>
      <c r="BK131" s="147">
        <f>ROUND(I131*H131,2)</f>
        <v>0</v>
      </c>
      <c r="BL131" s="16" t="s">
        <v>182</v>
      </c>
      <c r="BM131" s="146" t="s">
        <v>2311</v>
      </c>
    </row>
    <row r="132" spans="2:65" s="1" customFormat="1" ht="16.5" customHeight="1">
      <c r="B132" s="31"/>
      <c r="C132" s="135" t="s">
        <v>209</v>
      </c>
      <c r="D132" s="135" t="s">
        <v>179</v>
      </c>
      <c r="E132" s="136" t="s">
        <v>1122</v>
      </c>
      <c r="F132" s="137" t="s">
        <v>1123</v>
      </c>
      <c r="G132" s="138" t="s">
        <v>281</v>
      </c>
      <c r="H132" s="139">
        <v>105</v>
      </c>
      <c r="I132" s="140"/>
      <c r="J132" s="141">
        <f>ROUND(I132*H132,2)</f>
        <v>0</v>
      </c>
      <c r="K132" s="137" t="s">
        <v>1</v>
      </c>
      <c r="L132" s="31"/>
      <c r="M132" s="142" t="s">
        <v>1</v>
      </c>
      <c r="N132" s="143" t="s">
        <v>41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182</v>
      </c>
      <c r="AT132" s="146" t="s">
        <v>179</v>
      </c>
      <c r="AU132" s="146" t="s">
        <v>84</v>
      </c>
      <c r="AY132" s="16" t="s">
        <v>176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84</v>
      </c>
      <c r="BK132" s="147">
        <f>ROUND(I132*H132,2)</f>
        <v>0</v>
      </c>
      <c r="BL132" s="16" t="s">
        <v>182</v>
      </c>
      <c r="BM132" s="146" t="s">
        <v>2312</v>
      </c>
    </row>
    <row r="133" spans="2:65" s="1" customFormat="1" ht="19.5">
      <c r="B133" s="31"/>
      <c r="D133" s="148" t="s">
        <v>184</v>
      </c>
      <c r="F133" s="149" t="s">
        <v>1125</v>
      </c>
      <c r="I133" s="150"/>
      <c r="L133" s="31"/>
      <c r="M133" s="151"/>
      <c r="T133" s="55"/>
      <c r="AT133" s="16" t="s">
        <v>184</v>
      </c>
      <c r="AU133" s="16" t="s">
        <v>84</v>
      </c>
    </row>
    <row r="134" spans="2:65" s="1" customFormat="1" ht="16.5" customHeight="1">
      <c r="B134" s="31"/>
      <c r="C134" s="135" t="s">
        <v>214</v>
      </c>
      <c r="D134" s="135" t="s">
        <v>179</v>
      </c>
      <c r="E134" s="136" t="s">
        <v>1207</v>
      </c>
      <c r="F134" s="137" t="s">
        <v>1208</v>
      </c>
      <c r="G134" s="138" t="s">
        <v>253</v>
      </c>
      <c r="H134" s="139">
        <v>1</v>
      </c>
      <c r="I134" s="140"/>
      <c r="J134" s="141">
        <f>ROUND(I134*H134,2)</f>
        <v>0</v>
      </c>
      <c r="K134" s="137" t="s">
        <v>1</v>
      </c>
      <c r="L134" s="31"/>
      <c r="M134" s="142" t="s">
        <v>1</v>
      </c>
      <c r="N134" s="143" t="s">
        <v>41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182</v>
      </c>
      <c r="AT134" s="146" t="s">
        <v>179</v>
      </c>
      <c r="AU134" s="146" t="s">
        <v>84</v>
      </c>
      <c r="AY134" s="16" t="s">
        <v>176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84</v>
      </c>
      <c r="BK134" s="147">
        <f>ROUND(I134*H134,2)</f>
        <v>0</v>
      </c>
      <c r="BL134" s="16" t="s">
        <v>182</v>
      </c>
      <c r="BM134" s="146" t="s">
        <v>2313</v>
      </c>
    </row>
    <row r="135" spans="2:65" s="11" customFormat="1" ht="25.9" customHeight="1">
      <c r="B135" s="123"/>
      <c r="D135" s="124" t="s">
        <v>75</v>
      </c>
      <c r="E135" s="125" t="s">
        <v>936</v>
      </c>
      <c r="F135" s="125" t="s">
        <v>1210</v>
      </c>
      <c r="I135" s="126"/>
      <c r="J135" s="127">
        <f>BK135</f>
        <v>0</v>
      </c>
      <c r="L135" s="123"/>
      <c r="M135" s="128"/>
      <c r="P135" s="129">
        <f>P136</f>
        <v>0</v>
      </c>
      <c r="R135" s="129">
        <f>R136</f>
        <v>0</v>
      </c>
      <c r="T135" s="130">
        <f>T136</f>
        <v>0</v>
      </c>
      <c r="AR135" s="124" t="s">
        <v>84</v>
      </c>
      <c r="AT135" s="131" t="s">
        <v>75</v>
      </c>
      <c r="AU135" s="131" t="s">
        <v>76</v>
      </c>
      <c r="AY135" s="124" t="s">
        <v>176</v>
      </c>
      <c r="BK135" s="132">
        <f>BK136</f>
        <v>0</v>
      </c>
    </row>
    <row r="136" spans="2:65" s="1" customFormat="1" ht="55.5" customHeight="1">
      <c r="B136" s="31"/>
      <c r="C136" s="135" t="s">
        <v>219</v>
      </c>
      <c r="D136" s="135" t="s">
        <v>179</v>
      </c>
      <c r="E136" s="136" t="s">
        <v>1211</v>
      </c>
      <c r="F136" s="137" t="s">
        <v>1212</v>
      </c>
      <c r="G136" s="138" t="s">
        <v>253</v>
      </c>
      <c r="H136" s="139">
        <v>1</v>
      </c>
      <c r="I136" s="140"/>
      <c r="J136" s="141">
        <f>ROUND(I136*H136,2)</f>
        <v>0</v>
      </c>
      <c r="K136" s="137" t="s">
        <v>1</v>
      </c>
      <c r="L136" s="31"/>
      <c r="M136" s="152" t="s">
        <v>1</v>
      </c>
      <c r="N136" s="153" t="s">
        <v>41</v>
      </c>
      <c r="O136" s="154"/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AR136" s="146" t="s">
        <v>182</v>
      </c>
      <c r="AT136" s="146" t="s">
        <v>179</v>
      </c>
      <c r="AU136" s="146" t="s">
        <v>84</v>
      </c>
      <c r="AY136" s="16" t="s">
        <v>176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6" t="s">
        <v>84</v>
      </c>
      <c r="BK136" s="147">
        <f>ROUND(I136*H136,2)</f>
        <v>0</v>
      </c>
      <c r="BL136" s="16" t="s">
        <v>182</v>
      </c>
      <c r="BM136" s="146" t="s">
        <v>2314</v>
      </c>
    </row>
    <row r="137" spans="2:65" s="1" customFormat="1" ht="6.95" customHeight="1">
      <c r="B137" s="43"/>
      <c r="C137" s="44"/>
      <c r="D137" s="44"/>
      <c r="E137" s="44"/>
      <c r="F137" s="44"/>
      <c r="G137" s="44"/>
      <c r="H137" s="44"/>
      <c r="I137" s="44"/>
      <c r="J137" s="44"/>
      <c r="K137" s="44"/>
      <c r="L137" s="31"/>
    </row>
  </sheetData>
  <sheetProtection algorithmName="SHA-512" hashValue="Ol/QHCvHlQuhZqqxe6wSTJ8qi4MH91f57CE9nmzp5uTAQcsRQ8LXtprVPWGd/xXUeUEqb9s7waeraCMK39C2Cg==" saltValue="AY/QAw3ZWCwGXyzv+sp18cJRH+XHzA+qQDumRXj9hsTqf6ykHbaYLaunLMCYyAKDrBDZ8ETjw4uyVMCZ4eOCAQ==" spinCount="100000" sheet="1" objects="1" scenarios="1" formatColumns="0" formatRows="0" autoFilter="0"/>
  <autoFilter ref="C121:K136" xr:uid="{00000000-0009-0000-0000-000010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140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23.25" customHeight="1">
      <c r="B9" s="31"/>
      <c r="E9" s="235" t="s">
        <v>2012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2315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ROUND((SUM(BE121:BE145)),  2)</f>
        <v>0</v>
      </c>
      <c r="I35" s="95">
        <v>0.21</v>
      </c>
      <c r="J35" s="85">
        <f>ROUND(((SUM(BE121:BE145))*I35),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ROUND((SUM(BF121:BF145)),  2)</f>
        <v>0</v>
      </c>
      <c r="I36" s="95">
        <v>0.12</v>
      </c>
      <c r="J36" s="85">
        <f>ROUND(((SUM(BF121:BF145))*I36),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ROUND((SUM(BG121:BG145)),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ROUND((SUM(BH121:BH145)),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ROUND((SUM(BI121:BI145)),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23.25" customHeight="1">
      <c r="B87" s="31"/>
      <c r="E87" s="235" t="s">
        <v>2012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16 - VZT zař1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J121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2316</v>
      </c>
      <c r="E99" s="109"/>
      <c r="F99" s="109"/>
      <c r="G99" s="109"/>
      <c r="H99" s="109"/>
      <c r="I99" s="109"/>
      <c r="J99" s="110">
        <f>J122</f>
        <v>0</v>
      </c>
      <c r="L99" s="107"/>
    </row>
    <row r="100" spans="2:47" s="1" customFormat="1" ht="21.75" customHeight="1">
      <c r="B100" s="31"/>
      <c r="L100" s="31"/>
    </row>
    <row r="101" spans="2:47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47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47" s="1" customFormat="1" ht="24.95" customHeight="1">
      <c r="B106" s="31"/>
      <c r="C106" s="20" t="s">
        <v>161</v>
      </c>
      <c r="L106" s="31"/>
    </row>
    <row r="107" spans="2:47" s="1" customFormat="1" ht="6.95" customHeight="1">
      <c r="B107" s="31"/>
      <c r="L107" s="31"/>
    </row>
    <row r="108" spans="2:47" s="1" customFormat="1" ht="12" customHeight="1">
      <c r="B108" s="31"/>
      <c r="C108" s="26" t="s">
        <v>16</v>
      </c>
      <c r="L108" s="31"/>
    </row>
    <row r="109" spans="2:47" s="1" customFormat="1" ht="16.5" customHeight="1">
      <c r="B109" s="31"/>
      <c r="E109" s="235" t="str">
        <f>E7</f>
        <v>Testovací centrum Menzy CZU</v>
      </c>
      <c r="F109" s="236"/>
      <c r="G109" s="236"/>
      <c r="H109" s="236"/>
      <c r="L109" s="31"/>
    </row>
    <row r="110" spans="2:47" ht="12" customHeight="1">
      <c r="B110" s="19"/>
      <c r="C110" s="26" t="s">
        <v>145</v>
      </c>
      <c r="L110" s="19"/>
    </row>
    <row r="111" spans="2:47" s="1" customFormat="1" ht="23.25" customHeight="1">
      <c r="B111" s="31"/>
      <c r="E111" s="235" t="s">
        <v>2012</v>
      </c>
      <c r="F111" s="237"/>
      <c r="G111" s="237"/>
      <c r="H111" s="237"/>
      <c r="L111" s="31"/>
    </row>
    <row r="112" spans="2:47" s="1" customFormat="1" ht="12" customHeight="1">
      <c r="B112" s="31"/>
      <c r="C112" s="26" t="s">
        <v>224</v>
      </c>
      <c r="L112" s="31"/>
    </row>
    <row r="113" spans="2:65" s="1" customFormat="1" ht="16.5" customHeight="1">
      <c r="B113" s="31"/>
      <c r="E113" s="198" t="str">
        <f>E11</f>
        <v>16 - VZT zař1</v>
      </c>
      <c r="F113" s="237"/>
      <c r="G113" s="237"/>
      <c r="H113" s="237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F14</f>
        <v>Menza ČZU</v>
      </c>
      <c r="I115" s="26" t="s">
        <v>22</v>
      </c>
      <c r="J115" s="51" t="str">
        <f>IF(J14="","",J14)</f>
        <v>27. 8. 2025</v>
      </c>
      <c r="L115" s="31"/>
    </row>
    <row r="116" spans="2:65" s="1" customFormat="1" ht="6.95" customHeight="1">
      <c r="B116" s="31"/>
      <c r="L116" s="31"/>
    </row>
    <row r="117" spans="2:65" s="1" customFormat="1" ht="25.7" customHeight="1">
      <c r="B117" s="31"/>
      <c r="C117" s="26" t="s">
        <v>24</v>
      </c>
      <c r="F117" s="24" t="str">
        <f>E17</f>
        <v>Česká zemědělská univerzita v Praze</v>
      </c>
      <c r="I117" s="26" t="s">
        <v>30</v>
      </c>
      <c r="J117" s="29" t="str">
        <f>E23</f>
        <v>Hidden Dimension s.r.o.</v>
      </c>
      <c r="L117" s="31"/>
    </row>
    <row r="118" spans="2:65" s="1" customFormat="1" ht="25.7" customHeight="1">
      <c r="B118" s="31"/>
      <c r="C118" s="26" t="s">
        <v>28</v>
      </c>
      <c r="F118" s="24" t="str">
        <f>IF(E20="","",E20)</f>
        <v>Vyplň údaj</v>
      </c>
      <c r="I118" s="26" t="s">
        <v>33</v>
      </c>
      <c r="J118" s="29" t="str">
        <f>E26</f>
        <v>František Klus rozpočty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5"/>
      <c r="C120" s="116" t="s">
        <v>162</v>
      </c>
      <c r="D120" s="117" t="s">
        <v>61</v>
      </c>
      <c r="E120" s="117" t="s">
        <v>57</v>
      </c>
      <c r="F120" s="117" t="s">
        <v>58</v>
      </c>
      <c r="G120" s="117" t="s">
        <v>163</v>
      </c>
      <c r="H120" s="117" t="s">
        <v>164</v>
      </c>
      <c r="I120" s="117" t="s">
        <v>165</v>
      </c>
      <c r="J120" s="117" t="s">
        <v>149</v>
      </c>
      <c r="K120" s="118" t="s">
        <v>166</v>
      </c>
      <c r="L120" s="115"/>
      <c r="M120" s="58" t="s">
        <v>1</v>
      </c>
      <c r="N120" s="59" t="s">
        <v>40</v>
      </c>
      <c r="O120" s="59" t="s">
        <v>167</v>
      </c>
      <c r="P120" s="59" t="s">
        <v>168</v>
      </c>
      <c r="Q120" s="59" t="s">
        <v>169</v>
      </c>
      <c r="R120" s="59" t="s">
        <v>170</v>
      </c>
      <c r="S120" s="59" t="s">
        <v>171</v>
      </c>
      <c r="T120" s="60" t="s">
        <v>172</v>
      </c>
    </row>
    <row r="121" spans="2:65" s="1" customFormat="1" ht="22.9" customHeight="1">
      <c r="B121" s="31"/>
      <c r="C121" s="63" t="s">
        <v>173</v>
      </c>
      <c r="J121" s="119">
        <f>BK121</f>
        <v>0</v>
      </c>
      <c r="L121" s="31"/>
      <c r="M121" s="61"/>
      <c r="N121" s="52"/>
      <c r="O121" s="52"/>
      <c r="P121" s="120">
        <f>P122</f>
        <v>0</v>
      </c>
      <c r="Q121" s="52"/>
      <c r="R121" s="120">
        <f>R122</f>
        <v>0</v>
      </c>
      <c r="S121" s="52"/>
      <c r="T121" s="121">
        <f>T122</f>
        <v>0</v>
      </c>
      <c r="AT121" s="16" t="s">
        <v>75</v>
      </c>
      <c r="AU121" s="16" t="s">
        <v>151</v>
      </c>
      <c r="BK121" s="122">
        <f>BK122</f>
        <v>0</v>
      </c>
    </row>
    <row r="122" spans="2:65" s="11" customFormat="1" ht="25.9" customHeight="1">
      <c r="B122" s="123"/>
      <c r="D122" s="124" t="s">
        <v>75</v>
      </c>
      <c r="E122" s="125" t="s">
        <v>926</v>
      </c>
      <c r="F122" s="125" t="s">
        <v>2317</v>
      </c>
      <c r="I122" s="126"/>
      <c r="J122" s="127">
        <f>BK122</f>
        <v>0</v>
      </c>
      <c r="L122" s="123"/>
      <c r="M122" s="128"/>
      <c r="P122" s="129">
        <f>SUM(P123:P145)</f>
        <v>0</v>
      </c>
      <c r="R122" s="129">
        <f>SUM(R123:R145)</f>
        <v>0</v>
      </c>
      <c r="T122" s="130">
        <f>SUM(T123:T145)</f>
        <v>0</v>
      </c>
      <c r="AR122" s="124" t="s">
        <v>84</v>
      </c>
      <c r="AT122" s="131" t="s">
        <v>75</v>
      </c>
      <c r="AU122" s="131" t="s">
        <v>76</v>
      </c>
      <c r="AY122" s="124" t="s">
        <v>176</v>
      </c>
      <c r="BK122" s="132">
        <f>SUM(BK123:BK145)</f>
        <v>0</v>
      </c>
    </row>
    <row r="123" spans="2:65" s="1" customFormat="1" ht="33" customHeight="1">
      <c r="B123" s="31"/>
      <c r="C123" s="135" t="s">
        <v>84</v>
      </c>
      <c r="D123" s="135" t="s">
        <v>179</v>
      </c>
      <c r="E123" s="136" t="s">
        <v>2318</v>
      </c>
      <c r="F123" s="137" t="s">
        <v>2319</v>
      </c>
      <c r="G123" s="138" t="s">
        <v>1414</v>
      </c>
      <c r="H123" s="139">
        <v>1000</v>
      </c>
      <c r="I123" s="140"/>
      <c r="J123" s="141">
        <f t="shared" ref="J123:J145" si="0">ROUND(I123*H123,2)</f>
        <v>0</v>
      </c>
      <c r="K123" s="137" t="s">
        <v>1</v>
      </c>
      <c r="L123" s="31"/>
      <c r="M123" s="142" t="s">
        <v>1</v>
      </c>
      <c r="N123" s="143" t="s">
        <v>41</v>
      </c>
      <c r="P123" s="144">
        <f t="shared" ref="P123:P145" si="1">O123*H123</f>
        <v>0</v>
      </c>
      <c r="Q123" s="144">
        <v>0</v>
      </c>
      <c r="R123" s="144">
        <f t="shared" ref="R123:R145" si="2">Q123*H123</f>
        <v>0</v>
      </c>
      <c r="S123" s="144">
        <v>0</v>
      </c>
      <c r="T123" s="145">
        <f t="shared" ref="T123:T145" si="3">S123*H123</f>
        <v>0</v>
      </c>
      <c r="AR123" s="146" t="s">
        <v>182</v>
      </c>
      <c r="AT123" s="146" t="s">
        <v>179</v>
      </c>
      <c r="AU123" s="146" t="s">
        <v>84</v>
      </c>
      <c r="AY123" s="16" t="s">
        <v>176</v>
      </c>
      <c r="BE123" s="147">
        <f t="shared" ref="BE123:BE145" si="4">IF(N123="základní",J123,0)</f>
        <v>0</v>
      </c>
      <c r="BF123" s="147">
        <f t="shared" ref="BF123:BF145" si="5">IF(N123="snížená",J123,0)</f>
        <v>0</v>
      </c>
      <c r="BG123" s="147">
        <f t="shared" ref="BG123:BG145" si="6">IF(N123="zákl. přenesená",J123,0)</f>
        <v>0</v>
      </c>
      <c r="BH123" s="147">
        <f t="shared" ref="BH123:BH145" si="7">IF(N123="sníž. přenesená",J123,0)</f>
        <v>0</v>
      </c>
      <c r="BI123" s="147">
        <f t="shared" ref="BI123:BI145" si="8">IF(N123="nulová",J123,0)</f>
        <v>0</v>
      </c>
      <c r="BJ123" s="16" t="s">
        <v>84</v>
      </c>
      <c r="BK123" s="147">
        <f t="shared" ref="BK123:BK145" si="9">ROUND(I123*H123,2)</f>
        <v>0</v>
      </c>
      <c r="BL123" s="16" t="s">
        <v>182</v>
      </c>
      <c r="BM123" s="146" t="s">
        <v>2320</v>
      </c>
    </row>
    <row r="124" spans="2:65" s="1" customFormat="1" ht="66.75" customHeight="1">
      <c r="B124" s="31"/>
      <c r="C124" s="135" t="s">
        <v>86</v>
      </c>
      <c r="D124" s="135" t="s">
        <v>179</v>
      </c>
      <c r="E124" s="136" t="s">
        <v>2321</v>
      </c>
      <c r="F124" s="137" t="s">
        <v>2322</v>
      </c>
      <c r="G124" s="138" t="s">
        <v>944</v>
      </c>
      <c r="H124" s="139">
        <v>1</v>
      </c>
      <c r="I124" s="140"/>
      <c r="J124" s="141">
        <f t="shared" si="0"/>
        <v>0</v>
      </c>
      <c r="K124" s="137" t="s">
        <v>1</v>
      </c>
      <c r="L124" s="31"/>
      <c r="M124" s="142" t="s">
        <v>1</v>
      </c>
      <c r="N124" s="143" t="s">
        <v>41</v>
      </c>
      <c r="P124" s="144">
        <f t="shared" si="1"/>
        <v>0</v>
      </c>
      <c r="Q124" s="144">
        <v>0</v>
      </c>
      <c r="R124" s="144">
        <f t="shared" si="2"/>
        <v>0</v>
      </c>
      <c r="S124" s="144">
        <v>0</v>
      </c>
      <c r="T124" s="145">
        <f t="shared" si="3"/>
        <v>0</v>
      </c>
      <c r="AR124" s="146" t="s">
        <v>182</v>
      </c>
      <c r="AT124" s="146" t="s">
        <v>179</v>
      </c>
      <c r="AU124" s="146" t="s">
        <v>84</v>
      </c>
      <c r="AY124" s="16" t="s">
        <v>176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6" t="s">
        <v>84</v>
      </c>
      <c r="BK124" s="147">
        <f t="shared" si="9"/>
        <v>0</v>
      </c>
      <c r="BL124" s="16" t="s">
        <v>182</v>
      </c>
      <c r="BM124" s="146" t="s">
        <v>2323</v>
      </c>
    </row>
    <row r="125" spans="2:65" s="1" customFormat="1" ht="16.5" customHeight="1">
      <c r="B125" s="31"/>
      <c r="C125" s="135" t="s">
        <v>192</v>
      </c>
      <c r="D125" s="135" t="s">
        <v>179</v>
      </c>
      <c r="E125" s="136" t="s">
        <v>2324</v>
      </c>
      <c r="F125" s="137" t="s">
        <v>2325</v>
      </c>
      <c r="G125" s="138" t="s">
        <v>944</v>
      </c>
      <c r="H125" s="139">
        <v>1</v>
      </c>
      <c r="I125" s="140"/>
      <c r="J125" s="141">
        <f t="shared" si="0"/>
        <v>0</v>
      </c>
      <c r="K125" s="137" t="s">
        <v>1</v>
      </c>
      <c r="L125" s="31"/>
      <c r="M125" s="142" t="s">
        <v>1</v>
      </c>
      <c r="N125" s="143" t="s">
        <v>41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182</v>
      </c>
      <c r="AT125" s="146" t="s">
        <v>179</v>
      </c>
      <c r="AU125" s="146" t="s">
        <v>84</v>
      </c>
      <c r="AY125" s="16" t="s">
        <v>176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6" t="s">
        <v>84</v>
      </c>
      <c r="BK125" s="147">
        <f t="shared" si="9"/>
        <v>0</v>
      </c>
      <c r="BL125" s="16" t="s">
        <v>182</v>
      </c>
      <c r="BM125" s="146" t="s">
        <v>2326</v>
      </c>
    </row>
    <row r="126" spans="2:65" s="1" customFormat="1" ht="16.5" customHeight="1">
      <c r="B126" s="31"/>
      <c r="C126" s="135" t="s">
        <v>182</v>
      </c>
      <c r="D126" s="135" t="s">
        <v>179</v>
      </c>
      <c r="E126" s="136" t="s">
        <v>2327</v>
      </c>
      <c r="F126" s="137" t="s">
        <v>2328</v>
      </c>
      <c r="G126" s="138" t="s">
        <v>944</v>
      </c>
      <c r="H126" s="139">
        <v>1</v>
      </c>
      <c r="I126" s="140"/>
      <c r="J126" s="141">
        <f t="shared" si="0"/>
        <v>0</v>
      </c>
      <c r="K126" s="137" t="s">
        <v>1</v>
      </c>
      <c r="L126" s="31"/>
      <c r="M126" s="142" t="s">
        <v>1</v>
      </c>
      <c r="N126" s="143" t="s">
        <v>41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182</v>
      </c>
      <c r="AT126" s="146" t="s">
        <v>179</v>
      </c>
      <c r="AU126" s="146" t="s">
        <v>84</v>
      </c>
      <c r="AY126" s="16" t="s">
        <v>176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6" t="s">
        <v>84</v>
      </c>
      <c r="BK126" s="147">
        <f t="shared" si="9"/>
        <v>0</v>
      </c>
      <c r="BL126" s="16" t="s">
        <v>182</v>
      </c>
      <c r="BM126" s="146" t="s">
        <v>2329</v>
      </c>
    </row>
    <row r="127" spans="2:65" s="1" customFormat="1" ht="24.2" customHeight="1">
      <c r="B127" s="31"/>
      <c r="C127" s="135" t="s">
        <v>175</v>
      </c>
      <c r="D127" s="135" t="s">
        <v>179</v>
      </c>
      <c r="E127" s="136" t="s">
        <v>2330</v>
      </c>
      <c r="F127" s="137" t="s">
        <v>2331</v>
      </c>
      <c r="G127" s="138" t="s">
        <v>944</v>
      </c>
      <c r="H127" s="139">
        <v>8</v>
      </c>
      <c r="I127" s="140"/>
      <c r="J127" s="141">
        <f t="shared" si="0"/>
        <v>0</v>
      </c>
      <c r="K127" s="137" t="s">
        <v>1</v>
      </c>
      <c r="L127" s="31"/>
      <c r="M127" s="142" t="s">
        <v>1</v>
      </c>
      <c r="N127" s="143" t="s">
        <v>41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182</v>
      </c>
      <c r="AT127" s="146" t="s">
        <v>179</v>
      </c>
      <c r="AU127" s="146" t="s">
        <v>84</v>
      </c>
      <c r="AY127" s="16" t="s">
        <v>176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6" t="s">
        <v>84</v>
      </c>
      <c r="BK127" s="147">
        <f t="shared" si="9"/>
        <v>0</v>
      </c>
      <c r="BL127" s="16" t="s">
        <v>182</v>
      </c>
      <c r="BM127" s="146" t="s">
        <v>2332</v>
      </c>
    </row>
    <row r="128" spans="2:65" s="1" customFormat="1" ht="24.2" customHeight="1">
      <c r="B128" s="31"/>
      <c r="C128" s="135" t="s">
        <v>203</v>
      </c>
      <c r="D128" s="135" t="s">
        <v>179</v>
      </c>
      <c r="E128" s="136" t="s">
        <v>2333</v>
      </c>
      <c r="F128" s="137" t="s">
        <v>2334</v>
      </c>
      <c r="G128" s="138" t="s">
        <v>944</v>
      </c>
      <c r="H128" s="139">
        <v>8</v>
      </c>
      <c r="I128" s="140"/>
      <c r="J128" s="141">
        <f t="shared" si="0"/>
        <v>0</v>
      </c>
      <c r="K128" s="137" t="s">
        <v>1</v>
      </c>
      <c r="L128" s="31"/>
      <c r="M128" s="142" t="s">
        <v>1</v>
      </c>
      <c r="N128" s="143" t="s">
        <v>41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182</v>
      </c>
      <c r="AT128" s="146" t="s">
        <v>179</v>
      </c>
      <c r="AU128" s="146" t="s">
        <v>84</v>
      </c>
      <c r="AY128" s="16" t="s">
        <v>176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6" t="s">
        <v>84</v>
      </c>
      <c r="BK128" s="147">
        <f t="shared" si="9"/>
        <v>0</v>
      </c>
      <c r="BL128" s="16" t="s">
        <v>182</v>
      </c>
      <c r="BM128" s="146" t="s">
        <v>2335</v>
      </c>
    </row>
    <row r="129" spans="2:65" s="1" customFormat="1" ht="24.2" customHeight="1">
      <c r="B129" s="31"/>
      <c r="C129" s="135" t="s">
        <v>209</v>
      </c>
      <c r="D129" s="135" t="s">
        <v>179</v>
      </c>
      <c r="E129" s="136" t="s">
        <v>2336</v>
      </c>
      <c r="F129" s="137" t="s">
        <v>2337</v>
      </c>
      <c r="G129" s="138" t="s">
        <v>944</v>
      </c>
      <c r="H129" s="139">
        <v>8</v>
      </c>
      <c r="I129" s="140"/>
      <c r="J129" s="141">
        <f t="shared" si="0"/>
        <v>0</v>
      </c>
      <c r="K129" s="137" t="s">
        <v>1</v>
      </c>
      <c r="L129" s="31"/>
      <c r="M129" s="142" t="s">
        <v>1</v>
      </c>
      <c r="N129" s="143" t="s">
        <v>41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182</v>
      </c>
      <c r="AT129" s="146" t="s">
        <v>179</v>
      </c>
      <c r="AU129" s="146" t="s">
        <v>84</v>
      </c>
      <c r="AY129" s="16" t="s">
        <v>176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6" t="s">
        <v>84</v>
      </c>
      <c r="BK129" s="147">
        <f t="shared" si="9"/>
        <v>0</v>
      </c>
      <c r="BL129" s="16" t="s">
        <v>182</v>
      </c>
      <c r="BM129" s="146" t="s">
        <v>2338</v>
      </c>
    </row>
    <row r="130" spans="2:65" s="1" customFormat="1" ht="21.75" customHeight="1">
      <c r="B130" s="31"/>
      <c r="C130" s="135" t="s">
        <v>214</v>
      </c>
      <c r="D130" s="135" t="s">
        <v>179</v>
      </c>
      <c r="E130" s="136" t="s">
        <v>2339</v>
      </c>
      <c r="F130" s="137" t="s">
        <v>2340</v>
      </c>
      <c r="G130" s="138" t="s">
        <v>944</v>
      </c>
      <c r="H130" s="139">
        <v>1</v>
      </c>
      <c r="I130" s="140"/>
      <c r="J130" s="141">
        <f t="shared" si="0"/>
        <v>0</v>
      </c>
      <c r="K130" s="137" t="s">
        <v>1</v>
      </c>
      <c r="L130" s="31"/>
      <c r="M130" s="142" t="s">
        <v>1</v>
      </c>
      <c r="N130" s="143" t="s">
        <v>41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182</v>
      </c>
      <c r="AT130" s="146" t="s">
        <v>179</v>
      </c>
      <c r="AU130" s="146" t="s">
        <v>84</v>
      </c>
      <c r="AY130" s="16" t="s">
        <v>176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6" t="s">
        <v>84</v>
      </c>
      <c r="BK130" s="147">
        <f t="shared" si="9"/>
        <v>0</v>
      </c>
      <c r="BL130" s="16" t="s">
        <v>182</v>
      </c>
      <c r="BM130" s="146" t="s">
        <v>2341</v>
      </c>
    </row>
    <row r="131" spans="2:65" s="1" customFormat="1" ht="16.5" customHeight="1">
      <c r="B131" s="31"/>
      <c r="C131" s="135" t="s">
        <v>219</v>
      </c>
      <c r="D131" s="135" t="s">
        <v>179</v>
      </c>
      <c r="E131" s="136" t="s">
        <v>2342</v>
      </c>
      <c r="F131" s="137" t="s">
        <v>2343</v>
      </c>
      <c r="G131" s="138" t="s">
        <v>944</v>
      </c>
      <c r="H131" s="139">
        <v>16</v>
      </c>
      <c r="I131" s="140"/>
      <c r="J131" s="141">
        <f t="shared" si="0"/>
        <v>0</v>
      </c>
      <c r="K131" s="137" t="s">
        <v>1</v>
      </c>
      <c r="L131" s="31"/>
      <c r="M131" s="142" t="s">
        <v>1</v>
      </c>
      <c r="N131" s="143" t="s">
        <v>41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182</v>
      </c>
      <c r="AT131" s="146" t="s">
        <v>179</v>
      </c>
      <c r="AU131" s="146" t="s">
        <v>84</v>
      </c>
      <c r="AY131" s="16" t="s">
        <v>176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6" t="s">
        <v>84</v>
      </c>
      <c r="BK131" s="147">
        <f t="shared" si="9"/>
        <v>0</v>
      </c>
      <c r="BL131" s="16" t="s">
        <v>182</v>
      </c>
      <c r="BM131" s="146" t="s">
        <v>2344</v>
      </c>
    </row>
    <row r="132" spans="2:65" s="1" customFormat="1" ht="16.5" customHeight="1">
      <c r="B132" s="31"/>
      <c r="C132" s="135" t="s">
        <v>118</v>
      </c>
      <c r="D132" s="135" t="s">
        <v>179</v>
      </c>
      <c r="E132" s="136" t="s">
        <v>2342</v>
      </c>
      <c r="F132" s="137" t="s">
        <v>2343</v>
      </c>
      <c r="G132" s="138" t="s">
        <v>944</v>
      </c>
      <c r="H132" s="139">
        <v>4</v>
      </c>
      <c r="I132" s="140"/>
      <c r="J132" s="141">
        <f t="shared" si="0"/>
        <v>0</v>
      </c>
      <c r="K132" s="137" t="s">
        <v>1</v>
      </c>
      <c r="L132" s="31"/>
      <c r="M132" s="142" t="s">
        <v>1</v>
      </c>
      <c r="N132" s="143" t="s">
        <v>41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182</v>
      </c>
      <c r="AT132" s="146" t="s">
        <v>179</v>
      </c>
      <c r="AU132" s="146" t="s">
        <v>84</v>
      </c>
      <c r="AY132" s="16" t="s">
        <v>176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6" t="s">
        <v>84</v>
      </c>
      <c r="BK132" s="147">
        <f t="shared" si="9"/>
        <v>0</v>
      </c>
      <c r="BL132" s="16" t="s">
        <v>182</v>
      </c>
      <c r="BM132" s="146" t="s">
        <v>2345</v>
      </c>
    </row>
    <row r="133" spans="2:65" s="1" customFormat="1" ht="16.5" customHeight="1">
      <c r="B133" s="31"/>
      <c r="C133" s="135" t="s">
        <v>121</v>
      </c>
      <c r="D133" s="135" t="s">
        <v>179</v>
      </c>
      <c r="E133" s="136" t="s">
        <v>2342</v>
      </c>
      <c r="F133" s="137" t="s">
        <v>2343</v>
      </c>
      <c r="G133" s="138" t="s">
        <v>944</v>
      </c>
      <c r="H133" s="139">
        <v>17</v>
      </c>
      <c r="I133" s="140"/>
      <c r="J133" s="141">
        <f t="shared" si="0"/>
        <v>0</v>
      </c>
      <c r="K133" s="137" t="s">
        <v>1</v>
      </c>
      <c r="L133" s="31"/>
      <c r="M133" s="142" t="s">
        <v>1</v>
      </c>
      <c r="N133" s="143" t="s">
        <v>41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182</v>
      </c>
      <c r="AT133" s="146" t="s">
        <v>179</v>
      </c>
      <c r="AU133" s="146" t="s">
        <v>84</v>
      </c>
      <c r="AY133" s="16" t="s">
        <v>176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6" t="s">
        <v>84</v>
      </c>
      <c r="BK133" s="147">
        <f t="shared" si="9"/>
        <v>0</v>
      </c>
      <c r="BL133" s="16" t="s">
        <v>182</v>
      </c>
      <c r="BM133" s="146" t="s">
        <v>2346</v>
      </c>
    </row>
    <row r="134" spans="2:65" s="1" customFormat="1" ht="24.2" customHeight="1">
      <c r="B134" s="31"/>
      <c r="C134" s="135" t="s">
        <v>8</v>
      </c>
      <c r="D134" s="135" t="s">
        <v>179</v>
      </c>
      <c r="E134" s="136" t="s">
        <v>2347</v>
      </c>
      <c r="F134" s="137" t="s">
        <v>2348</v>
      </c>
      <c r="G134" s="138" t="s">
        <v>240</v>
      </c>
      <c r="H134" s="139">
        <v>20</v>
      </c>
      <c r="I134" s="140"/>
      <c r="J134" s="141">
        <f t="shared" si="0"/>
        <v>0</v>
      </c>
      <c r="K134" s="137" t="s">
        <v>1</v>
      </c>
      <c r="L134" s="31"/>
      <c r="M134" s="142" t="s">
        <v>1</v>
      </c>
      <c r="N134" s="143" t="s">
        <v>41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182</v>
      </c>
      <c r="AT134" s="146" t="s">
        <v>179</v>
      </c>
      <c r="AU134" s="146" t="s">
        <v>84</v>
      </c>
      <c r="AY134" s="16" t="s">
        <v>176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6" t="s">
        <v>84</v>
      </c>
      <c r="BK134" s="147">
        <f t="shared" si="9"/>
        <v>0</v>
      </c>
      <c r="BL134" s="16" t="s">
        <v>182</v>
      </c>
      <c r="BM134" s="146" t="s">
        <v>2349</v>
      </c>
    </row>
    <row r="135" spans="2:65" s="1" customFormat="1" ht="24.2" customHeight="1">
      <c r="B135" s="31"/>
      <c r="C135" s="135" t="s">
        <v>129</v>
      </c>
      <c r="D135" s="135" t="s">
        <v>179</v>
      </c>
      <c r="E135" s="136" t="s">
        <v>2350</v>
      </c>
      <c r="F135" s="137" t="s">
        <v>2351</v>
      </c>
      <c r="G135" s="138" t="s">
        <v>240</v>
      </c>
      <c r="H135" s="139">
        <v>165</v>
      </c>
      <c r="I135" s="140"/>
      <c r="J135" s="141">
        <f t="shared" si="0"/>
        <v>0</v>
      </c>
      <c r="K135" s="137" t="s">
        <v>1</v>
      </c>
      <c r="L135" s="31"/>
      <c r="M135" s="142" t="s">
        <v>1</v>
      </c>
      <c r="N135" s="143" t="s">
        <v>41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182</v>
      </c>
      <c r="AT135" s="146" t="s">
        <v>179</v>
      </c>
      <c r="AU135" s="146" t="s">
        <v>84</v>
      </c>
      <c r="AY135" s="16" t="s">
        <v>176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6" t="s">
        <v>84</v>
      </c>
      <c r="BK135" s="147">
        <f t="shared" si="9"/>
        <v>0</v>
      </c>
      <c r="BL135" s="16" t="s">
        <v>182</v>
      </c>
      <c r="BM135" s="146" t="s">
        <v>2352</v>
      </c>
    </row>
    <row r="136" spans="2:65" s="1" customFormat="1" ht="16.5" customHeight="1">
      <c r="B136" s="31"/>
      <c r="C136" s="135" t="s">
        <v>132</v>
      </c>
      <c r="D136" s="135" t="s">
        <v>179</v>
      </c>
      <c r="E136" s="136" t="s">
        <v>2353</v>
      </c>
      <c r="F136" s="137" t="s">
        <v>2354</v>
      </c>
      <c r="G136" s="138" t="s">
        <v>944</v>
      </c>
      <c r="H136" s="139">
        <v>2</v>
      </c>
      <c r="I136" s="140"/>
      <c r="J136" s="141">
        <f t="shared" si="0"/>
        <v>0</v>
      </c>
      <c r="K136" s="137" t="s">
        <v>1</v>
      </c>
      <c r="L136" s="31"/>
      <c r="M136" s="142" t="s">
        <v>1</v>
      </c>
      <c r="N136" s="143" t="s">
        <v>41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182</v>
      </c>
      <c r="AT136" s="146" t="s">
        <v>179</v>
      </c>
      <c r="AU136" s="146" t="s">
        <v>84</v>
      </c>
      <c r="AY136" s="16" t="s">
        <v>176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6" t="s">
        <v>84</v>
      </c>
      <c r="BK136" s="147">
        <f t="shared" si="9"/>
        <v>0</v>
      </c>
      <c r="BL136" s="16" t="s">
        <v>182</v>
      </c>
      <c r="BM136" s="146" t="s">
        <v>2355</v>
      </c>
    </row>
    <row r="137" spans="2:65" s="1" customFormat="1" ht="16.5" customHeight="1">
      <c r="B137" s="31"/>
      <c r="C137" s="135" t="s">
        <v>135</v>
      </c>
      <c r="D137" s="135" t="s">
        <v>179</v>
      </c>
      <c r="E137" s="136" t="s">
        <v>2356</v>
      </c>
      <c r="F137" s="137" t="s">
        <v>2357</v>
      </c>
      <c r="G137" s="138" t="s">
        <v>944</v>
      </c>
      <c r="H137" s="139">
        <v>2</v>
      </c>
      <c r="I137" s="140"/>
      <c r="J137" s="141">
        <f t="shared" si="0"/>
        <v>0</v>
      </c>
      <c r="K137" s="137" t="s">
        <v>1</v>
      </c>
      <c r="L137" s="31"/>
      <c r="M137" s="142" t="s">
        <v>1</v>
      </c>
      <c r="N137" s="143" t="s">
        <v>41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182</v>
      </c>
      <c r="AT137" s="146" t="s">
        <v>179</v>
      </c>
      <c r="AU137" s="146" t="s">
        <v>84</v>
      </c>
      <c r="AY137" s="16" t="s">
        <v>176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6" t="s">
        <v>84</v>
      </c>
      <c r="BK137" s="147">
        <f t="shared" si="9"/>
        <v>0</v>
      </c>
      <c r="BL137" s="16" t="s">
        <v>182</v>
      </c>
      <c r="BM137" s="146" t="s">
        <v>2358</v>
      </c>
    </row>
    <row r="138" spans="2:65" s="1" customFormat="1" ht="24.2" customHeight="1">
      <c r="B138" s="31"/>
      <c r="C138" s="135" t="s">
        <v>138</v>
      </c>
      <c r="D138" s="135" t="s">
        <v>179</v>
      </c>
      <c r="E138" s="136" t="s">
        <v>2359</v>
      </c>
      <c r="F138" s="137" t="s">
        <v>2360</v>
      </c>
      <c r="G138" s="138" t="s">
        <v>281</v>
      </c>
      <c r="H138" s="139">
        <v>15</v>
      </c>
      <c r="I138" s="140"/>
      <c r="J138" s="141">
        <f t="shared" si="0"/>
        <v>0</v>
      </c>
      <c r="K138" s="137" t="s">
        <v>1</v>
      </c>
      <c r="L138" s="31"/>
      <c r="M138" s="142" t="s">
        <v>1</v>
      </c>
      <c r="N138" s="143" t="s">
        <v>41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182</v>
      </c>
      <c r="AT138" s="146" t="s">
        <v>179</v>
      </c>
      <c r="AU138" s="146" t="s">
        <v>84</v>
      </c>
      <c r="AY138" s="16" t="s">
        <v>176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6" t="s">
        <v>84</v>
      </c>
      <c r="BK138" s="147">
        <f t="shared" si="9"/>
        <v>0</v>
      </c>
      <c r="BL138" s="16" t="s">
        <v>182</v>
      </c>
      <c r="BM138" s="146" t="s">
        <v>2361</v>
      </c>
    </row>
    <row r="139" spans="2:65" s="1" customFormat="1" ht="16.5" customHeight="1">
      <c r="B139" s="31"/>
      <c r="C139" s="135" t="s">
        <v>141</v>
      </c>
      <c r="D139" s="135" t="s">
        <v>179</v>
      </c>
      <c r="E139" s="136" t="s">
        <v>1419</v>
      </c>
      <c r="F139" s="137" t="s">
        <v>1420</v>
      </c>
      <c r="G139" s="138" t="s">
        <v>1414</v>
      </c>
      <c r="H139" s="139">
        <v>100</v>
      </c>
      <c r="I139" s="140"/>
      <c r="J139" s="141">
        <f t="shared" si="0"/>
        <v>0</v>
      </c>
      <c r="K139" s="137" t="s">
        <v>1</v>
      </c>
      <c r="L139" s="31"/>
      <c r="M139" s="142" t="s">
        <v>1</v>
      </c>
      <c r="N139" s="143" t="s">
        <v>41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182</v>
      </c>
      <c r="AT139" s="146" t="s">
        <v>179</v>
      </c>
      <c r="AU139" s="146" t="s">
        <v>84</v>
      </c>
      <c r="AY139" s="16" t="s">
        <v>176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6" t="s">
        <v>84</v>
      </c>
      <c r="BK139" s="147">
        <f t="shared" si="9"/>
        <v>0</v>
      </c>
      <c r="BL139" s="16" t="s">
        <v>182</v>
      </c>
      <c r="BM139" s="146" t="s">
        <v>2362</v>
      </c>
    </row>
    <row r="140" spans="2:65" s="1" customFormat="1" ht="24.2" customHeight="1">
      <c r="B140" s="31"/>
      <c r="C140" s="135" t="s">
        <v>318</v>
      </c>
      <c r="D140" s="135" t="s">
        <v>179</v>
      </c>
      <c r="E140" s="136" t="s">
        <v>2363</v>
      </c>
      <c r="F140" s="137" t="s">
        <v>1423</v>
      </c>
      <c r="G140" s="138" t="s">
        <v>538</v>
      </c>
      <c r="H140" s="190"/>
      <c r="I140" s="140"/>
      <c r="J140" s="141">
        <f t="shared" si="0"/>
        <v>0</v>
      </c>
      <c r="K140" s="137" t="s">
        <v>1</v>
      </c>
      <c r="L140" s="31"/>
      <c r="M140" s="142" t="s">
        <v>1</v>
      </c>
      <c r="N140" s="143" t="s">
        <v>41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182</v>
      </c>
      <c r="AT140" s="146" t="s">
        <v>179</v>
      </c>
      <c r="AU140" s="146" t="s">
        <v>84</v>
      </c>
      <c r="AY140" s="16" t="s">
        <v>176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6" t="s">
        <v>84</v>
      </c>
      <c r="BK140" s="147">
        <f t="shared" si="9"/>
        <v>0</v>
      </c>
      <c r="BL140" s="16" t="s">
        <v>182</v>
      </c>
      <c r="BM140" s="146" t="s">
        <v>2364</v>
      </c>
    </row>
    <row r="141" spans="2:65" s="1" customFormat="1" ht="16.5" customHeight="1">
      <c r="B141" s="31"/>
      <c r="C141" s="135" t="s">
        <v>326</v>
      </c>
      <c r="D141" s="135" t="s">
        <v>179</v>
      </c>
      <c r="E141" s="136" t="s">
        <v>2365</v>
      </c>
      <c r="F141" s="137" t="s">
        <v>1426</v>
      </c>
      <c r="G141" s="138" t="s">
        <v>538</v>
      </c>
      <c r="H141" s="190"/>
      <c r="I141" s="140"/>
      <c r="J141" s="141">
        <f t="shared" si="0"/>
        <v>0</v>
      </c>
      <c r="K141" s="137" t="s">
        <v>1</v>
      </c>
      <c r="L141" s="31"/>
      <c r="M141" s="142" t="s">
        <v>1</v>
      </c>
      <c r="N141" s="143" t="s">
        <v>41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182</v>
      </c>
      <c r="AT141" s="146" t="s">
        <v>179</v>
      </c>
      <c r="AU141" s="146" t="s">
        <v>84</v>
      </c>
      <c r="AY141" s="16" t="s">
        <v>176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6" t="s">
        <v>84</v>
      </c>
      <c r="BK141" s="147">
        <f t="shared" si="9"/>
        <v>0</v>
      </c>
      <c r="BL141" s="16" t="s">
        <v>182</v>
      </c>
      <c r="BM141" s="146" t="s">
        <v>2366</v>
      </c>
    </row>
    <row r="142" spans="2:65" s="1" customFormat="1" ht="16.5" customHeight="1">
      <c r="B142" s="31"/>
      <c r="C142" s="135" t="s">
        <v>333</v>
      </c>
      <c r="D142" s="135" t="s">
        <v>179</v>
      </c>
      <c r="E142" s="136" t="s">
        <v>2367</v>
      </c>
      <c r="F142" s="137" t="s">
        <v>1429</v>
      </c>
      <c r="G142" s="138" t="s">
        <v>538</v>
      </c>
      <c r="H142" s="190"/>
      <c r="I142" s="140"/>
      <c r="J142" s="141">
        <f t="shared" si="0"/>
        <v>0</v>
      </c>
      <c r="K142" s="137" t="s">
        <v>1</v>
      </c>
      <c r="L142" s="31"/>
      <c r="M142" s="142" t="s">
        <v>1</v>
      </c>
      <c r="N142" s="143" t="s">
        <v>41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182</v>
      </c>
      <c r="AT142" s="146" t="s">
        <v>179</v>
      </c>
      <c r="AU142" s="146" t="s">
        <v>84</v>
      </c>
      <c r="AY142" s="16" t="s">
        <v>176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6" t="s">
        <v>84</v>
      </c>
      <c r="BK142" s="147">
        <f t="shared" si="9"/>
        <v>0</v>
      </c>
      <c r="BL142" s="16" t="s">
        <v>182</v>
      </c>
      <c r="BM142" s="146" t="s">
        <v>2368</v>
      </c>
    </row>
    <row r="143" spans="2:65" s="1" customFormat="1" ht="21.75" customHeight="1">
      <c r="B143" s="31"/>
      <c r="C143" s="135" t="s">
        <v>7</v>
      </c>
      <c r="D143" s="135" t="s">
        <v>179</v>
      </c>
      <c r="E143" s="136" t="s">
        <v>1431</v>
      </c>
      <c r="F143" s="137" t="s">
        <v>1432</v>
      </c>
      <c r="G143" s="138" t="s">
        <v>281</v>
      </c>
      <c r="H143" s="139">
        <v>10</v>
      </c>
      <c r="I143" s="140"/>
      <c r="J143" s="141">
        <f t="shared" si="0"/>
        <v>0</v>
      </c>
      <c r="K143" s="137" t="s">
        <v>1</v>
      </c>
      <c r="L143" s="31"/>
      <c r="M143" s="142" t="s">
        <v>1</v>
      </c>
      <c r="N143" s="143" t="s">
        <v>41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182</v>
      </c>
      <c r="AT143" s="146" t="s">
        <v>179</v>
      </c>
      <c r="AU143" s="146" t="s">
        <v>84</v>
      </c>
      <c r="AY143" s="16" t="s">
        <v>176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6" t="s">
        <v>84</v>
      </c>
      <c r="BK143" s="147">
        <f t="shared" si="9"/>
        <v>0</v>
      </c>
      <c r="BL143" s="16" t="s">
        <v>182</v>
      </c>
      <c r="BM143" s="146" t="s">
        <v>2369</v>
      </c>
    </row>
    <row r="144" spans="2:65" s="1" customFormat="1" ht="16.5" customHeight="1">
      <c r="B144" s="31"/>
      <c r="C144" s="135" t="s">
        <v>346</v>
      </c>
      <c r="D144" s="135" t="s">
        <v>179</v>
      </c>
      <c r="E144" s="136" t="s">
        <v>2370</v>
      </c>
      <c r="F144" s="137" t="s">
        <v>2371</v>
      </c>
      <c r="G144" s="138" t="s">
        <v>1380</v>
      </c>
      <c r="H144" s="139">
        <v>8</v>
      </c>
      <c r="I144" s="140"/>
      <c r="J144" s="141">
        <f t="shared" si="0"/>
        <v>0</v>
      </c>
      <c r="K144" s="137" t="s">
        <v>1</v>
      </c>
      <c r="L144" s="31"/>
      <c r="M144" s="142" t="s">
        <v>1</v>
      </c>
      <c r="N144" s="143" t="s">
        <v>41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182</v>
      </c>
      <c r="AT144" s="146" t="s">
        <v>179</v>
      </c>
      <c r="AU144" s="146" t="s">
        <v>84</v>
      </c>
      <c r="AY144" s="16" t="s">
        <v>176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6" t="s">
        <v>84</v>
      </c>
      <c r="BK144" s="147">
        <f t="shared" si="9"/>
        <v>0</v>
      </c>
      <c r="BL144" s="16" t="s">
        <v>182</v>
      </c>
      <c r="BM144" s="146" t="s">
        <v>2372</v>
      </c>
    </row>
    <row r="145" spans="2:65" s="1" customFormat="1" ht="16.5" customHeight="1">
      <c r="B145" s="31"/>
      <c r="C145" s="135" t="s">
        <v>354</v>
      </c>
      <c r="D145" s="135" t="s">
        <v>179</v>
      </c>
      <c r="E145" s="136" t="s">
        <v>2373</v>
      </c>
      <c r="F145" s="137" t="s">
        <v>2374</v>
      </c>
      <c r="G145" s="138" t="s">
        <v>1380</v>
      </c>
      <c r="H145" s="139">
        <v>12</v>
      </c>
      <c r="I145" s="140"/>
      <c r="J145" s="141">
        <f t="shared" si="0"/>
        <v>0</v>
      </c>
      <c r="K145" s="137" t="s">
        <v>1</v>
      </c>
      <c r="L145" s="31"/>
      <c r="M145" s="152" t="s">
        <v>1</v>
      </c>
      <c r="N145" s="153" t="s">
        <v>41</v>
      </c>
      <c r="O145" s="154"/>
      <c r="P145" s="155">
        <f t="shared" si="1"/>
        <v>0</v>
      </c>
      <c r="Q145" s="155">
        <v>0</v>
      </c>
      <c r="R145" s="155">
        <f t="shared" si="2"/>
        <v>0</v>
      </c>
      <c r="S145" s="155">
        <v>0</v>
      </c>
      <c r="T145" s="156">
        <f t="shared" si="3"/>
        <v>0</v>
      </c>
      <c r="AR145" s="146" t="s">
        <v>182</v>
      </c>
      <c r="AT145" s="146" t="s">
        <v>179</v>
      </c>
      <c r="AU145" s="146" t="s">
        <v>84</v>
      </c>
      <c r="AY145" s="16" t="s">
        <v>176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6" t="s">
        <v>84</v>
      </c>
      <c r="BK145" s="147">
        <f t="shared" si="9"/>
        <v>0</v>
      </c>
      <c r="BL145" s="16" t="s">
        <v>182</v>
      </c>
      <c r="BM145" s="146" t="s">
        <v>2375</v>
      </c>
    </row>
    <row r="146" spans="2:65" s="1" customFormat="1" ht="6.95" customHeight="1">
      <c r="B146" s="43"/>
      <c r="C146" s="44"/>
      <c r="D146" s="44"/>
      <c r="E146" s="44"/>
      <c r="F146" s="44"/>
      <c r="G146" s="44"/>
      <c r="H146" s="44"/>
      <c r="I146" s="44"/>
      <c r="J146" s="44"/>
      <c r="K146" s="44"/>
      <c r="L146" s="31"/>
    </row>
  </sheetData>
  <sheetProtection algorithmName="SHA-512" hashValue="3tDKIhx88rLuC00FJjJtjm3gZHE9jNMk++9yz5brxqdAe3pvrhlpQ9YUXX3pSR4WYo4umN4LKzMBzNiYI2vnKw==" saltValue="SrKywGLUIdlx/6eTaEUpgE9JMLKfoBTXG1X0nh+qQuF8GP3tge5c8Me1lsESrcUGvOg0UPihQtZs+uTbLfrKLA==" spinCount="100000" sheet="1" objects="1" scenarios="1" formatColumns="0" formatRows="0" autoFilter="0"/>
  <autoFilter ref="C120:K145" xr:uid="{00000000-0009-0000-0000-000011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8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143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23.25" customHeight="1">
      <c r="B9" s="31"/>
      <c r="E9" s="235" t="s">
        <v>2012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2376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ROUND(J124,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ROUND((SUM(BE124:BE179)),  2)</f>
        <v>0</v>
      </c>
      <c r="I35" s="95">
        <v>0.21</v>
      </c>
      <c r="J35" s="85">
        <f>ROUND(((SUM(BE124:BE179))*I35),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ROUND((SUM(BF124:BF179)),  2)</f>
        <v>0</v>
      </c>
      <c r="I36" s="95">
        <v>0.12</v>
      </c>
      <c r="J36" s="85">
        <f>ROUND(((SUM(BF124:BF179))*I36),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ROUND((SUM(BG124:BG179)),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ROUND((SUM(BH124:BH179)),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ROUND((SUM(BI124:BI179)),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23.25" customHeight="1">
      <c r="B87" s="31"/>
      <c r="E87" s="235" t="s">
        <v>2012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17 - SILNOPROUD_01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J124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2377</v>
      </c>
      <c r="E99" s="109"/>
      <c r="F99" s="109"/>
      <c r="G99" s="109"/>
      <c r="H99" s="109"/>
      <c r="I99" s="109"/>
      <c r="J99" s="110">
        <f>J125</f>
        <v>0</v>
      </c>
      <c r="L99" s="107"/>
    </row>
    <row r="100" spans="2:47" s="8" customFormat="1" ht="24.95" customHeight="1">
      <c r="B100" s="107"/>
      <c r="D100" s="108" t="s">
        <v>2378</v>
      </c>
      <c r="E100" s="109"/>
      <c r="F100" s="109"/>
      <c r="G100" s="109"/>
      <c r="H100" s="109"/>
      <c r="I100" s="109"/>
      <c r="J100" s="110">
        <f>J132</f>
        <v>0</v>
      </c>
      <c r="L100" s="107"/>
    </row>
    <row r="101" spans="2:47" s="8" customFormat="1" ht="24.95" customHeight="1">
      <c r="B101" s="107"/>
      <c r="D101" s="108" t="s">
        <v>2379</v>
      </c>
      <c r="E101" s="109"/>
      <c r="F101" s="109"/>
      <c r="G101" s="109"/>
      <c r="H101" s="109"/>
      <c r="I101" s="109"/>
      <c r="J101" s="110">
        <f>J145</f>
        <v>0</v>
      </c>
      <c r="L101" s="107"/>
    </row>
    <row r="102" spans="2:47" s="8" customFormat="1" ht="24.95" customHeight="1">
      <c r="B102" s="107"/>
      <c r="D102" s="108" t="s">
        <v>2380</v>
      </c>
      <c r="E102" s="109"/>
      <c r="F102" s="109"/>
      <c r="G102" s="109"/>
      <c r="H102" s="109"/>
      <c r="I102" s="109"/>
      <c r="J102" s="110">
        <f>J155</f>
        <v>0</v>
      </c>
      <c r="L102" s="107"/>
    </row>
    <row r="103" spans="2:47" s="1" customFormat="1" ht="21.75" customHeight="1">
      <c r="B103" s="31"/>
      <c r="L103" s="31"/>
    </row>
    <row r="104" spans="2:47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47" s="1" customFormat="1" ht="24.95" customHeight="1">
      <c r="B109" s="31"/>
      <c r="C109" s="20" t="s">
        <v>161</v>
      </c>
      <c r="L109" s="31"/>
    </row>
    <row r="110" spans="2:47" s="1" customFormat="1" ht="6.95" customHeight="1">
      <c r="B110" s="31"/>
      <c r="L110" s="31"/>
    </row>
    <row r="111" spans="2:47" s="1" customFormat="1" ht="12" customHeight="1">
      <c r="B111" s="31"/>
      <c r="C111" s="26" t="s">
        <v>16</v>
      </c>
      <c r="L111" s="31"/>
    </row>
    <row r="112" spans="2:47" s="1" customFormat="1" ht="16.5" customHeight="1">
      <c r="B112" s="31"/>
      <c r="E112" s="235" t="str">
        <f>E7</f>
        <v>Testovací centrum Menzy CZU</v>
      </c>
      <c r="F112" s="236"/>
      <c r="G112" s="236"/>
      <c r="H112" s="236"/>
      <c r="L112" s="31"/>
    </row>
    <row r="113" spans="2:65" ht="12" customHeight="1">
      <c r="B113" s="19"/>
      <c r="C113" s="26" t="s">
        <v>145</v>
      </c>
      <c r="L113" s="19"/>
    </row>
    <row r="114" spans="2:65" s="1" customFormat="1" ht="23.25" customHeight="1">
      <c r="B114" s="31"/>
      <c r="E114" s="235" t="s">
        <v>2012</v>
      </c>
      <c r="F114" s="237"/>
      <c r="G114" s="237"/>
      <c r="H114" s="237"/>
      <c r="L114" s="31"/>
    </row>
    <row r="115" spans="2:65" s="1" customFormat="1" ht="12" customHeight="1">
      <c r="B115" s="31"/>
      <c r="C115" s="26" t="s">
        <v>224</v>
      </c>
      <c r="L115" s="31"/>
    </row>
    <row r="116" spans="2:65" s="1" customFormat="1" ht="16.5" customHeight="1">
      <c r="B116" s="31"/>
      <c r="E116" s="198" t="str">
        <f>E11</f>
        <v>17 - SILNOPROUD_01</v>
      </c>
      <c r="F116" s="237"/>
      <c r="G116" s="237"/>
      <c r="H116" s="237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F14</f>
        <v>Menza ČZU</v>
      </c>
      <c r="I118" s="26" t="s">
        <v>22</v>
      </c>
      <c r="J118" s="51" t="str">
        <f>IF(J14="","",J14)</f>
        <v>27. 8. 2025</v>
      </c>
      <c r="L118" s="31"/>
    </row>
    <row r="119" spans="2:65" s="1" customFormat="1" ht="6.95" customHeight="1">
      <c r="B119" s="31"/>
      <c r="L119" s="31"/>
    </row>
    <row r="120" spans="2:65" s="1" customFormat="1" ht="25.7" customHeight="1">
      <c r="B120" s="31"/>
      <c r="C120" s="26" t="s">
        <v>24</v>
      </c>
      <c r="F120" s="24" t="str">
        <f>E17</f>
        <v>Česká zemědělská univerzita v Praze</v>
      </c>
      <c r="I120" s="26" t="s">
        <v>30</v>
      </c>
      <c r="J120" s="29" t="str">
        <f>E23</f>
        <v>Hidden Dimension s.r.o.</v>
      </c>
      <c r="L120" s="31"/>
    </row>
    <row r="121" spans="2:65" s="1" customFormat="1" ht="25.7" customHeight="1">
      <c r="B121" s="31"/>
      <c r="C121" s="26" t="s">
        <v>28</v>
      </c>
      <c r="F121" s="24" t="str">
        <f>IF(E20="","",E20)</f>
        <v>Vyplň údaj</v>
      </c>
      <c r="I121" s="26" t="s">
        <v>33</v>
      </c>
      <c r="J121" s="29" t="str">
        <f>E26</f>
        <v>František Klus rozpočty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5"/>
      <c r="C123" s="116" t="s">
        <v>162</v>
      </c>
      <c r="D123" s="117" t="s">
        <v>61</v>
      </c>
      <c r="E123" s="117" t="s">
        <v>57</v>
      </c>
      <c r="F123" s="117" t="s">
        <v>58</v>
      </c>
      <c r="G123" s="117" t="s">
        <v>163</v>
      </c>
      <c r="H123" s="117" t="s">
        <v>164</v>
      </c>
      <c r="I123" s="117" t="s">
        <v>165</v>
      </c>
      <c r="J123" s="117" t="s">
        <v>149</v>
      </c>
      <c r="K123" s="118" t="s">
        <v>166</v>
      </c>
      <c r="L123" s="115"/>
      <c r="M123" s="58" t="s">
        <v>1</v>
      </c>
      <c r="N123" s="59" t="s">
        <v>40</v>
      </c>
      <c r="O123" s="59" t="s">
        <v>167</v>
      </c>
      <c r="P123" s="59" t="s">
        <v>168</v>
      </c>
      <c r="Q123" s="59" t="s">
        <v>169</v>
      </c>
      <c r="R123" s="59" t="s">
        <v>170</v>
      </c>
      <c r="S123" s="59" t="s">
        <v>171</v>
      </c>
      <c r="T123" s="60" t="s">
        <v>172</v>
      </c>
    </row>
    <row r="124" spans="2:65" s="1" customFormat="1" ht="22.9" customHeight="1">
      <c r="B124" s="31"/>
      <c r="C124" s="63" t="s">
        <v>173</v>
      </c>
      <c r="J124" s="119">
        <f>BK124</f>
        <v>0</v>
      </c>
      <c r="L124" s="31"/>
      <c r="M124" s="61"/>
      <c r="N124" s="52"/>
      <c r="O124" s="52"/>
      <c r="P124" s="120">
        <f>P125+P132+P145+P155</f>
        <v>0</v>
      </c>
      <c r="Q124" s="52"/>
      <c r="R124" s="120">
        <f>R125+R132+R145+R155</f>
        <v>0</v>
      </c>
      <c r="S124" s="52"/>
      <c r="T124" s="121">
        <f>T125+T132+T145+T155</f>
        <v>0</v>
      </c>
      <c r="AT124" s="16" t="s">
        <v>75</v>
      </c>
      <c r="AU124" s="16" t="s">
        <v>151</v>
      </c>
      <c r="BK124" s="122">
        <f>BK125+BK132+BK145+BK155</f>
        <v>0</v>
      </c>
    </row>
    <row r="125" spans="2:65" s="11" customFormat="1" ht="25.9" customHeight="1">
      <c r="B125" s="123"/>
      <c r="D125" s="124" t="s">
        <v>75</v>
      </c>
      <c r="E125" s="125" t="s">
        <v>926</v>
      </c>
      <c r="F125" s="125" t="s">
        <v>1775</v>
      </c>
      <c r="I125" s="126"/>
      <c r="J125" s="127">
        <f>BK125</f>
        <v>0</v>
      </c>
      <c r="L125" s="123"/>
      <c r="M125" s="128"/>
      <c r="P125" s="129">
        <f>SUM(P126:P131)</f>
        <v>0</v>
      </c>
      <c r="R125" s="129">
        <f>SUM(R126:R131)</f>
        <v>0</v>
      </c>
      <c r="T125" s="130">
        <f>SUM(T126:T131)</f>
        <v>0</v>
      </c>
      <c r="AR125" s="124" t="s">
        <v>84</v>
      </c>
      <c r="AT125" s="131" t="s">
        <v>75</v>
      </c>
      <c r="AU125" s="131" t="s">
        <v>76</v>
      </c>
      <c r="AY125" s="124" t="s">
        <v>176</v>
      </c>
      <c r="BK125" s="132">
        <f>SUM(BK126:BK131)</f>
        <v>0</v>
      </c>
    </row>
    <row r="126" spans="2:65" s="1" customFormat="1" ht="21.75" customHeight="1">
      <c r="B126" s="31"/>
      <c r="C126" s="135" t="s">
        <v>84</v>
      </c>
      <c r="D126" s="135" t="s">
        <v>179</v>
      </c>
      <c r="E126" s="136" t="s">
        <v>2381</v>
      </c>
      <c r="F126" s="137" t="s">
        <v>2382</v>
      </c>
      <c r="G126" s="138" t="s">
        <v>944</v>
      </c>
      <c r="H126" s="139">
        <v>4</v>
      </c>
      <c r="I126" s="140"/>
      <c r="J126" s="141">
        <f>ROUND(I126*H126,2)</f>
        <v>0</v>
      </c>
      <c r="K126" s="137" t="s">
        <v>1</v>
      </c>
      <c r="L126" s="31"/>
      <c r="M126" s="142" t="s">
        <v>1</v>
      </c>
      <c r="N126" s="143" t="s">
        <v>41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182</v>
      </c>
      <c r="AT126" s="146" t="s">
        <v>179</v>
      </c>
      <c r="AU126" s="146" t="s">
        <v>84</v>
      </c>
      <c r="AY126" s="16" t="s">
        <v>176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6" t="s">
        <v>84</v>
      </c>
      <c r="BK126" s="147">
        <f>ROUND(I126*H126,2)</f>
        <v>0</v>
      </c>
      <c r="BL126" s="16" t="s">
        <v>182</v>
      </c>
      <c r="BM126" s="146" t="s">
        <v>2383</v>
      </c>
    </row>
    <row r="127" spans="2:65" s="1" customFormat="1" ht="19.5">
      <c r="B127" s="31"/>
      <c r="D127" s="148" t="s">
        <v>184</v>
      </c>
      <c r="F127" s="149" t="s">
        <v>2384</v>
      </c>
      <c r="I127" s="150"/>
      <c r="L127" s="31"/>
      <c r="M127" s="151"/>
      <c r="T127" s="55"/>
      <c r="AT127" s="16" t="s">
        <v>184</v>
      </c>
      <c r="AU127" s="16" t="s">
        <v>84</v>
      </c>
    </row>
    <row r="128" spans="2:65" s="1" customFormat="1" ht="37.9" customHeight="1">
      <c r="B128" s="31"/>
      <c r="C128" s="135" t="s">
        <v>86</v>
      </c>
      <c r="D128" s="135" t="s">
        <v>179</v>
      </c>
      <c r="E128" s="136" t="s">
        <v>2385</v>
      </c>
      <c r="F128" s="137" t="s">
        <v>2386</v>
      </c>
      <c r="G128" s="138" t="s">
        <v>944</v>
      </c>
      <c r="H128" s="139">
        <v>4</v>
      </c>
      <c r="I128" s="140"/>
      <c r="J128" s="141">
        <f>ROUND(I128*H128,2)</f>
        <v>0</v>
      </c>
      <c r="K128" s="137" t="s">
        <v>1</v>
      </c>
      <c r="L128" s="31"/>
      <c r="M128" s="142" t="s">
        <v>1</v>
      </c>
      <c r="N128" s="143" t="s">
        <v>41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182</v>
      </c>
      <c r="AT128" s="146" t="s">
        <v>179</v>
      </c>
      <c r="AU128" s="146" t="s">
        <v>84</v>
      </c>
      <c r="AY128" s="16" t="s">
        <v>176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6" t="s">
        <v>84</v>
      </c>
      <c r="BK128" s="147">
        <f>ROUND(I128*H128,2)</f>
        <v>0</v>
      </c>
      <c r="BL128" s="16" t="s">
        <v>182</v>
      </c>
      <c r="BM128" s="146" t="s">
        <v>2387</v>
      </c>
    </row>
    <row r="129" spans="2:65" s="1" customFormat="1" ht="19.5">
      <c r="B129" s="31"/>
      <c r="D129" s="148" t="s">
        <v>184</v>
      </c>
      <c r="F129" s="149" t="s">
        <v>2388</v>
      </c>
      <c r="I129" s="150"/>
      <c r="L129" s="31"/>
      <c r="M129" s="151"/>
      <c r="T129" s="55"/>
      <c r="AT129" s="16" t="s">
        <v>184</v>
      </c>
      <c r="AU129" s="16" t="s">
        <v>84</v>
      </c>
    </row>
    <row r="130" spans="2:65" s="1" customFormat="1" ht="24.2" customHeight="1">
      <c r="B130" s="31"/>
      <c r="C130" s="135" t="s">
        <v>192</v>
      </c>
      <c r="D130" s="135" t="s">
        <v>179</v>
      </c>
      <c r="E130" s="136" t="s">
        <v>2389</v>
      </c>
      <c r="F130" s="137" t="s">
        <v>2390</v>
      </c>
      <c r="G130" s="138" t="s">
        <v>944</v>
      </c>
      <c r="H130" s="139">
        <v>1</v>
      </c>
      <c r="I130" s="140"/>
      <c r="J130" s="141">
        <f>ROUND(I130*H130,2)</f>
        <v>0</v>
      </c>
      <c r="K130" s="137" t="s">
        <v>1</v>
      </c>
      <c r="L130" s="31"/>
      <c r="M130" s="142" t="s">
        <v>1</v>
      </c>
      <c r="N130" s="143" t="s">
        <v>41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182</v>
      </c>
      <c r="AT130" s="146" t="s">
        <v>179</v>
      </c>
      <c r="AU130" s="146" t="s">
        <v>84</v>
      </c>
      <c r="AY130" s="16" t="s">
        <v>176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6" t="s">
        <v>84</v>
      </c>
      <c r="BK130" s="147">
        <f>ROUND(I130*H130,2)</f>
        <v>0</v>
      </c>
      <c r="BL130" s="16" t="s">
        <v>182</v>
      </c>
      <c r="BM130" s="146" t="s">
        <v>2391</v>
      </c>
    </row>
    <row r="131" spans="2:65" s="1" customFormat="1" ht="19.5">
      <c r="B131" s="31"/>
      <c r="D131" s="148" t="s">
        <v>184</v>
      </c>
      <c r="F131" s="149" t="s">
        <v>1818</v>
      </c>
      <c r="I131" s="150"/>
      <c r="L131" s="31"/>
      <c r="M131" s="151"/>
      <c r="T131" s="55"/>
      <c r="AT131" s="16" t="s">
        <v>184</v>
      </c>
      <c r="AU131" s="16" t="s">
        <v>84</v>
      </c>
    </row>
    <row r="132" spans="2:65" s="11" customFormat="1" ht="25.9" customHeight="1">
      <c r="B132" s="123"/>
      <c r="D132" s="124" t="s">
        <v>75</v>
      </c>
      <c r="E132" s="125" t="s">
        <v>936</v>
      </c>
      <c r="F132" s="125" t="s">
        <v>1834</v>
      </c>
      <c r="I132" s="126"/>
      <c r="J132" s="127">
        <f>BK132</f>
        <v>0</v>
      </c>
      <c r="L132" s="123"/>
      <c r="M132" s="128"/>
      <c r="P132" s="129">
        <f>SUM(P133:P144)</f>
        <v>0</v>
      </c>
      <c r="R132" s="129">
        <f>SUM(R133:R144)</f>
        <v>0</v>
      </c>
      <c r="T132" s="130">
        <f>SUM(T133:T144)</f>
        <v>0</v>
      </c>
      <c r="AR132" s="124" t="s">
        <v>84</v>
      </c>
      <c r="AT132" s="131" t="s">
        <v>75</v>
      </c>
      <c r="AU132" s="131" t="s">
        <v>76</v>
      </c>
      <c r="AY132" s="124" t="s">
        <v>176</v>
      </c>
      <c r="BK132" s="132">
        <f>SUM(BK133:BK144)</f>
        <v>0</v>
      </c>
    </row>
    <row r="133" spans="2:65" s="1" customFormat="1" ht="16.5" customHeight="1">
      <c r="B133" s="31"/>
      <c r="C133" s="135" t="s">
        <v>182</v>
      </c>
      <c r="D133" s="135" t="s">
        <v>179</v>
      </c>
      <c r="E133" s="136" t="s">
        <v>1845</v>
      </c>
      <c r="F133" s="137" t="s">
        <v>1846</v>
      </c>
      <c r="G133" s="138" t="s">
        <v>281</v>
      </c>
      <c r="H133" s="139">
        <v>50</v>
      </c>
      <c r="I133" s="140"/>
      <c r="J133" s="141">
        <f>ROUND(I133*H133,2)</f>
        <v>0</v>
      </c>
      <c r="K133" s="137" t="s">
        <v>1</v>
      </c>
      <c r="L133" s="31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182</v>
      </c>
      <c r="AT133" s="146" t="s">
        <v>179</v>
      </c>
      <c r="AU133" s="146" t="s">
        <v>84</v>
      </c>
      <c r="AY133" s="16" t="s">
        <v>176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84</v>
      </c>
      <c r="BK133" s="147">
        <f>ROUND(I133*H133,2)</f>
        <v>0</v>
      </c>
      <c r="BL133" s="16" t="s">
        <v>182</v>
      </c>
      <c r="BM133" s="146" t="s">
        <v>2392</v>
      </c>
    </row>
    <row r="134" spans="2:65" s="1" customFormat="1" ht="19.5">
      <c r="B134" s="31"/>
      <c r="D134" s="148" t="s">
        <v>184</v>
      </c>
      <c r="F134" s="149" t="s">
        <v>1838</v>
      </c>
      <c r="I134" s="150"/>
      <c r="L134" s="31"/>
      <c r="M134" s="151"/>
      <c r="T134" s="55"/>
      <c r="AT134" s="16" t="s">
        <v>184</v>
      </c>
      <c r="AU134" s="16" t="s">
        <v>84</v>
      </c>
    </row>
    <row r="135" spans="2:65" s="1" customFormat="1" ht="16.5" customHeight="1">
      <c r="B135" s="31"/>
      <c r="C135" s="135" t="s">
        <v>175</v>
      </c>
      <c r="D135" s="135" t="s">
        <v>179</v>
      </c>
      <c r="E135" s="136" t="s">
        <v>1835</v>
      </c>
      <c r="F135" s="137" t="s">
        <v>1836</v>
      </c>
      <c r="G135" s="138" t="s">
        <v>281</v>
      </c>
      <c r="H135" s="139">
        <v>200</v>
      </c>
      <c r="I135" s="140"/>
      <c r="J135" s="141">
        <f>ROUND(I135*H135,2)</f>
        <v>0</v>
      </c>
      <c r="K135" s="137" t="s">
        <v>1</v>
      </c>
      <c r="L135" s="31"/>
      <c r="M135" s="142" t="s">
        <v>1</v>
      </c>
      <c r="N135" s="143" t="s">
        <v>41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182</v>
      </c>
      <c r="AT135" s="146" t="s">
        <v>179</v>
      </c>
      <c r="AU135" s="146" t="s">
        <v>84</v>
      </c>
      <c r="AY135" s="16" t="s">
        <v>176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84</v>
      </c>
      <c r="BK135" s="147">
        <f>ROUND(I135*H135,2)</f>
        <v>0</v>
      </c>
      <c r="BL135" s="16" t="s">
        <v>182</v>
      </c>
      <c r="BM135" s="146" t="s">
        <v>2393</v>
      </c>
    </row>
    <row r="136" spans="2:65" s="1" customFormat="1" ht="19.5">
      <c r="B136" s="31"/>
      <c r="D136" s="148" t="s">
        <v>184</v>
      </c>
      <c r="F136" s="149" t="s">
        <v>1838</v>
      </c>
      <c r="I136" s="150"/>
      <c r="L136" s="31"/>
      <c r="M136" s="151"/>
      <c r="T136" s="55"/>
      <c r="AT136" s="16" t="s">
        <v>184</v>
      </c>
      <c r="AU136" s="16" t="s">
        <v>84</v>
      </c>
    </row>
    <row r="137" spans="2:65" s="1" customFormat="1" ht="16.5" customHeight="1">
      <c r="B137" s="31"/>
      <c r="C137" s="135" t="s">
        <v>203</v>
      </c>
      <c r="D137" s="135" t="s">
        <v>179</v>
      </c>
      <c r="E137" s="136" t="s">
        <v>2394</v>
      </c>
      <c r="F137" s="137" t="s">
        <v>2395</v>
      </c>
      <c r="G137" s="138" t="s">
        <v>281</v>
      </c>
      <c r="H137" s="139">
        <v>50</v>
      </c>
      <c r="I137" s="140"/>
      <c r="J137" s="141">
        <f>ROUND(I137*H137,2)</f>
        <v>0</v>
      </c>
      <c r="K137" s="137" t="s">
        <v>1</v>
      </c>
      <c r="L137" s="31"/>
      <c r="M137" s="142" t="s">
        <v>1</v>
      </c>
      <c r="N137" s="143" t="s">
        <v>41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182</v>
      </c>
      <c r="AT137" s="146" t="s">
        <v>179</v>
      </c>
      <c r="AU137" s="146" t="s">
        <v>84</v>
      </c>
      <c r="AY137" s="16" t="s">
        <v>176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84</v>
      </c>
      <c r="BK137" s="147">
        <f>ROUND(I137*H137,2)</f>
        <v>0</v>
      </c>
      <c r="BL137" s="16" t="s">
        <v>182</v>
      </c>
      <c r="BM137" s="146" t="s">
        <v>2396</v>
      </c>
    </row>
    <row r="138" spans="2:65" s="1" customFormat="1" ht="19.5">
      <c r="B138" s="31"/>
      <c r="D138" s="148" t="s">
        <v>184</v>
      </c>
      <c r="F138" s="149" t="s">
        <v>1838</v>
      </c>
      <c r="I138" s="150"/>
      <c r="L138" s="31"/>
      <c r="M138" s="151"/>
      <c r="T138" s="55"/>
      <c r="AT138" s="16" t="s">
        <v>184</v>
      </c>
      <c r="AU138" s="16" t="s">
        <v>84</v>
      </c>
    </row>
    <row r="139" spans="2:65" s="1" customFormat="1" ht="16.5" customHeight="1">
      <c r="B139" s="31"/>
      <c r="C139" s="135" t="s">
        <v>209</v>
      </c>
      <c r="D139" s="135" t="s">
        <v>179</v>
      </c>
      <c r="E139" s="136" t="s">
        <v>2397</v>
      </c>
      <c r="F139" s="137" t="s">
        <v>2398</v>
      </c>
      <c r="G139" s="138" t="s">
        <v>281</v>
      </c>
      <c r="H139" s="139">
        <v>80</v>
      </c>
      <c r="I139" s="140"/>
      <c r="J139" s="141">
        <f>ROUND(I139*H139,2)</f>
        <v>0</v>
      </c>
      <c r="K139" s="137" t="s">
        <v>1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182</v>
      </c>
      <c r="AT139" s="146" t="s">
        <v>179</v>
      </c>
      <c r="AU139" s="146" t="s">
        <v>84</v>
      </c>
      <c r="AY139" s="16" t="s">
        <v>176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84</v>
      </c>
      <c r="BK139" s="147">
        <f>ROUND(I139*H139,2)</f>
        <v>0</v>
      </c>
      <c r="BL139" s="16" t="s">
        <v>182</v>
      </c>
      <c r="BM139" s="146" t="s">
        <v>2399</v>
      </c>
    </row>
    <row r="140" spans="2:65" s="1" customFormat="1" ht="19.5">
      <c r="B140" s="31"/>
      <c r="D140" s="148" t="s">
        <v>184</v>
      </c>
      <c r="F140" s="149" t="s">
        <v>1838</v>
      </c>
      <c r="I140" s="150"/>
      <c r="L140" s="31"/>
      <c r="M140" s="151"/>
      <c r="T140" s="55"/>
      <c r="AT140" s="16" t="s">
        <v>184</v>
      </c>
      <c r="AU140" s="16" t="s">
        <v>84</v>
      </c>
    </row>
    <row r="141" spans="2:65" s="1" customFormat="1" ht="16.5" customHeight="1">
      <c r="B141" s="31"/>
      <c r="C141" s="135" t="s">
        <v>214</v>
      </c>
      <c r="D141" s="135" t="s">
        <v>179</v>
      </c>
      <c r="E141" s="136" t="s">
        <v>2400</v>
      </c>
      <c r="F141" s="137" t="s">
        <v>2401</v>
      </c>
      <c r="G141" s="138" t="s">
        <v>281</v>
      </c>
      <c r="H141" s="139">
        <v>45</v>
      </c>
      <c r="I141" s="140"/>
      <c r="J141" s="141">
        <f>ROUND(I141*H141,2)</f>
        <v>0</v>
      </c>
      <c r="K141" s="137" t="s">
        <v>1</v>
      </c>
      <c r="L141" s="31"/>
      <c r="M141" s="142" t="s">
        <v>1</v>
      </c>
      <c r="N141" s="143" t="s">
        <v>41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182</v>
      </c>
      <c r="AT141" s="146" t="s">
        <v>179</v>
      </c>
      <c r="AU141" s="146" t="s">
        <v>84</v>
      </c>
      <c r="AY141" s="16" t="s">
        <v>176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6" t="s">
        <v>84</v>
      </c>
      <c r="BK141" s="147">
        <f>ROUND(I141*H141,2)</f>
        <v>0</v>
      </c>
      <c r="BL141" s="16" t="s">
        <v>182</v>
      </c>
      <c r="BM141" s="146" t="s">
        <v>2402</v>
      </c>
    </row>
    <row r="142" spans="2:65" s="1" customFormat="1" ht="19.5">
      <c r="B142" s="31"/>
      <c r="D142" s="148" t="s">
        <v>184</v>
      </c>
      <c r="F142" s="149" t="s">
        <v>1838</v>
      </c>
      <c r="I142" s="150"/>
      <c r="L142" s="31"/>
      <c r="M142" s="151"/>
      <c r="T142" s="55"/>
      <c r="AT142" s="16" t="s">
        <v>184</v>
      </c>
      <c r="AU142" s="16" t="s">
        <v>84</v>
      </c>
    </row>
    <row r="143" spans="2:65" s="1" customFormat="1" ht="16.5" customHeight="1">
      <c r="B143" s="31"/>
      <c r="C143" s="135" t="s">
        <v>219</v>
      </c>
      <c r="D143" s="135" t="s">
        <v>179</v>
      </c>
      <c r="E143" s="136" t="s">
        <v>2403</v>
      </c>
      <c r="F143" s="137" t="s">
        <v>2404</v>
      </c>
      <c r="G143" s="138" t="s">
        <v>281</v>
      </c>
      <c r="H143" s="139">
        <v>70</v>
      </c>
      <c r="I143" s="140"/>
      <c r="J143" s="141">
        <f>ROUND(I143*H143,2)</f>
        <v>0</v>
      </c>
      <c r="K143" s="137" t="s">
        <v>1</v>
      </c>
      <c r="L143" s="31"/>
      <c r="M143" s="142" t="s">
        <v>1</v>
      </c>
      <c r="N143" s="143" t="s">
        <v>41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182</v>
      </c>
      <c r="AT143" s="146" t="s">
        <v>179</v>
      </c>
      <c r="AU143" s="146" t="s">
        <v>84</v>
      </c>
      <c r="AY143" s="16" t="s">
        <v>176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6" t="s">
        <v>84</v>
      </c>
      <c r="BK143" s="147">
        <f>ROUND(I143*H143,2)</f>
        <v>0</v>
      </c>
      <c r="BL143" s="16" t="s">
        <v>182</v>
      </c>
      <c r="BM143" s="146" t="s">
        <v>2405</v>
      </c>
    </row>
    <row r="144" spans="2:65" s="1" customFormat="1" ht="19.5">
      <c r="B144" s="31"/>
      <c r="D144" s="148" t="s">
        <v>184</v>
      </c>
      <c r="F144" s="149" t="s">
        <v>1838</v>
      </c>
      <c r="I144" s="150"/>
      <c r="L144" s="31"/>
      <c r="M144" s="151"/>
      <c r="T144" s="55"/>
      <c r="AT144" s="16" t="s">
        <v>184</v>
      </c>
      <c r="AU144" s="16" t="s">
        <v>84</v>
      </c>
    </row>
    <row r="145" spans="2:65" s="11" customFormat="1" ht="25.9" customHeight="1">
      <c r="B145" s="123"/>
      <c r="D145" s="124" t="s">
        <v>75</v>
      </c>
      <c r="E145" s="125" t="s">
        <v>970</v>
      </c>
      <c r="F145" s="125" t="s">
        <v>1863</v>
      </c>
      <c r="I145" s="126"/>
      <c r="J145" s="127">
        <f>BK145</f>
        <v>0</v>
      </c>
      <c r="L145" s="123"/>
      <c r="M145" s="128"/>
      <c r="P145" s="129">
        <f>SUM(P146:P154)</f>
        <v>0</v>
      </c>
      <c r="R145" s="129">
        <f>SUM(R146:R154)</f>
        <v>0</v>
      </c>
      <c r="T145" s="130">
        <f>SUM(T146:T154)</f>
        <v>0</v>
      </c>
      <c r="AR145" s="124" t="s">
        <v>84</v>
      </c>
      <c r="AT145" s="131" t="s">
        <v>75</v>
      </c>
      <c r="AU145" s="131" t="s">
        <v>76</v>
      </c>
      <c r="AY145" s="124" t="s">
        <v>176</v>
      </c>
      <c r="BK145" s="132">
        <f>SUM(BK146:BK154)</f>
        <v>0</v>
      </c>
    </row>
    <row r="146" spans="2:65" s="1" customFormat="1" ht="24.2" customHeight="1">
      <c r="B146" s="31"/>
      <c r="C146" s="135" t="s">
        <v>118</v>
      </c>
      <c r="D146" s="135" t="s">
        <v>179</v>
      </c>
      <c r="E146" s="136" t="s">
        <v>1875</v>
      </c>
      <c r="F146" s="137" t="s">
        <v>1876</v>
      </c>
      <c r="G146" s="138" t="s">
        <v>944</v>
      </c>
      <c r="H146" s="139">
        <v>650</v>
      </c>
      <c r="I146" s="140"/>
      <c r="J146" s="141">
        <f>ROUND(I146*H146,2)</f>
        <v>0</v>
      </c>
      <c r="K146" s="137" t="s">
        <v>1</v>
      </c>
      <c r="L146" s="31"/>
      <c r="M146" s="142" t="s">
        <v>1</v>
      </c>
      <c r="N146" s="143" t="s">
        <v>41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5">
        <f>S146*H146</f>
        <v>0</v>
      </c>
      <c r="AR146" s="146" t="s">
        <v>182</v>
      </c>
      <c r="AT146" s="146" t="s">
        <v>179</v>
      </c>
      <c r="AU146" s="146" t="s">
        <v>84</v>
      </c>
      <c r="AY146" s="16" t="s">
        <v>176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6" t="s">
        <v>84</v>
      </c>
      <c r="BK146" s="147">
        <f>ROUND(I146*H146,2)</f>
        <v>0</v>
      </c>
      <c r="BL146" s="16" t="s">
        <v>182</v>
      </c>
      <c r="BM146" s="146" t="s">
        <v>2406</v>
      </c>
    </row>
    <row r="147" spans="2:65" s="1" customFormat="1" ht="19.5">
      <c r="B147" s="31"/>
      <c r="D147" s="148" t="s">
        <v>184</v>
      </c>
      <c r="F147" s="149" t="s">
        <v>1878</v>
      </c>
      <c r="I147" s="150"/>
      <c r="L147" s="31"/>
      <c r="M147" s="151"/>
      <c r="T147" s="55"/>
      <c r="AT147" s="16" t="s">
        <v>184</v>
      </c>
      <c r="AU147" s="16" t="s">
        <v>84</v>
      </c>
    </row>
    <row r="148" spans="2:65" s="1" customFormat="1" ht="37.9" customHeight="1">
      <c r="B148" s="31"/>
      <c r="C148" s="135" t="s">
        <v>121</v>
      </c>
      <c r="D148" s="135" t="s">
        <v>179</v>
      </c>
      <c r="E148" s="136" t="s">
        <v>2407</v>
      </c>
      <c r="F148" s="137" t="s">
        <v>2408</v>
      </c>
      <c r="G148" s="138" t="s">
        <v>281</v>
      </c>
      <c r="H148" s="139">
        <v>30</v>
      </c>
      <c r="I148" s="140"/>
      <c r="J148" s="141">
        <f>ROUND(I148*H148,2)</f>
        <v>0</v>
      </c>
      <c r="K148" s="137" t="s">
        <v>1</v>
      </c>
      <c r="L148" s="31"/>
      <c r="M148" s="142" t="s">
        <v>1</v>
      </c>
      <c r="N148" s="143" t="s">
        <v>41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182</v>
      </c>
      <c r="AT148" s="146" t="s">
        <v>179</v>
      </c>
      <c r="AU148" s="146" t="s">
        <v>84</v>
      </c>
      <c r="AY148" s="16" t="s">
        <v>176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6" t="s">
        <v>84</v>
      </c>
      <c r="BK148" s="147">
        <f>ROUND(I148*H148,2)</f>
        <v>0</v>
      </c>
      <c r="BL148" s="16" t="s">
        <v>182</v>
      </c>
      <c r="BM148" s="146" t="s">
        <v>2409</v>
      </c>
    </row>
    <row r="149" spans="2:65" s="1" customFormat="1" ht="19.5">
      <c r="B149" s="31"/>
      <c r="D149" s="148" t="s">
        <v>184</v>
      </c>
      <c r="F149" s="149" t="s">
        <v>1882</v>
      </c>
      <c r="I149" s="150"/>
      <c r="L149" s="31"/>
      <c r="M149" s="151"/>
      <c r="T149" s="55"/>
      <c r="AT149" s="16" t="s">
        <v>184</v>
      </c>
      <c r="AU149" s="16" t="s">
        <v>84</v>
      </c>
    </row>
    <row r="150" spans="2:65" s="1" customFormat="1" ht="16.5" customHeight="1">
      <c r="B150" s="31"/>
      <c r="C150" s="135" t="s">
        <v>8</v>
      </c>
      <c r="D150" s="135" t="s">
        <v>179</v>
      </c>
      <c r="E150" s="136" t="s">
        <v>1883</v>
      </c>
      <c r="F150" s="137" t="s">
        <v>1884</v>
      </c>
      <c r="G150" s="138" t="s">
        <v>944</v>
      </c>
      <c r="H150" s="139">
        <v>3</v>
      </c>
      <c r="I150" s="140"/>
      <c r="J150" s="141">
        <f>ROUND(I150*H150,2)</f>
        <v>0</v>
      </c>
      <c r="K150" s="137" t="s">
        <v>1</v>
      </c>
      <c r="L150" s="31"/>
      <c r="M150" s="142" t="s">
        <v>1</v>
      </c>
      <c r="N150" s="143" t="s">
        <v>41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182</v>
      </c>
      <c r="AT150" s="146" t="s">
        <v>179</v>
      </c>
      <c r="AU150" s="146" t="s">
        <v>84</v>
      </c>
      <c r="AY150" s="16" t="s">
        <v>176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84</v>
      </c>
      <c r="BK150" s="147">
        <f>ROUND(I150*H150,2)</f>
        <v>0</v>
      </c>
      <c r="BL150" s="16" t="s">
        <v>182</v>
      </c>
      <c r="BM150" s="146" t="s">
        <v>2410</v>
      </c>
    </row>
    <row r="151" spans="2:65" s="1" customFormat="1" ht="24.2" customHeight="1">
      <c r="B151" s="31"/>
      <c r="C151" s="135" t="s">
        <v>129</v>
      </c>
      <c r="D151" s="135" t="s">
        <v>179</v>
      </c>
      <c r="E151" s="136" t="s">
        <v>1886</v>
      </c>
      <c r="F151" s="137" t="s">
        <v>1887</v>
      </c>
      <c r="G151" s="138" t="s">
        <v>944</v>
      </c>
      <c r="H151" s="139">
        <v>1</v>
      </c>
      <c r="I151" s="140"/>
      <c r="J151" s="141">
        <f>ROUND(I151*H151,2)</f>
        <v>0</v>
      </c>
      <c r="K151" s="137" t="s">
        <v>1</v>
      </c>
      <c r="L151" s="31"/>
      <c r="M151" s="142" t="s">
        <v>1</v>
      </c>
      <c r="N151" s="143" t="s">
        <v>41</v>
      </c>
      <c r="P151" s="144">
        <f>O151*H151</f>
        <v>0</v>
      </c>
      <c r="Q151" s="144">
        <v>0</v>
      </c>
      <c r="R151" s="144">
        <f>Q151*H151</f>
        <v>0</v>
      </c>
      <c r="S151" s="144">
        <v>0</v>
      </c>
      <c r="T151" s="145">
        <f>S151*H151</f>
        <v>0</v>
      </c>
      <c r="AR151" s="146" t="s">
        <v>182</v>
      </c>
      <c r="AT151" s="146" t="s">
        <v>179</v>
      </c>
      <c r="AU151" s="146" t="s">
        <v>84</v>
      </c>
      <c r="AY151" s="16" t="s">
        <v>176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6" t="s">
        <v>84</v>
      </c>
      <c r="BK151" s="147">
        <f>ROUND(I151*H151,2)</f>
        <v>0</v>
      </c>
      <c r="BL151" s="16" t="s">
        <v>182</v>
      </c>
      <c r="BM151" s="146" t="s">
        <v>2411</v>
      </c>
    </row>
    <row r="152" spans="2:65" s="1" customFormat="1" ht="24.2" customHeight="1">
      <c r="B152" s="31"/>
      <c r="C152" s="135" t="s">
        <v>132</v>
      </c>
      <c r="D152" s="135" t="s">
        <v>179</v>
      </c>
      <c r="E152" s="136" t="s">
        <v>1889</v>
      </c>
      <c r="F152" s="137" t="s">
        <v>1890</v>
      </c>
      <c r="G152" s="138" t="s">
        <v>944</v>
      </c>
      <c r="H152" s="139">
        <v>1</v>
      </c>
      <c r="I152" s="140"/>
      <c r="J152" s="141">
        <f>ROUND(I152*H152,2)</f>
        <v>0</v>
      </c>
      <c r="K152" s="137" t="s">
        <v>1</v>
      </c>
      <c r="L152" s="31"/>
      <c r="M152" s="142" t="s">
        <v>1</v>
      </c>
      <c r="N152" s="143" t="s">
        <v>41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182</v>
      </c>
      <c r="AT152" s="146" t="s">
        <v>179</v>
      </c>
      <c r="AU152" s="146" t="s">
        <v>84</v>
      </c>
      <c r="AY152" s="16" t="s">
        <v>176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6" t="s">
        <v>84</v>
      </c>
      <c r="BK152" s="147">
        <f>ROUND(I152*H152,2)</f>
        <v>0</v>
      </c>
      <c r="BL152" s="16" t="s">
        <v>182</v>
      </c>
      <c r="BM152" s="146" t="s">
        <v>2412</v>
      </c>
    </row>
    <row r="153" spans="2:65" s="1" customFormat="1" ht="37.9" customHeight="1">
      <c r="B153" s="31"/>
      <c r="C153" s="135" t="s">
        <v>135</v>
      </c>
      <c r="D153" s="135" t="s">
        <v>179</v>
      </c>
      <c r="E153" s="136" t="s">
        <v>1892</v>
      </c>
      <c r="F153" s="137" t="s">
        <v>1893</v>
      </c>
      <c r="G153" s="138" t="s">
        <v>944</v>
      </c>
      <c r="H153" s="139">
        <v>1</v>
      </c>
      <c r="I153" s="140"/>
      <c r="J153" s="141">
        <f>ROUND(I153*H153,2)</f>
        <v>0</v>
      </c>
      <c r="K153" s="137" t="s">
        <v>1</v>
      </c>
      <c r="L153" s="31"/>
      <c r="M153" s="142" t="s">
        <v>1</v>
      </c>
      <c r="N153" s="143" t="s">
        <v>41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182</v>
      </c>
      <c r="AT153" s="146" t="s">
        <v>179</v>
      </c>
      <c r="AU153" s="146" t="s">
        <v>84</v>
      </c>
      <c r="AY153" s="16" t="s">
        <v>176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6" t="s">
        <v>84</v>
      </c>
      <c r="BK153" s="147">
        <f>ROUND(I153*H153,2)</f>
        <v>0</v>
      </c>
      <c r="BL153" s="16" t="s">
        <v>182</v>
      </c>
      <c r="BM153" s="146" t="s">
        <v>2413</v>
      </c>
    </row>
    <row r="154" spans="2:65" s="1" customFormat="1" ht="19.5">
      <c r="B154" s="31"/>
      <c r="D154" s="148" t="s">
        <v>184</v>
      </c>
      <c r="F154" s="149" t="s">
        <v>1895</v>
      </c>
      <c r="I154" s="150"/>
      <c r="L154" s="31"/>
      <c r="M154" s="151"/>
      <c r="T154" s="55"/>
      <c r="AT154" s="16" t="s">
        <v>184</v>
      </c>
      <c r="AU154" s="16" t="s">
        <v>84</v>
      </c>
    </row>
    <row r="155" spans="2:65" s="11" customFormat="1" ht="25.9" customHeight="1">
      <c r="B155" s="123"/>
      <c r="D155" s="124" t="s">
        <v>75</v>
      </c>
      <c r="E155" s="125" t="s">
        <v>972</v>
      </c>
      <c r="F155" s="125" t="s">
        <v>1903</v>
      </c>
      <c r="I155" s="126"/>
      <c r="J155" s="127">
        <f>BK155</f>
        <v>0</v>
      </c>
      <c r="L155" s="123"/>
      <c r="M155" s="128"/>
      <c r="P155" s="129">
        <f>SUM(P156:P179)</f>
        <v>0</v>
      </c>
      <c r="R155" s="129">
        <f>SUM(R156:R179)</f>
        <v>0</v>
      </c>
      <c r="T155" s="130">
        <f>SUM(T156:T179)</f>
        <v>0</v>
      </c>
      <c r="AR155" s="124" t="s">
        <v>84</v>
      </c>
      <c r="AT155" s="131" t="s">
        <v>75</v>
      </c>
      <c r="AU155" s="131" t="s">
        <v>76</v>
      </c>
      <c r="AY155" s="124" t="s">
        <v>176</v>
      </c>
      <c r="BK155" s="132">
        <f>SUM(BK156:BK179)</f>
        <v>0</v>
      </c>
    </row>
    <row r="156" spans="2:65" s="1" customFormat="1" ht="24.2" customHeight="1">
      <c r="B156" s="31"/>
      <c r="C156" s="135" t="s">
        <v>138</v>
      </c>
      <c r="D156" s="135" t="s">
        <v>179</v>
      </c>
      <c r="E156" s="136" t="s">
        <v>1904</v>
      </c>
      <c r="F156" s="137" t="s">
        <v>1905</v>
      </c>
      <c r="G156" s="138" t="s">
        <v>930</v>
      </c>
      <c r="H156" s="139">
        <v>1</v>
      </c>
      <c r="I156" s="140"/>
      <c r="J156" s="141">
        <f t="shared" ref="J156:J179" si="0">ROUND(I156*H156,2)</f>
        <v>0</v>
      </c>
      <c r="K156" s="137" t="s">
        <v>1</v>
      </c>
      <c r="L156" s="31"/>
      <c r="M156" s="142" t="s">
        <v>1</v>
      </c>
      <c r="N156" s="143" t="s">
        <v>41</v>
      </c>
      <c r="P156" s="144">
        <f t="shared" ref="P156:P179" si="1">O156*H156</f>
        <v>0</v>
      </c>
      <c r="Q156" s="144">
        <v>0</v>
      </c>
      <c r="R156" s="144">
        <f t="shared" ref="R156:R179" si="2">Q156*H156</f>
        <v>0</v>
      </c>
      <c r="S156" s="144">
        <v>0</v>
      </c>
      <c r="T156" s="145">
        <f t="shared" ref="T156:T179" si="3">S156*H156</f>
        <v>0</v>
      </c>
      <c r="AR156" s="146" t="s">
        <v>182</v>
      </c>
      <c r="AT156" s="146" t="s">
        <v>179</v>
      </c>
      <c r="AU156" s="146" t="s">
        <v>84</v>
      </c>
      <c r="AY156" s="16" t="s">
        <v>176</v>
      </c>
      <c r="BE156" s="147">
        <f t="shared" ref="BE156:BE179" si="4">IF(N156="základní",J156,0)</f>
        <v>0</v>
      </c>
      <c r="BF156" s="147">
        <f t="shared" ref="BF156:BF179" si="5">IF(N156="snížená",J156,0)</f>
        <v>0</v>
      </c>
      <c r="BG156" s="147">
        <f t="shared" ref="BG156:BG179" si="6">IF(N156="zákl. přenesená",J156,0)</f>
        <v>0</v>
      </c>
      <c r="BH156" s="147">
        <f t="shared" ref="BH156:BH179" si="7">IF(N156="sníž. přenesená",J156,0)</f>
        <v>0</v>
      </c>
      <c r="BI156" s="147">
        <f t="shared" ref="BI156:BI179" si="8">IF(N156="nulová",J156,0)</f>
        <v>0</v>
      </c>
      <c r="BJ156" s="16" t="s">
        <v>84</v>
      </c>
      <c r="BK156" s="147">
        <f t="shared" ref="BK156:BK179" si="9">ROUND(I156*H156,2)</f>
        <v>0</v>
      </c>
      <c r="BL156" s="16" t="s">
        <v>182</v>
      </c>
      <c r="BM156" s="146" t="s">
        <v>2414</v>
      </c>
    </row>
    <row r="157" spans="2:65" s="1" customFormat="1" ht="16.5" customHeight="1">
      <c r="B157" s="31"/>
      <c r="C157" s="135" t="s">
        <v>141</v>
      </c>
      <c r="D157" s="135" t="s">
        <v>179</v>
      </c>
      <c r="E157" s="136" t="s">
        <v>2415</v>
      </c>
      <c r="F157" s="137" t="s">
        <v>1908</v>
      </c>
      <c r="G157" s="138" t="s">
        <v>930</v>
      </c>
      <c r="H157" s="139">
        <v>1</v>
      </c>
      <c r="I157" s="140"/>
      <c r="J157" s="141">
        <f t="shared" si="0"/>
        <v>0</v>
      </c>
      <c r="K157" s="137" t="s">
        <v>1</v>
      </c>
      <c r="L157" s="31"/>
      <c r="M157" s="142" t="s">
        <v>1</v>
      </c>
      <c r="N157" s="143" t="s">
        <v>41</v>
      </c>
      <c r="P157" s="144">
        <f t="shared" si="1"/>
        <v>0</v>
      </c>
      <c r="Q157" s="144">
        <v>0</v>
      </c>
      <c r="R157" s="144">
        <f t="shared" si="2"/>
        <v>0</v>
      </c>
      <c r="S157" s="144">
        <v>0</v>
      </c>
      <c r="T157" s="145">
        <f t="shared" si="3"/>
        <v>0</v>
      </c>
      <c r="AR157" s="146" t="s">
        <v>182</v>
      </c>
      <c r="AT157" s="146" t="s">
        <v>179</v>
      </c>
      <c r="AU157" s="146" t="s">
        <v>84</v>
      </c>
      <c r="AY157" s="16" t="s">
        <v>176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6" t="s">
        <v>84</v>
      </c>
      <c r="BK157" s="147">
        <f t="shared" si="9"/>
        <v>0</v>
      </c>
      <c r="BL157" s="16" t="s">
        <v>182</v>
      </c>
      <c r="BM157" s="146" t="s">
        <v>2416</v>
      </c>
    </row>
    <row r="158" spans="2:65" s="1" customFormat="1" ht="16.5" customHeight="1">
      <c r="B158" s="31"/>
      <c r="C158" s="135" t="s">
        <v>318</v>
      </c>
      <c r="D158" s="135" t="s">
        <v>179</v>
      </c>
      <c r="E158" s="136" t="s">
        <v>2417</v>
      </c>
      <c r="F158" s="137" t="s">
        <v>1911</v>
      </c>
      <c r="G158" s="138" t="s">
        <v>930</v>
      </c>
      <c r="H158" s="139">
        <v>1</v>
      </c>
      <c r="I158" s="140"/>
      <c r="J158" s="141">
        <f t="shared" si="0"/>
        <v>0</v>
      </c>
      <c r="K158" s="137" t="s">
        <v>1</v>
      </c>
      <c r="L158" s="31"/>
      <c r="M158" s="142" t="s">
        <v>1</v>
      </c>
      <c r="N158" s="143" t="s">
        <v>41</v>
      </c>
      <c r="P158" s="144">
        <f t="shared" si="1"/>
        <v>0</v>
      </c>
      <c r="Q158" s="144">
        <v>0</v>
      </c>
      <c r="R158" s="144">
        <f t="shared" si="2"/>
        <v>0</v>
      </c>
      <c r="S158" s="144">
        <v>0</v>
      </c>
      <c r="T158" s="145">
        <f t="shared" si="3"/>
        <v>0</v>
      </c>
      <c r="AR158" s="146" t="s">
        <v>182</v>
      </c>
      <c r="AT158" s="146" t="s">
        <v>179</v>
      </c>
      <c r="AU158" s="146" t="s">
        <v>84</v>
      </c>
      <c r="AY158" s="16" t="s">
        <v>176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6" t="s">
        <v>84</v>
      </c>
      <c r="BK158" s="147">
        <f t="shared" si="9"/>
        <v>0</v>
      </c>
      <c r="BL158" s="16" t="s">
        <v>182</v>
      </c>
      <c r="BM158" s="146" t="s">
        <v>2418</v>
      </c>
    </row>
    <row r="159" spans="2:65" s="1" customFormat="1" ht="16.5" customHeight="1">
      <c r="B159" s="31"/>
      <c r="C159" s="135" t="s">
        <v>326</v>
      </c>
      <c r="D159" s="135" t="s">
        <v>179</v>
      </c>
      <c r="E159" s="136" t="s">
        <v>2419</v>
      </c>
      <c r="F159" s="137" t="s">
        <v>1914</v>
      </c>
      <c r="G159" s="138" t="s">
        <v>930</v>
      </c>
      <c r="H159" s="139">
        <v>1</v>
      </c>
      <c r="I159" s="140"/>
      <c r="J159" s="141">
        <f t="shared" si="0"/>
        <v>0</v>
      </c>
      <c r="K159" s="137" t="s">
        <v>1</v>
      </c>
      <c r="L159" s="31"/>
      <c r="M159" s="142" t="s">
        <v>1</v>
      </c>
      <c r="N159" s="143" t="s">
        <v>41</v>
      </c>
      <c r="P159" s="144">
        <f t="shared" si="1"/>
        <v>0</v>
      </c>
      <c r="Q159" s="144">
        <v>0</v>
      </c>
      <c r="R159" s="144">
        <f t="shared" si="2"/>
        <v>0</v>
      </c>
      <c r="S159" s="144">
        <v>0</v>
      </c>
      <c r="T159" s="145">
        <f t="shared" si="3"/>
        <v>0</v>
      </c>
      <c r="AR159" s="146" t="s">
        <v>182</v>
      </c>
      <c r="AT159" s="146" t="s">
        <v>179</v>
      </c>
      <c r="AU159" s="146" t="s">
        <v>84</v>
      </c>
      <c r="AY159" s="16" t="s">
        <v>176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6" t="s">
        <v>84</v>
      </c>
      <c r="BK159" s="147">
        <f t="shared" si="9"/>
        <v>0</v>
      </c>
      <c r="BL159" s="16" t="s">
        <v>182</v>
      </c>
      <c r="BM159" s="146" t="s">
        <v>2420</v>
      </c>
    </row>
    <row r="160" spans="2:65" s="1" customFormat="1" ht="16.5" customHeight="1">
      <c r="B160" s="31"/>
      <c r="C160" s="135" t="s">
        <v>333</v>
      </c>
      <c r="D160" s="135" t="s">
        <v>179</v>
      </c>
      <c r="E160" s="136" t="s">
        <v>2421</v>
      </c>
      <c r="F160" s="137" t="s">
        <v>1917</v>
      </c>
      <c r="G160" s="138" t="s">
        <v>930</v>
      </c>
      <c r="H160" s="139">
        <v>1</v>
      </c>
      <c r="I160" s="140"/>
      <c r="J160" s="141">
        <f t="shared" si="0"/>
        <v>0</v>
      </c>
      <c r="K160" s="137" t="s">
        <v>1</v>
      </c>
      <c r="L160" s="31"/>
      <c r="M160" s="142" t="s">
        <v>1</v>
      </c>
      <c r="N160" s="143" t="s">
        <v>41</v>
      </c>
      <c r="P160" s="144">
        <f t="shared" si="1"/>
        <v>0</v>
      </c>
      <c r="Q160" s="144">
        <v>0</v>
      </c>
      <c r="R160" s="144">
        <f t="shared" si="2"/>
        <v>0</v>
      </c>
      <c r="S160" s="144">
        <v>0</v>
      </c>
      <c r="T160" s="145">
        <f t="shared" si="3"/>
        <v>0</v>
      </c>
      <c r="AR160" s="146" t="s">
        <v>182</v>
      </c>
      <c r="AT160" s="146" t="s">
        <v>179</v>
      </c>
      <c r="AU160" s="146" t="s">
        <v>84</v>
      </c>
      <c r="AY160" s="16" t="s">
        <v>176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6" t="s">
        <v>84</v>
      </c>
      <c r="BK160" s="147">
        <f t="shared" si="9"/>
        <v>0</v>
      </c>
      <c r="BL160" s="16" t="s">
        <v>182</v>
      </c>
      <c r="BM160" s="146" t="s">
        <v>2422</v>
      </c>
    </row>
    <row r="161" spans="2:65" s="1" customFormat="1" ht="16.5" customHeight="1">
      <c r="B161" s="31"/>
      <c r="C161" s="135" t="s">
        <v>7</v>
      </c>
      <c r="D161" s="135" t="s">
        <v>179</v>
      </c>
      <c r="E161" s="136" t="s">
        <v>2423</v>
      </c>
      <c r="F161" s="137" t="s">
        <v>1920</v>
      </c>
      <c r="G161" s="138" t="s">
        <v>930</v>
      </c>
      <c r="H161" s="139">
        <v>1</v>
      </c>
      <c r="I161" s="140"/>
      <c r="J161" s="141">
        <f t="shared" si="0"/>
        <v>0</v>
      </c>
      <c r="K161" s="137" t="s">
        <v>1</v>
      </c>
      <c r="L161" s="31"/>
      <c r="M161" s="142" t="s">
        <v>1</v>
      </c>
      <c r="N161" s="143" t="s">
        <v>41</v>
      </c>
      <c r="P161" s="144">
        <f t="shared" si="1"/>
        <v>0</v>
      </c>
      <c r="Q161" s="144">
        <v>0</v>
      </c>
      <c r="R161" s="144">
        <f t="shared" si="2"/>
        <v>0</v>
      </c>
      <c r="S161" s="144">
        <v>0</v>
      </c>
      <c r="T161" s="145">
        <f t="shared" si="3"/>
        <v>0</v>
      </c>
      <c r="AR161" s="146" t="s">
        <v>182</v>
      </c>
      <c r="AT161" s="146" t="s">
        <v>179</v>
      </c>
      <c r="AU161" s="146" t="s">
        <v>84</v>
      </c>
      <c r="AY161" s="16" t="s">
        <v>176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6" t="s">
        <v>84</v>
      </c>
      <c r="BK161" s="147">
        <f t="shared" si="9"/>
        <v>0</v>
      </c>
      <c r="BL161" s="16" t="s">
        <v>182</v>
      </c>
      <c r="BM161" s="146" t="s">
        <v>2424</v>
      </c>
    </row>
    <row r="162" spans="2:65" s="1" customFormat="1" ht="24.2" customHeight="1">
      <c r="B162" s="31"/>
      <c r="C162" s="135" t="s">
        <v>346</v>
      </c>
      <c r="D162" s="135" t="s">
        <v>179</v>
      </c>
      <c r="E162" s="136" t="s">
        <v>2425</v>
      </c>
      <c r="F162" s="137" t="s">
        <v>1923</v>
      </c>
      <c r="G162" s="138" t="s">
        <v>930</v>
      </c>
      <c r="H162" s="139">
        <v>1</v>
      </c>
      <c r="I162" s="140"/>
      <c r="J162" s="141">
        <f t="shared" si="0"/>
        <v>0</v>
      </c>
      <c r="K162" s="137" t="s">
        <v>1</v>
      </c>
      <c r="L162" s="31"/>
      <c r="M162" s="142" t="s">
        <v>1</v>
      </c>
      <c r="N162" s="143" t="s">
        <v>41</v>
      </c>
      <c r="P162" s="144">
        <f t="shared" si="1"/>
        <v>0</v>
      </c>
      <c r="Q162" s="144">
        <v>0</v>
      </c>
      <c r="R162" s="144">
        <f t="shared" si="2"/>
        <v>0</v>
      </c>
      <c r="S162" s="144">
        <v>0</v>
      </c>
      <c r="T162" s="145">
        <f t="shared" si="3"/>
        <v>0</v>
      </c>
      <c r="AR162" s="146" t="s">
        <v>182</v>
      </c>
      <c r="AT162" s="146" t="s">
        <v>179</v>
      </c>
      <c r="AU162" s="146" t="s">
        <v>84</v>
      </c>
      <c r="AY162" s="16" t="s">
        <v>176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6" t="s">
        <v>84</v>
      </c>
      <c r="BK162" s="147">
        <f t="shared" si="9"/>
        <v>0</v>
      </c>
      <c r="BL162" s="16" t="s">
        <v>182</v>
      </c>
      <c r="BM162" s="146" t="s">
        <v>2426</v>
      </c>
    </row>
    <row r="163" spans="2:65" s="1" customFormat="1" ht="16.5" customHeight="1">
      <c r="B163" s="31"/>
      <c r="C163" s="135" t="s">
        <v>354</v>
      </c>
      <c r="D163" s="135" t="s">
        <v>179</v>
      </c>
      <c r="E163" s="136" t="s">
        <v>2427</v>
      </c>
      <c r="F163" s="137" t="s">
        <v>1343</v>
      </c>
      <c r="G163" s="138" t="s">
        <v>930</v>
      </c>
      <c r="H163" s="139">
        <v>1</v>
      </c>
      <c r="I163" s="140"/>
      <c r="J163" s="141">
        <f t="shared" si="0"/>
        <v>0</v>
      </c>
      <c r="K163" s="137" t="s">
        <v>1</v>
      </c>
      <c r="L163" s="31"/>
      <c r="M163" s="142" t="s">
        <v>1</v>
      </c>
      <c r="N163" s="143" t="s">
        <v>41</v>
      </c>
      <c r="P163" s="144">
        <f t="shared" si="1"/>
        <v>0</v>
      </c>
      <c r="Q163" s="144">
        <v>0</v>
      </c>
      <c r="R163" s="144">
        <f t="shared" si="2"/>
        <v>0</v>
      </c>
      <c r="S163" s="144">
        <v>0</v>
      </c>
      <c r="T163" s="145">
        <f t="shared" si="3"/>
        <v>0</v>
      </c>
      <c r="AR163" s="146" t="s">
        <v>182</v>
      </c>
      <c r="AT163" s="146" t="s">
        <v>179</v>
      </c>
      <c r="AU163" s="146" t="s">
        <v>84</v>
      </c>
      <c r="AY163" s="16" t="s">
        <v>176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6" t="s">
        <v>84</v>
      </c>
      <c r="BK163" s="147">
        <f t="shared" si="9"/>
        <v>0</v>
      </c>
      <c r="BL163" s="16" t="s">
        <v>182</v>
      </c>
      <c r="BM163" s="146" t="s">
        <v>2428</v>
      </c>
    </row>
    <row r="164" spans="2:65" s="1" customFormat="1" ht="16.5" customHeight="1">
      <c r="B164" s="31"/>
      <c r="C164" s="135" t="s">
        <v>359</v>
      </c>
      <c r="D164" s="135" t="s">
        <v>179</v>
      </c>
      <c r="E164" s="136" t="s">
        <v>2429</v>
      </c>
      <c r="F164" s="137" t="s">
        <v>1697</v>
      </c>
      <c r="G164" s="138" t="s">
        <v>930</v>
      </c>
      <c r="H164" s="139">
        <v>1</v>
      </c>
      <c r="I164" s="140"/>
      <c r="J164" s="141">
        <f t="shared" si="0"/>
        <v>0</v>
      </c>
      <c r="K164" s="137" t="s">
        <v>1</v>
      </c>
      <c r="L164" s="31"/>
      <c r="M164" s="142" t="s">
        <v>1</v>
      </c>
      <c r="N164" s="143" t="s">
        <v>41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182</v>
      </c>
      <c r="AT164" s="146" t="s">
        <v>179</v>
      </c>
      <c r="AU164" s="146" t="s">
        <v>84</v>
      </c>
      <c r="AY164" s="16" t="s">
        <v>176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6" t="s">
        <v>84</v>
      </c>
      <c r="BK164" s="147">
        <f t="shared" si="9"/>
        <v>0</v>
      </c>
      <c r="BL164" s="16" t="s">
        <v>182</v>
      </c>
      <c r="BM164" s="146" t="s">
        <v>2430</v>
      </c>
    </row>
    <row r="165" spans="2:65" s="1" customFormat="1" ht="16.5" customHeight="1">
      <c r="B165" s="31"/>
      <c r="C165" s="135" t="s">
        <v>363</v>
      </c>
      <c r="D165" s="135" t="s">
        <v>179</v>
      </c>
      <c r="E165" s="136" t="s">
        <v>1927</v>
      </c>
      <c r="F165" s="137" t="s">
        <v>1091</v>
      </c>
      <c r="G165" s="138" t="s">
        <v>930</v>
      </c>
      <c r="H165" s="139">
        <v>1</v>
      </c>
      <c r="I165" s="140"/>
      <c r="J165" s="141">
        <f t="shared" si="0"/>
        <v>0</v>
      </c>
      <c r="K165" s="137" t="s">
        <v>1</v>
      </c>
      <c r="L165" s="31"/>
      <c r="M165" s="142" t="s">
        <v>1</v>
      </c>
      <c r="N165" s="143" t="s">
        <v>41</v>
      </c>
      <c r="P165" s="144">
        <f t="shared" si="1"/>
        <v>0</v>
      </c>
      <c r="Q165" s="144">
        <v>0</v>
      </c>
      <c r="R165" s="144">
        <f t="shared" si="2"/>
        <v>0</v>
      </c>
      <c r="S165" s="144">
        <v>0</v>
      </c>
      <c r="T165" s="145">
        <f t="shared" si="3"/>
        <v>0</v>
      </c>
      <c r="AR165" s="146" t="s">
        <v>182</v>
      </c>
      <c r="AT165" s="146" t="s">
        <v>179</v>
      </c>
      <c r="AU165" s="146" t="s">
        <v>84</v>
      </c>
      <c r="AY165" s="16" t="s">
        <v>176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6" t="s">
        <v>84</v>
      </c>
      <c r="BK165" s="147">
        <f t="shared" si="9"/>
        <v>0</v>
      </c>
      <c r="BL165" s="16" t="s">
        <v>182</v>
      </c>
      <c r="BM165" s="146" t="s">
        <v>2431</v>
      </c>
    </row>
    <row r="166" spans="2:65" s="1" customFormat="1" ht="16.5" customHeight="1">
      <c r="B166" s="31"/>
      <c r="C166" s="135" t="s">
        <v>371</v>
      </c>
      <c r="D166" s="135" t="s">
        <v>179</v>
      </c>
      <c r="E166" s="136" t="s">
        <v>1929</v>
      </c>
      <c r="F166" s="137" t="s">
        <v>1088</v>
      </c>
      <c r="G166" s="138" t="s">
        <v>930</v>
      </c>
      <c r="H166" s="139">
        <v>1</v>
      </c>
      <c r="I166" s="140"/>
      <c r="J166" s="141">
        <f t="shared" si="0"/>
        <v>0</v>
      </c>
      <c r="K166" s="137" t="s">
        <v>1</v>
      </c>
      <c r="L166" s="31"/>
      <c r="M166" s="142" t="s">
        <v>1</v>
      </c>
      <c r="N166" s="143" t="s">
        <v>41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182</v>
      </c>
      <c r="AT166" s="146" t="s">
        <v>179</v>
      </c>
      <c r="AU166" s="146" t="s">
        <v>84</v>
      </c>
      <c r="AY166" s="16" t="s">
        <v>176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6" t="s">
        <v>84</v>
      </c>
      <c r="BK166" s="147">
        <f t="shared" si="9"/>
        <v>0</v>
      </c>
      <c r="BL166" s="16" t="s">
        <v>182</v>
      </c>
      <c r="BM166" s="146" t="s">
        <v>2432</v>
      </c>
    </row>
    <row r="167" spans="2:65" s="1" customFormat="1" ht="16.5" customHeight="1">
      <c r="B167" s="31"/>
      <c r="C167" s="135" t="s">
        <v>394</v>
      </c>
      <c r="D167" s="135" t="s">
        <v>179</v>
      </c>
      <c r="E167" s="136" t="s">
        <v>1931</v>
      </c>
      <c r="F167" s="137" t="s">
        <v>1094</v>
      </c>
      <c r="G167" s="138" t="s">
        <v>930</v>
      </c>
      <c r="H167" s="139">
        <v>1</v>
      </c>
      <c r="I167" s="140"/>
      <c r="J167" s="141">
        <f t="shared" si="0"/>
        <v>0</v>
      </c>
      <c r="K167" s="137" t="s">
        <v>1</v>
      </c>
      <c r="L167" s="31"/>
      <c r="M167" s="142" t="s">
        <v>1</v>
      </c>
      <c r="N167" s="143" t="s">
        <v>41</v>
      </c>
      <c r="P167" s="144">
        <f t="shared" si="1"/>
        <v>0</v>
      </c>
      <c r="Q167" s="144">
        <v>0</v>
      </c>
      <c r="R167" s="144">
        <f t="shared" si="2"/>
        <v>0</v>
      </c>
      <c r="S167" s="144">
        <v>0</v>
      </c>
      <c r="T167" s="145">
        <f t="shared" si="3"/>
        <v>0</v>
      </c>
      <c r="AR167" s="146" t="s">
        <v>182</v>
      </c>
      <c r="AT167" s="146" t="s">
        <v>179</v>
      </c>
      <c r="AU167" s="146" t="s">
        <v>84</v>
      </c>
      <c r="AY167" s="16" t="s">
        <v>176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6" t="s">
        <v>84</v>
      </c>
      <c r="BK167" s="147">
        <f t="shared" si="9"/>
        <v>0</v>
      </c>
      <c r="BL167" s="16" t="s">
        <v>182</v>
      </c>
      <c r="BM167" s="146" t="s">
        <v>2433</v>
      </c>
    </row>
    <row r="168" spans="2:65" s="1" customFormat="1" ht="16.5" customHeight="1">
      <c r="B168" s="31"/>
      <c r="C168" s="135" t="s">
        <v>407</v>
      </c>
      <c r="D168" s="135" t="s">
        <v>179</v>
      </c>
      <c r="E168" s="136" t="s">
        <v>1933</v>
      </c>
      <c r="F168" s="137" t="s">
        <v>1353</v>
      </c>
      <c r="G168" s="138" t="s">
        <v>930</v>
      </c>
      <c r="H168" s="139">
        <v>1</v>
      </c>
      <c r="I168" s="140"/>
      <c r="J168" s="141">
        <f t="shared" si="0"/>
        <v>0</v>
      </c>
      <c r="K168" s="137" t="s">
        <v>1</v>
      </c>
      <c r="L168" s="31"/>
      <c r="M168" s="142" t="s">
        <v>1</v>
      </c>
      <c r="N168" s="143" t="s">
        <v>41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182</v>
      </c>
      <c r="AT168" s="146" t="s">
        <v>179</v>
      </c>
      <c r="AU168" s="146" t="s">
        <v>84</v>
      </c>
      <c r="AY168" s="16" t="s">
        <v>176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6" t="s">
        <v>84</v>
      </c>
      <c r="BK168" s="147">
        <f t="shared" si="9"/>
        <v>0</v>
      </c>
      <c r="BL168" s="16" t="s">
        <v>182</v>
      </c>
      <c r="BM168" s="146" t="s">
        <v>2434</v>
      </c>
    </row>
    <row r="169" spans="2:65" s="1" customFormat="1" ht="16.5" customHeight="1">
      <c r="B169" s="31"/>
      <c r="C169" s="135" t="s">
        <v>413</v>
      </c>
      <c r="D169" s="135" t="s">
        <v>179</v>
      </c>
      <c r="E169" s="136" t="s">
        <v>1935</v>
      </c>
      <c r="F169" s="137" t="s">
        <v>1564</v>
      </c>
      <c r="G169" s="138" t="s">
        <v>930</v>
      </c>
      <c r="H169" s="139">
        <v>1</v>
      </c>
      <c r="I169" s="140"/>
      <c r="J169" s="141">
        <f t="shared" si="0"/>
        <v>0</v>
      </c>
      <c r="K169" s="137" t="s">
        <v>1</v>
      </c>
      <c r="L169" s="31"/>
      <c r="M169" s="142" t="s">
        <v>1</v>
      </c>
      <c r="N169" s="143" t="s">
        <v>41</v>
      </c>
      <c r="P169" s="144">
        <f t="shared" si="1"/>
        <v>0</v>
      </c>
      <c r="Q169" s="144">
        <v>0</v>
      </c>
      <c r="R169" s="144">
        <f t="shared" si="2"/>
        <v>0</v>
      </c>
      <c r="S169" s="144">
        <v>0</v>
      </c>
      <c r="T169" s="145">
        <f t="shared" si="3"/>
        <v>0</v>
      </c>
      <c r="AR169" s="146" t="s">
        <v>182</v>
      </c>
      <c r="AT169" s="146" t="s">
        <v>179</v>
      </c>
      <c r="AU169" s="146" t="s">
        <v>84</v>
      </c>
      <c r="AY169" s="16" t="s">
        <v>176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6" t="s">
        <v>84</v>
      </c>
      <c r="BK169" s="147">
        <f t="shared" si="9"/>
        <v>0</v>
      </c>
      <c r="BL169" s="16" t="s">
        <v>182</v>
      </c>
      <c r="BM169" s="146" t="s">
        <v>2435</v>
      </c>
    </row>
    <row r="170" spans="2:65" s="1" customFormat="1" ht="16.5" customHeight="1">
      <c r="B170" s="31"/>
      <c r="C170" s="135" t="s">
        <v>412</v>
      </c>
      <c r="D170" s="135" t="s">
        <v>179</v>
      </c>
      <c r="E170" s="136" t="s">
        <v>1937</v>
      </c>
      <c r="F170" s="137" t="s">
        <v>1356</v>
      </c>
      <c r="G170" s="138" t="s">
        <v>930</v>
      </c>
      <c r="H170" s="139">
        <v>1</v>
      </c>
      <c r="I170" s="140"/>
      <c r="J170" s="141">
        <f t="shared" si="0"/>
        <v>0</v>
      </c>
      <c r="K170" s="137" t="s">
        <v>1</v>
      </c>
      <c r="L170" s="31"/>
      <c r="M170" s="142" t="s">
        <v>1</v>
      </c>
      <c r="N170" s="143" t="s">
        <v>41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182</v>
      </c>
      <c r="AT170" s="146" t="s">
        <v>179</v>
      </c>
      <c r="AU170" s="146" t="s">
        <v>84</v>
      </c>
      <c r="AY170" s="16" t="s">
        <v>176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6" t="s">
        <v>84</v>
      </c>
      <c r="BK170" s="147">
        <f t="shared" si="9"/>
        <v>0</v>
      </c>
      <c r="BL170" s="16" t="s">
        <v>182</v>
      </c>
      <c r="BM170" s="146" t="s">
        <v>2436</v>
      </c>
    </row>
    <row r="171" spans="2:65" s="1" customFormat="1" ht="16.5" customHeight="1">
      <c r="B171" s="31"/>
      <c r="C171" s="135" t="s">
        <v>552</v>
      </c>
      <c r="D171" s="135" t="s">
        <v>179</v>
      </c>
      <c r="E171" s="136" t="s">
        <v>1939</v>
      </c>
      <c r="F171" s="137" t="s">
        <v>1359</v>
      </c>
      <c r="G171" s="138" t="s">
        <v>930</v>
      </c>
      <c r="H171" s="139">
        <v>1</v>
      </c>
      <c r="I171" s="140"/>
      <c r="J171" s="141">
        <f t="shared" si="0"/>
        <v>0</v>
      </c>
      <c r="K171" s="137" t="s">
        <v>1</v>
      </c>
      <c r="L171" s="31"/>
      <c r="M171" s="142" t="s">
        <v>1</v>
      </c>
      <c r="N171" s="143" t="s">
        <v>41</v>
      </c>
      <c r="P171" s="144">
        <f t="shared" si="1"/>
        <v>0</v>
      </c>
      <c r="Q171" s="144">
        <v>0</v>
      </c>
      <c r="R171" s="144">
        <f t="shared" si="2"/>
        <v>0</v>
      </c>
      <c r="S171" s="144">
        <v>0</v>
      </c>
      <c r="T171" s="145">
        <f t="shared" si="3"/>
        <v>0</v>
      </c>
      <c r="AR171" s="146" t="s">
        <v>182</v>
      </c>
      <c r="AT171" s="146" t="s">
        <v>179</v>
      </c>
      <c r="AU171" s="146" t="s">
        <v>84</v>
      </c>
      <c r="AY171" s="16" t="s">
        <v>176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6" t="s">
        <v>84</v>
      </c>
      <c r="BK171" s="147">
        <f t="shared" si="9"/>
        <v>0</v>
      </c>
      <c r="BL171" s="16" t="s">
        <v>182</v>
      </c>
      <c r="BM171" s="146" t="s">
        <v>2437</v>
      </c>
    </row>
    <row r="172" spans="2:65" s="1" customFormat="1" ht="16.5" customHeight="1">
      <c r="B172" s="31"/>
      <c r="C172" s="135" t="s">
        <v>525</v>
      </c>
      <c r="D172" s="135" t="s">
        <v>179</v>
      </c>
      <c r="E172" s="136" t="s">
        <v>1941</v>
      </c>
      <c r="F172" s="137" t="s">
        <v>1362</v>
      </c>
      <c r="G172" s="138" t="s">
        <v>930</v>
      </c>
      <c r="H172" s="139">
        <v>1</v>
      </c>
      <c r="I172" s="140"/>
      <c r="J172" s="141">
        <f t="shared" si="0"/>
        <v>0</v>
      </c>
      <c r="K172" s="137" t="s">
        <v>1</v>
      </c>
      <c r="L172" s="31"/>
      <c r="M172" s="142" t="s">
        <v>1</v>
      </c>
      <c r="N172" s="143" t="s">
        <v>41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182</v>
      </c>
      <c r="AT172" s="146" t="s">
        <v>179</v>
      </c>
      <c r="AU172" s="146" t="s">
        <v>84</v>
      </c>
      <c r="AY172" s="16" t="s">
        <v>176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6" t="s">
        <v>84</v>
      </c>
      <c r="BK172" s="147">
        <f t="shared" si="9"/>
        <v>0</v>
      </c>
      <c r="BL172" s="16" t="s">
        <v>182</v>
      </c>
      <c r="BM172" s="146" t="s">
        <v>2438</v>
      </c>
    </row>
    <row r="173" spans="2:65" s="1" customFormat="1" ht="16.5" customHeight="1">
      <c r="B173" s="31"/>
      <c r="C173" s="135" t="s">
        <v>563</v>
      </c>
      <c r="D173" s="135" t="s">
        <v>179</v>
      </c>
      <c r="E173" s="136" t="s">
        <v>1943</v>
      </c>
      <c r="F173" s="137" t="s">
        <v>1100</v>
      </c>
      <c r="G173" s="138" t="s">
        <v>930</v>
      </c>
      <c r="H173" s="139">
        <v>1</v>
      </c>
      <c r="I173" s="140"/>
      <c r="J173" s="141">
        <f t="shared" si="0"/>
        <v>0</v>
      </c>
      <c r="K173" s="137" t="s">
        <v>1</v>
      </c>
      <c r="L173" s="31"/>
      <c r="M173" s="142" t="s">
        <v>1</v>
      </c>
      <c r="N173" s="143" t="s">
        <v>41</v>
      </c>
      <c r="P173" s="144">
        <f t="shared" si="1"/>
        <v>0</v>
      </c>
      <c r="Q173" s="144">
        <v>0</v>
      </c>
      <c r="R173" s="144">
        <f t="shared" si="2"/>
        <v>0</v>
      </c>
      <c r="S173" s="144">
        <v>0</v>
      </c>
      <c r="T173" s="145">
        <f t="shared" si="3"/>
        <v>0</v>
      </c>
      <c r="AR173" s="146" t="s">
        <v>182</v>
      </c>
      <c r="AT173" s="146" t="s">
        <v>179</v>
      </c>
      <c r="AU173" s="146" t="s">
        <v>84</v>
      </c>
      <c r="AY173" s="16" t="s">
        <v>176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6" t="s">
        <v>84</v>
      </c>
      <c r="BK173" s="147">
        <f t="shared" si="9"/>
        <v>0</v>
      </c>
      <c r="BL173" s="16" t="s">
        <v>182</v>
      </c>
      <c r="BM173" s="146" t="s">
        <v>2439</v>
      </c>
    </row>
    <row r="174" spans="2:65" s="1" customFormat="1" ht="16.5" customHeight="1">
      <c r="B174" s="31"/>
      <c r="C174" s="135" t="s">
        <v>567</v>
      </c>
      <c r="D174" s="135" t="s">
        <v>179</v>
      </c>
      <c r="E174" s="136" t="s">
        <v>1945</v>
      </c>
      <c r="F174" s="137" t="s">
        <v>1367</v>
      </c>
      <c r="G174" s="138" t="s">
        <v>930</v>
      </c>
      <c r="H174" s="139">
        <v>1</v>
      </c>
      <c r="I174" s="140"/>
      <c r="J174" s="141">
        <f t="shared" si="0"/>
        <v>0</v>
      </c>
      <c r="K174" s="137" t="s">
        <v>1</v>
      </c>
      <c r="L174" s="31"/>
      <c r="M174" s="142" t="s">
        <v>1</v>
      </c>
      <c r="N174" s="143" t="s">
        <v>41</v>
      </c>
      <c r="P174" s="144">
        <f t="shared" si="1"/>
        <v>0</v>
      </c>
      <c r="Q174" s="144">
        <v>0</v>
      </c>
      <c r="R174" s="144">
        <f t="shared" si="2"/>
        <v>0</v>
      </c>
      <c r="S174" s="144">
        <v>0</v>
      </c>
      <c r="T174" s="145">
        <f t="shared" si="3"/>
        <v>0</v>
      </c>
      <c r="AR174" s="146" t="s">
        <v>182</v>
      </c>
      <c r="AT174" s="146" t="s">
        <v>179</v>
      </c>
      <c r="AU174" s="146" t="s">
        <v>84</v>
      </c>
      <c r="AY174" s="16" t="s">
        <v>176</v>
      </c>
      <c r="BE174" s="147">
        <f t="shared" si="4"/>
        <v>0</v>
      </c>
      <c r="BF174" s="147">
        <f t="shared" si="5"/>
        <v>0</v>
      </c>
      <c r="BG174" s="147">
        <f t="shared" si="6"/>
        <v>0</v>
      </c>
      <c r="BH174" s="147">
        <f t="shared" si="7"/>
        <v>0</v>
      </c>
      <c r="BI174" s="147">
        <f t="shared" si="8"/>
        <v>0</v>
      </c>
      <c r="BJ174" s="16" t="s">
        <v>84</v>
      </c>
      <c r="BK174" s="147">
        <f t="shared" si="9"/>
        <v>0</v>
      </c>
      <c r="BL174" s="16" t="s">
        <v>182</v>
      </c>
      <c r="BM174" s="146" t="s">
        <v>2440</v>
      </c>
    </row>
    <row r="175" spans="2:65" s="1" customFormat="1" ht="16.5" customHeight="1">
      <c r="B175" s="31"/>
      <c r="C175" s="135" t="s">
        <v>571</v>
      </c>
      <c r="D175" s="135" t="s">
        <v>179</v>
      </c>
      <c r="E175" s="136" t="s">
        <v>1947</v>
      </c>
      <c r="F175" s="137" t="s">
        <v>1079</v>
      </c>
      <c r="G175" s="138" t="s">
        <v>930</v>
      </c>
      <c r="H175" s="139">
        <v>1</v>
      </c>
      <c r="I175" s="140"/>
      <c r="J175" s="141">
        <f t="shared" si="0"/>
        <v>0</v>
      </c>
      <c r="K175" s="137" t="s">
        <v>1</v>
      </c>
      <c r="L175" s="31"/>
      <c r="M175" s="142" t="s">
        <v>1</v>
      </c>
      <c r="N175" s="143" t="s">
        <v>41</v>
      </c>
      <c r="P175" s="144">
        <f t="shared" si="1"/>
        <v>0</v>
      </c>
      <c r="Q175" s="144">
        <v>0</v>
      </c>
      <c r="R175" s="144">
        <f t="shared" si="2"/>
        <v>0</v>
      </c>
      <c r="S175" s="144">
        <v>0</v>
      </c>
      <c r="T175" s="145">
        <f t="shared" si="3"/>
        <v>0</v>
      </c>
      <c r="AR175" s="146" t="s">
        <v>182</v>
      </c>
      <c r="AT175" s="146" t="s">
        <v>179</v>
      </c>
      <c r="AU175" s="146" t="s">
        <v>84</v>
      </c>
      <c r="AY175" s="16" t="s">
        <v>176</v>
      </c>
      <c r="BE175" s="147">
        <f t="shared" si="4"/>
        <v>0</v>
      </c>
      <c r="BF175" s="147">
        <f t="shared" si="5"/>
        <v>0</v>
      </c>
      <c r="BG175" s="147">
        <f t="shared" si="6"/>
        <v>0</v>
      </c>
      <c r="BH175" s="147">
        <f t="shared" si="7"/>
        <v>0</v>
      </c>
      <c r="BI175" s="147">
        <f t="shared" si="8"/>
        <v>0</v>
      </c>
      <c r="BJ175" s="16" t="s">
        <v>84</v>
      </c>
      <c r="BK175" s="147">
        <f t="shared" si="9"/>
        <v>0</v>
      </c>
      <c r="BL175" s="16" t="s">
        <v>182</v>
      </c>
      <c r="BM175" s="146" t="s">
        <v>2441</v>
      </c>
    </row>
    <row r="176" spans="2:65" s="1" customFormat="1" ht="16.5" customHeight="1">
      <c r="B176" s="31"/>
      <c r="C176" s="135" t="s">
        <v>579</v>
      </c>
      <c r="D176" s="135" t="s">
        <v>179</v>
      </c>
      <c r="E176" s="136" t="s">
        <v>2442</v>
      </c>
      <c r="F176" s="137" t="s">
        <v>191</v>
      </c>
      <c r="G176" s="138" t="s">
        <v>930</v>
      </c>
      <c r="H176" s="139">
        <v>1</v>
      </c>
      <c r="I176" s="140"/>
      <c r="J176" s="141">
        <f t="shared" si="0"/>
        <v>0</v>
      </c>
      <c r="K176" s="137" t="s">
        <v>1</v>
      </c>
      <c r="L176" s="31"/>
      <c r="M176" s="142" t="s">
        <v>1</v>
      </c>
      <c r="N176" s="143" t="s">
        <v>41</v>
      </c>
      <c r="P176" s="144">
        <f t="shared" si="1"/>
        <v>0</v>
      </c>
      <c r="Q176" s="144">
        <v>0</v>
      </c>
      <c r="R176" s="144">
        <f t="shared" si="2"/>
        <v>0</v>
      </c>
      <c r="S176" s="144">
        <v>0</v>
      </c>
      <c r="T176" s="145">
        <f t="shared" si="3"/>
        <v>0</v>
      </c>
      <c r="AR176" s="146" t="s">
        <v>182</v>
      </c>
      <c r="AT176" s="146" t="s">
        <v>179</v>
      </c>
      <c r="AU176" s="146" t="s">
        <v>84</v>
      </c>
      <c r="AY176" s="16" t="s">
        <v>176</v>
      </c>
      <c r="BE176" s="147">
        <f t="shared" si="4"/>
        <v>0</v>
      </c>
      <c r="BF176" s="147">
        <f t="shared" si="5"/>
        <v>0</v>
      </c>
      <c r="BG176" s="147">
        <f t="shared" si="6"/>
        <v>0</v>
      </c>
      <c r="BH176" s="147">
        <f t="shared" si="7"/>
        <v>0</v>
      </c>
      <c r="BI176" s="147">
        <f t="shared" si="8"/>
        <v>0</v>
      </c>
      <c r="BJ176" s="16" t="s">
        <v>84</v>
      </c>
      <c r="BK176" s="147">
        <f t="shared" si="9"/>
        <v>0</v>
      </c>
      <c r="BL176" s="16" t="s">
        <v>182</v>
      </c>
      <c r="BM176" s="146" t="s">
        <v>2443</v>
      </c>
    </row>
    <row r="177" spans="2:65" s="1" customFormat="1" ht="16.5" customHeight="1">
      <c r="B177" s="31"/>
      <c r="C177" s="135" t="s">
        <v>585</v>
      </c>
      <c r="D177" s="135" t="s">
        <v>179</v>
      </c>
      <c r="E177" s="136" t="s">
        <v>2444</v>
      </c>
      <c r="F177" s="137" t="s">
        <v>1952</v>
      </c>
      <c r="G177" s="138" t="s">
        <v>930</v>
      </c>
      <c r="H177" s="139">
        <v>1</v>
      </c>
      <c r="I177" s="140"/>
      <c r="J177" s="141">
        <f t="shared" si="0"/>
        <v>0</v>
      </c>
      <c r="K177" s="137" t="s">
        <v>1</v>
      </c>
      <c r="L177" s="31"/>
      <c r="M177" s="142" t="s">
        <v>1</v>
      </c>
      <c r="N177" s="143" t="s">
        <v>41</v>
      </c>
      <c r="P177" s="144">
        <f t="shared" si="1"/>
        <v>0</v>
      </c>
      <c r="Q177" s="144">
        <v>0</v>
      </c>
      <c r="R177" s="144">
        <f t="shared" si="2"/>
        <v>0</v>
      </c>
      <c r="S177" s="144">
        <v>0</v>
      </c>
      <c r="T177" s="145">
        <f t="shared" si="3"/>
        <v>0</v>
      </c>
      <c r="AR177" s="146" t="s">
        <v>182</v>
      </c>
      <c r="AT177" s="146" t="s">
        <v>179</v>
      </c>
      <c r="AU177" s="146" t="s">
        <v>84</v>
      </c>
      <c r="AY177" s="16" t="s">
        <v>176</v>
      </c>
      <c r="BE177" s="147">
        <f t="shared" si="4"/>
        <v>0</v>
      </c>
      <c r="BF177" s="147">
        <f t="shared" si="5"/>
        <v>0</v>
      </c>
      <c r="BG177" s="147">
        <f t="shared" si="6"/>
        <v>0</v>
      </c>
      <c r="BH177" s="147">
        <f t="shared" si="7"/>
        <v>0</v>
      </c>
      <c r="BI177" s="147">
        <f t="shared" si="8"/>
        <v>0</v>
      </c>
      <c r="BJ177" s="16" t="s">
        <v>84</v>
      </c>
      <c r="BK177" s="147">
        <f t="shared" si="9"/>
        <v>0</v>
      </c>
      <c r="BL177" s="16" t="s">
        <v>182</v>
      </c>
      <c r="BM177" s="146" t="s">
        <v>2445</v>
      </c>
    </row>
    <row r="178" spans="2:65" s="1" customFormat="1" ht="37.9" customHeight="1">
      <c r="B178" s="31"/>
      <c r="C178" s="135" t="s">
        <v>591</v>
      </c>
      <c r="D178" s="135" t="s">
        <v>179</v>
      </c>
      <c r="E178" s="136" t="s">
        <v>2446</v>
      </c>
      <c r="F178" s="137" t="s">
        <v>1955</v>
      </c>
      <c r="G178" s="138" t="s">
        <v>930</v>
      </c>
      <c r="H178" s="139">
        <v>1</v>
      </c>
      <c r="I178" s="140"/>
      <c r="J178" s="141">
        <f t="shared" si="0"/>
        <v>0</v>
      </c>
      <c r="K178" s="137" t="s">
        <v>1</v>
      </c>
      <c r="L178" s="31"/>
      <c r="M178" s="142" t="s">
        <v>1</v>
      </c>
      <c r="N178" s="143" t="s">
        <v>41</v>
      </c>
      <c r="P178" s="144">
        <f t="shared" si="1"/>
        <v>0</v>
      </c>
      <c r="Q178" s="144">
        <v>0</v>
      </c>
      <c r="R178" s="144">
        <f t="shared" si="2"/>
        <v>0</v>
      </c>
      <c r="S178" s="144">
        <v>0</v>
      </c>
      <c r="T178" s="145">
        <f t="shared" si="3"/>
        <v>0</v>
      </c>
      <c r="AR178" s="146" t="s">
        <v>182</v>
      </c>
      <c r="AT178" s="146" t="s">
        <v>179</v>
      </c>
      <c r="AU178" s="146" t="s">
        <v>84</v>
      </c>
      <c r="AY178" s="16" t="s">
        <v>176</v>
      </c>
      <c r="BE178" s="147">
        <f t="shared" si="4"/>
        <v>0</v>
      </c>
      <c r="BF178" s="147">
        <f t="shared" si="5"/>
        <v>0</v>
      </c>
      <c r="BG178" s="147">
        <f t="shared" si="6"/>
        <v>0</v>
      </c>
      <c r="BH178" s="147">
        <f t="shared" si="7"/>
        <v>0</v>
      </c>
      <c r="BI178" s="147">
        <f t="shared" si="8"/>
        <v>0</v>
      </c>
      <c r="BJ178" s="16" t="s">
        <v>84</v>
      </c>
      <c r="BK178" s="147">
        <f t="shared" si="9"/>
        <v>0</v>
      </c>
      <c r="BL178" s="16" t="s">
        <v>182</v>
      </c>
      <c r="BM178" s="146" t="s">
        <v>2447</v>
      </c>
    </row>
    <row r="179" spans="2:65" s="1" customFormat="1" ht="24.2" customHeight="1">
      <c r="B179" s="31"/>
      <c r="C179" s="135" t="s">
        <v>597</v>
      </c>
      <c r="D179" s="135" t="s">
        <v>179</v>
      </c>
      <c r="E179" s="136" t="s">
        <v>2448</v>
      </c>
      <c r="F179" s="137" t="s">
        <v>1958</v>
      </c>
      <c r="G179" s="138" t="s">
        <v>944</v>
      </c>
      <c r="H179" s="139">
        <v>1</v>
      </c>
      <c r="I179" s="140"/>
      <c r="J179" s="141">
        <f t="shared" si="0"/>
        <v>0</v>
      </c>
      <c r="K179" s="137" t="s">
        <v>1</v>
      </c>
      <c r="L179" s="31"/>
      <c r="M179" s="152" t="s">
        <v>1</v>
      </c>
      <c r="N179" s="153" t="s">
        <v>41</v>
      </c>
      <c r="O179" s="154"/>
      <c r="P179" s="155">
        <f t="shared" si="1"/>
        <v>0</v>
      </c>
      <c r="Q179" s="155">
        <v>0</v>
      </c>
      <c r="R179" s="155">
        <f t="shared" si="2"/>
        <v>0</v>
      </c>
      <c r="S179" s="155">
        <v>0</v>
      </c>
      <c r="T179" s="156">
        <f t="shared" si="3"/>
        <v>0</v>
      </c>
      <c r="AR179" s="146" t="s">
        <v>182</v>
      </c>
      <c r="AT179" s="146" t="s">
        <v>179</v>
      </c>
      <c r="AU179" s="146" t="s">
        <v>84</v>
      </c>
      <c r="AY179" s="16" t="s">
        <v>176</v>
      </c>
      <c r="BE179" s="147">
        <f t="shared" si="4"/>
        <v>0</v>
      </c>
      <c r="BF179" s="147">
        <f t="shared" si="5"/>
        <v>0</v>
      </c>
      <c r="BG179" s="147">
        <f t="shared" si="6"/>
        <v>0</v>
      </c>
      <c r="BH179" s="147">
        <f t="shared" si="7"/>
        <v>0</v>
      </c>
      <c r="BI179" s="147">
        <f t="shared" si="8"/>
        <v>0</v>
      </c>
      <c r="BJ179" s="16" t="s">
        <v>84</v>
      </c>
      <c r="BK179" s="147">
        <f t="shared" si="9"/>
        <v>0</v>
      </c>
      <c r="BL179" s="16" t="s">
        <v>182</v>
      </c>
      <c r="BM179" s="146" t="s">
        <v>2449</v>
      </c>
    </row>
    <row r="180" spans="2:65" s="1" customFormat="1" ht="6.95" customHeight="1">
      <c r="B180" s="43"/>
      <c r="C180" s="44"/>
      <c r="D180" s="44"/>
      <c r="E180" s="44"/>
      <c r="F180" s="44"/>
      <c r="G180" s="44"/>
      <c r="H180" s="44"/>
      <c r="I180" s="44"/>
      <c r="J180" s="44"/>
      <c r="K180" s="44"/>
      <c r="L180" s="31"/>
    </row>
  </sheetData>
  <sheetProtection algorithmName="SHA-512" hashValue="d7kaNrcbEt6jVNTQprIWaZf3cWrI+6bPXrPo+YRqfwImS686Z8pM88/mbEZjQxLIn6NKzJb3TRxH+FnrgonV8g==" saltValue="lJ3neXrlfRA5Ww2siZdVwS8UyMT7T9a5tlkSMZzQz7r7aHl69QtdkjOk1ZPfvGQHeF+Z6ft8A3GJC7PaM/JuEA==" spinCount="100000" sheet="1" objects="1" scenarios="1" formatColumns="0" formatRows="0" autoFilter="0"/>
  <autoFilter ref="C123:K179" xr:uid="{00000000-0009-0000-0000-000012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s="1" customFormat="1" ht="12" customHeight="1">
      <c r="B8" s="31"/>
      <c r="D8" s="26" t="s">
        <v>145</v>
      </c>
      <c r="L8" s="31"/>
    </row>
    <row r="9" spans="2:46" s="1" customFormat="1" ht="16.5" customHeight="1">
      <c r="B9" s="31"/>
      <c r="E9" s="198" t="s">
        <v>146</v>
      </c>
      <c r="F9" s="237"/>
      <c r="G9" s="237"/>
      <c r="H9" s="237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27. 8. 2025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203"/>
      <c r="G18" s="203"/>
      <c r="H18" s="203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34</v>
      </c>
      <c r="I24" s="26" t="s">
        <v>27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93"/>
      <c r="E27" s="208" t="s">
        <v>1</v>
      </c>
      <c r="F27" s="208"/>
      <c r="G27" s="208"/>
      <c r="H27" s="208"/>
      <c r="L27" s="9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4" t="s">
        <v>36</v>
      </c>
      <c r="J30" s="65">
        <f>ROUND(J125,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85">
        <f>ROUND((SUM(BE125:BE144)),  2)</f>
        <v>0</v>
      </c>
      <c r="I33" s="95">
        <v>0.21</v>
      </c>
      <c r="J33" s="85">
        <f>ROUND(((SUM(BE125:BE144))*I33),  2)</f>
        <v>0</v>
      </c>
      <c r="L33" s="31"/>
    </row>
    <row r="34" spans="2:12" s="1" customFormat="1" ht="14.45" customHeight="1">
      <c r="B34" s="31"/>
      <c r="E34" s="26" t="s">
        <v>42</v>
      </c>
      <c r="F34" s="85">
        <f>ROUND((SUM(BF125:BF144)),  2)</f>
        <v>0</v>
      </c>
      <c r="I34" s="95">
        <v>0.12</v>
      </c>
      <c r="J34" s="85">
        <f>ROUND(((SUM(BF125:BF144))*I34),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85">
        <f>ROUND((SUM(BG125:BG144)),  2)</f>
        <v>0</v>
      </c>
      <c r="I35" s="95">
        <v>0.21</v>
      </c>
      <c r="J35" s="85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85">
        <f>ROUND((SUM(BH125:BH144)),  2)</f>
        <v>0</v>
      </c>
      <c r="I36" s="95">
        <v>0.12</v>
      </c>
      <c r="J36" s="85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85">
        <f>ROUND((SUM(BI125:BI144)),  2)</f>
        <v>0</v>
      </c>
      <c r="I37" s="95">
        <v>0</v>
      </c>
      <c r="J37" s="85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6"/>
      <c r="D39" s="97" t="s">
        <v>46</v>
      </c>
      <c r="E39" s="56"/>
      <c r="F39" s="56"/>
      <c r="G39" s="98" t="s">
        <v>47</v>
      </c>
      <c r="H39" s="99" t="s">
        <v>48</v>
      </c>
      <c r="I39" s="56"/>
      <c r="J39" s="100">
        <f>SUM(J30:J37)</f>
        <v>0</v>
      </c>
      <c r="K39" s="101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147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47" s="1" customFormat="1" ht="12" customHeight="1">
      <c r="B86" s="31"/>
      <c r="C86" s="26" t="s">
        <v>145</v>
      </c>
      <c r="L86" s="31"/>
    </row>
    <row r="87" spans="2:47" s="1" customFormat="1" ht="16.5" customHeight="1">
      <c r="B87" s="31"/>
      <c r="E87" s="198" t="str">
        <f>E9</f>
        <v>00 - Vedlejší rozpočtové náklady</v>
      </c>
      <c r="F87" s="237"/>
      <c r="G87" s="237"/>
      <c r="H87" s="23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Menza ČZU</v>
      </c>
      <c r="I89" s="26" t="s">
        <v>22</v>
      </c>
      <c r="J89" s="51" t="str">
        <f>IF(J12="","",J12)</f>
        <v>27. 8. 2025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Česká zemědělská univerzita v Praze</v>
      </c>
      <c r="I91" s="26" t="s">
        <v>30</v>
      </c>
      <c r="J91" s="29" t="str">
        <f>E21</f>
        <v>Hidden Dimension s.r.o.</v>
      </c>
      <c r="L91" s="31"/>
    </row>
    <row r="92" spans="2:47" s="1" customFormat="1" ht="25.7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>František Klus rozpočty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4" t="s">
        <v>148</v>
      </c>
      <c r="D94" s="96"/>
      <c r="E94" s="96"/>
      <c r="F94" s="96"/>
      <c r="G94" s="96"/>
      <c r="H94" s="96"/>
      <c r="I94" s="96"/>
      <c r="J94" s="105" t="s">
        <v>149</v>
      </c>
      <c r="K94" s="96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6" t="s">
        <v>150</v>
      </c>
      <c r="J96" s="65">
        <f>J125</f>
        <v>0</v>
      </c>
      <c r="L96" s="31"/>
      <c r="AU96" s="16" t="s">
        <v>151</v>
      </c>
    </row>
    <row r="97" spans="2:12" s="8" customFormat="1" ht="24.95" customHeight="1">
      <c r="B97" s="107"/>
      <c r="D97" s="108" t="s">
        <v>152</v>
      </c>
      <c r="E97" s="109"/>
      <c r="F97" s="109"/>
      <c r="G97" s="109"/>
      <c r="H97" s="109"/>
      <c r="I97" s="109"/>
      <c r="J97" s="110">
        <f>J126</f>
        <v>0</v>
      </c>
      <c r="L97" s="107"/>
    </row>
    <row r="98" spans="2:12" s="9" customFormat="1" ht="19.899999999999999" customHeight="1">
      <c r="B98" s="111"/>
      <c r="D98" s="112" t="s">
        <v>153</v>
      </c>
      <c r="E98" s="113"/>
      <c r="F98" s="113"/>
      <c r="G98" s="113"/>
      <c r="H98" s="113"/>
      <c r="I98" s="113"/>
      <c r="J98" s="114">
        <f>J127</f>
        <v>0</v>
      </c>
      <c r="L98" s="111"/>
    </row>
    <row r="99" spans="2:12" s="9" customFormat="1" ht="19.899999999999999" customHeight="1">
      <c r="B99" s="111"/>
      <c r="D99" s="112" t="s">
        <v>154</v>
      </c>
      <c r="E99" s="113"/>
      <c r="F99" s="113"/>
      <c r="G99" s="113"/>
      <c r="H99" s="113"/>
      <c r="I99" s="113"/>
      <c r="J99" s="114">
        <f>J130</f>
        <v>0</v>
      </c>
      <c r="L99" s="111"/>
    </row>
    <row r="100" spans="2:12" s="9" customFormat="1" ht="19.899999999999999" customHeight="1">
      <c r="B100" s="111"/>
      <c r="D100" s="112" t="s">
        <v>155</v>
      </c>
      <c r="E100" s="113"/>
      <c r="F100" s="113"/>
      <c r="G100" s="113"/>
      <c r="H100" s="113"/>
      <c r="I100" s="113"/>
      <c r="J100" s="114">
        <f>J132</f>
        <v>0</v>
      </c>
      <c r="L100" s="111"/>
    </row>
    <row r="101" spans="2:12" s="9" customFormat="1" ht="19.899999999999999" customHeight="1">
      <c r="B101" s="111"/>
      <c r="D101" s="112" t="s">
        <v>156</v>
      </c>
      <c r="E101" s="113"/>
      <c r="F101" s="113"/>
      <c r="G101" s="113"/>
      <c r="H101" s="113"/>
      <c r="I101" s="113"/>
      <c r="J101" s="114">
        <f>J134</f>
        <v>0</v>
      </c>
      <c r="L101" s="111"/>
    </row>
    <row r="102" spans="2:12" s="9" customFormat="1" ht="19.899999999999999" customHeight="1">
      <c r="B102" s="111"/>
      <c r="D102" s="112" t="s">
        <v>157</v>
      </c>
      <c r="E102" s="113"/>
      <c r="F102" s="113"/>
      <c r="G102" s="113"/>
      <c r="H102" s="113"/>
      <c r="I102" s="113"/>
      <c r="J102" s="114">
        <f>J136</f>
        <v>0</v>
      </c>
      <c r="L102" s="111"/>
    </row>
    <row r="103" spans="2:12" s="9" customFormat="1" ht="19.899999999999999" customHeight="1">
      <c r="B103" s="111"/>
      <c r="D103" s="112" t="s">
        <v>158</v>
      </c>
      <c r="E103" s="113"/>
      <c r="F103" s="113"/>
      <c r="G103" s="113"/>
      <c r="H103" s="113"/>
      <c r="I103" s="113"/>
      <c r="J103" s="114">
        <f>J139</f>
        <v>0</v>
      </c>
      <c r="L103" s="111"/>
    </row>
    <row r="104" spans="2:12" s="9" customFormat="1" ht="19.899999999999999" customHeight="1">
      <c r="B104" s="111"/>
      <c r="D104" s="112" t="s">
        <v>159</v>
      </c>
      <c r="E104" s="113"/>
      <c r="F104" s="113"/>
      <c r="G104" s="113"/>
      <c r="H104" s="113"/>
      <c r="I104" s="113"/>
      <c r="J104" s="114">
        <f>J141</f>
        <v>0</v>
      </c>
      <c r="L104" s="111"/>
    </row>
    <row r="105" spans="2:12" s="9" customFormat="1" ht="19.899999999999999" customHeight="1">
      <c r="B105" s="111"/>
      <c r="D105" s="112" t="s">
        <v>160</v>
      </c>
      <c r="E105" s="113"/>
      <c r="F105" s="113"/>
      <c r="G105" s="113"/>
      <c r="H105" s="113"/>
      <c r="I105" s="113"/>
      <c r="J105" s="114">
        <f>J143</f>
        <v>0</v>
      </c>
      <c r="L105" s="111"/>
    </row>
    <row r="106" spans="2:12" s="1" customFormat="1" ht="21.75" customHeight="1">
      <c r="B106" s="31"/>
      <c r="L106" s="31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12" s="1" customFormat="1" ht="24.95" customHeight="1">
      <c r="B112" s="31"/>
      <c r="C112" s="20" t="s">
        <v>161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16</v>
      </c>
      <c r="L114" s="31"/>
    </row>
    <row r="115" spans="2:65" s="1" customFormat="1" ht="16.5" customHeight="1">
      <c r="B115" s="31"/>
      <c r="E115" s="235" t="str">
        <f>E7</f>
        <v>Testovací centrum Menzy CZU</v>
      </c>
      <c r="F115" s="236"/>
      <c r="G115" s="236"/>
      <c r="H115" s="236"/>
      <c r="L115" s="31"/>
    </row>
    <row r="116" spans="2:65" s="1" customFormat="1" ht="12" customHeight="1">
      <c r="B116" s="31"/>
      <c r="C116" s="26" t="s">
        <v>145</v>
      </c>
      <c r="L116" s="31"/>
    </row>
    <row r="117" spans="2:65" s="1" customFormat="1" ht="16.5" customHeight="1">
      <c r="B117" s="31"/>
      <c r="E117" s="198" t="str">
        <f>E9</f>
        <v>00 - Vedlejší rozpočtové náklady</v>
      </c>
      <c r="F117" s="237"/>
      <c r="G117" s="237"/>
      <c r="H117" s="237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F12</f>
        <v>Menza ČZU</v>
      </c>
      <c r="I119" s="26" t="s">
        <v>22</v>
      </c>
      <c r="J119" s="51" t="str">
        <f>IF(J12="","",J12)</f>
        <v>27. 8. 2025</v>
      </c>
      <c r="L119" s="31"/>
    </row>
    <row r="120" spans="2:65" s="1" customFormat="1" ht="6.95" customHeight="1">
      <c r="B120" s="31"/>
      <c r="L120" s="31"/>
    </row>
    <row r="121" spans="2:65" s="1" customFormat="1" ht="25.7" customHeight="1">
      <c r="B121" s="31"/>
      <c r="C121" s="26" t="s">
        <v>24</v>
      </c>
      <c r="F121" s="24" t="str">
        <f>E15</f>
        <v>Česká zemědělská univerzita v Praze</v>
      </c>
      <c r="I121" s="26" t="s">
        <v>30</v>
      </c>
      <c r="J121" s="29" t="str">
        <f>E21</f>
        <v>Hidden Dimension s.r.o.</v>
      </c>
      <c r="L121" s="31"/>
    </row>
    <row r="122" spans="2:65" s="1" customFormat="1" ht="25.7" customHeight="1">
      <c r="B122" s="31"/>
      <c r="C122" s="26" t="s">
        <v>28</v>
      </c>
      <c r="F122" s="24" t="str">
        <f>IF(E18="","",E18)</f>
        <v>Vyplň údaj</v>
      </c>
      <c r="I122" s="26" t="s">
        <v>33</v>
      </c>
      <c r="J122" s="29" t="str">
        <f>E24</f>
        <v>František Klus rozpočty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5"/>
      <c r="C124" s="116" t="s">
        <v>162</v>
      </c>
      <c r="D124" s="117" t="s">
        <v>61</v>
      </c>
      <c r="E124" s="117" t="s">
        <v>57</v>
      </c>
      <c r="F124" s="117" t="s">
        <v>58</v>
      </c>
      <c r="G124" s="117" t="s">
        <v>163</v>
      </c>
      <c r="H124" s="117" t="s">
        <v>164</v>
      </c>
      <c r="I124" s="117" t="s">
        <v>165</v>
      </c>
      <c r="J124" s="117" t="s">
        <v>149</v>
      </c>
      <c r="K124" s="118" t="s">
        <v>166</v>
      </c>
      <c r="L124" s="115"/>
      <c r="M124" s="58" t="s">
        <v>1</v>
      </c>
      <c r="N124" s="59" t="s">
        <v>40</v>
      </c>
      <c r="O124" s="59" t="s">
        <v>167</v>
      </c>
      <c r="P124" s="59" t="s">
        <v>168</v>
      </c>
      <c r="Q124" s="59" t="s">
        <v>169</v>
      </c>
      <c r="R124" s="59" t="s">
        <v>170</v>
      </c>
      <c r="S124" s="59" t="s">
        <v>171</v>
      </c>
      <c r="T124" s="60" t="s">
        <v>172</v>
      </c>
    </row>
    <row r="125" spans="2:65" s="1" customFormat="1" ht="22.9" customHeight="1">
      <c r="B125" s="31"/>
      <c r="C125" s="63" t="s">
        <v>173</v>
      </c>
      <c r="J125" s="119">
        <f>BK125</f>
        <v>0</v>
      </c>
      <c r="L125" s="31"/>
      <c r="M125" s="61"/>
      <c r="N125" s="52"/>
      <c r="O125" s="52"/>
      <c r="P125" s="120">
        <f>P126</f>
        <v>0</v>
      </c>
      <c r="Q125" s="52"/>
      <c r="R125" s="120">
        <f>R126</f>
        <v>0</v>
      </c>
      <c r="S125" s="52"/>
      <c r="T125" s="121">
        <f>T126</f>
        <v>0</v>
      </c>
      <c r="AT125" s="16" t="s">
        <v>75</v>
      </c>
      <c r="AU125" s="16" t="s">
        <v>151</v>
      </c>
      <c r="BK125" s="122">
        <f>BK126</f>
        <v>0</v>
      </c>
    </row>
    <row r="126" spans="2:65" s="11" customFormat="1" ht="25.9" customHeight="1">
      <c r="B126" s="123"/>
      <c r="D126" s="124" t="s">
        <v>75</v>
      </c>
      <c r="E126" s="125" t="s">
        <v>174</v>
      </c>
      <c r="F126" s="125" t="s">
        <v>82</v>
      </c>
      <c r="I126" s="126"/>
      <c r="J126" s="127">
        <f>BK126</f>
        <v>0</v>
      </c>
      <c r="L126" s="123"/>
      <c r="M126" s="128"/>
      <c r="P126" s="129">
        <f>P127+P130+P132+P134+P136+P139+P141+P143</f>
        <v>0</v>
      </c>
      <c r="R126" s="129">
        <f>R127+R130+R132+R134+R136+R139+R141+R143</f>
        <v>0</v>
      </c>
      <c r="T126" s="130">
        <f>T127+T130+T132+T134+T136+T139+T141+T143</f>
        <v>0</v>
      </c>
      <c r="AR126" s="124" t="s">
        <v>175</v>
      </c>
      <c r="AT126" s="131" t="s">
        <v>75</v>
      </c>
      <c r="AU126" s="131" t="s">
        <v>76</v>
      </c>
      <c r="AY126" s="124" t="s">
        <v>176</v>
      </c>
      <c r="BK126" s="132">
        <f>BK127+BK130+BK132+BK134+BK136+BK139+BK141+BK143</f>
        <v>0</v>
      </c>
    </row>
    <row r="127" spans="2:65" s="11" customFormat="1" ht="22.9" customHeight="1">
      <c r="B127" s="123"/>
      <c r="D127" s="124" t="s">
        <v>75</v>
      </c>
      <c r="E127" s="133" t="s">
        <v>177</v>
      </c>
      <c r="F127" s="133" t="s">
        <v>178</v>
      </c>
      <c r="I127" s="126"/>
      <c r="J127" s="134">
        <f>BK127</f>
        <v>0</v>
      </c>
      <c r="L127" s="123"/>
      <c r="M127" s="128"/>
      <c r="P127" s="129">
        <f>SUM(P128:P129)</f>
        <v>0</v>
      </c>
      <c r="R127" s="129">
        <f>SUM(R128:R129)</f>
        <v>0</v>
      </c>
      <c r="T127" s="130">
        <f>SUM(T128:T129)</f>
        <v>0</v>
      </c>
      <c r="AR127" s="124" t="s">
        <v>175</v>
      </c>
      <c r="AT127" s="131" t="s">
        <v>75</v>
      </c>
      <c r="AU127" s="131" t="s">
        <v>84</v>
      </c>
      <c r="AY127" s="124" t="s">
        <v>176</v>
      </c>
      <c r="BK127" s="132">
        <f>SUM(BK128:BK129)</f>
        <v>0</v>
      </c>
    </row>
    <row r="128" spans="2:65" s="1" customFormat="1" ht="16.5" customHeight="1">
      <c r="B128" s="31"/>
      <c r="C128" s="135" t="s">
        <v>84</v>
      </c>
      <c r="D128" s="135" t="s">
        <v>179</v>
      </c>
      <c r="E128" s="136" t="s">
        <v>180</v>
      </c>
      <c r="F128" s="137" t="s">
        <v>178</v>
      </c>
      <c r="G128" s="138" t="s">
        <v>181</v>
      </c>
      <c r="H128" s="139">
        <v>1</v>
      </c>
      <c r="I128" s="140"/>
      <c r="J128" s="141">
        <f>ROUND(I128*H128,2)</f>
        <v>0</v>
      </c>
      <c r="K128" s="137" t="s">
        <v>1</v>
      </c>
      <c r="L128" s="31"/>
      <c r="M128" s="142" t="s">
        <v>1</v>
      </c>
      <c r="N128" s="143" t="s">
        <v>41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182</v>
      </c>
      <c r="AT128" s="146" t="s">
        <v>179</v>
      </c>
      <c r="AU128" s="146" t="s">
        <v>86</v>
      </c>
      <c r="AY128" s="16" t="s">
        <v>176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6" t="s">
        <v>84</v>
      </c>
      <c r="BK128" s="147">
        <f>ROUND(I128*H128,2)</f>
        <v>0</v>
      </c>
      <c r="BL128" s="16" t="s">
        <v>182</v>
      </c>
      <c r="BM128" s="146" t="s">
        <v>183</v>
      </c>
    </row>
    <row r="129" spans="2:65" s="1" customFormat="1" ht="58.5">
      <c r="B129" s="31"/>
      <c r="D129" s="148" t="s">
        <v>184</v>
      </c>
      <c r="F129" s="149" t="s">
        <v>185</v>
      </c>
      <c r="I129" s="150"/>
      <c r="L129" s="31"/>
      <c r="M129" s="151"/>
      <c r="T129" s="55"/>
      <c r="AT129" s="16" t="s">
        <v>184</v>
      </c>
      <c r="AU129" s="16" t="s">
        <v>86</v>
      </c>
    </row>
    <row r="130" spans="2:65" s="11" customFormat="1" ht="22.9" customHeight="1">
      <c r="B130" s="123"/>
      <c r="D130" s="124" t="s">
        <v>75</v>
      </c>
      <c r="E130" s="133" t="s">
        <v>186</v>
      </c>
      <c r="F130" s="133" t="s">
        <v>187</v>
      </c>
      <c r="I130" s="126"/>
      <c r="J130" s="134">
        <f>BK130</f>
        <v>0</v>
      </c>
      <c r="L130" s="123"/>
      <c r="M130" s="128"/>
      <c r="P130" s="129">
        <f>P131</f>
        <v>0</v>
      </c>
      <c r="R130" s="129">
        <f>R131</f>
        <v>0</v>
      </c>
      <c r="T130" s="130">
        <f>T131</f>
        <v>0</v>
      </c>
      <c r="AR130" s="124" t="s">
        <v>175</v>
      </c>
      <c r="AT130" s="131" t="s">
        <v>75</v>
      </c>
      <c r="AU130" s="131" t="s">
        <v>84</v>
      </c>
      <c r="AY130" s="124" t="s">
        <v>176</v>
      </c>
      <c r="BK130" s="132">
        <f>BK131</f>
        <v>0</v>
      </c>
    </row>
    <row r="131" spans="2:65" s="1" customFormat="1" ht="16.5" customHeight="1">
      <c r="B131" s="31"/>
      <c r="C131" s="135" t="s">
        <v>86</v>
      </c>
      <c r="D131" s="135" t="s">
        <v>179</v>
      </c>
      <c r="E131" s="136" t="s">
        <v>188</v>
      </c>
      <c r="F131" s="137" t="s">
        <v>187</v>
      </c>
      <c r="G131" s="138" t="s">
        <v>181</v>
      </c>
      <c r="H131" s="139">
        <v>1</v>
      </c>
      <c r="I131" s="140"/>
      <c r="J131" s="141">
        <f>ROUND(I131*H131,2)</f>
        <v>0</v>
      </c>
      <c r="K131" s="137" t="s">
        <v>1</v>
      </c>
      <c r="L131" s="31"/>
      <c r="M131" s="142" t="s">
        <v>1</v>
      </c>
      <c r="N131" s="143" t="s">
        <v>41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182</v>
      </c>
      <c r="AT131" s="146" t="s">
        <v>179</v>
      </c>
      <c r="AU131" s="146" t="s">
        <v>86</v>
      </c>
      <c r="AY131" s="16" t="s">
        <v>176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84</v>
      </c>
      <c r="BK131" s="147">
        <f>ROUND(I131*H131,2)</f>
        <v>0</v>
      </c>
      <c r="BL131" s="16" t="s">
        <v>182</v>
      </c>
      <c r="BM131" s="146" t="s">
        <v>189</v>
      </c>
    </row>
    <row r="132" spans="2:65" s="11" customFormat="1" ht="22.9" customHeight="1">
      <c r="B132" s="123"/>
      <c r="D132" s="124" t="s">
        <v>75</v>
      </c>
      <c r="E132" s="133" t="s">
        <v>190</v>
      </c>
      <c r="F132" s="133" t="s">
        <v>191</v>
      </c>
      <c r="I132" s="126"/>
      <c r="J132" s="134">
        <f>BK132</f>
        <v>0</v>
      </c>
      <c r="L132" s="123"/>
      <c r="M132" s="128"/>
      <c r="P132" s="129">
        <f>P133</f>
        <v>0</v>
      </c>
      <c r="R132" s="129">
        <f>R133</f>
        <v>0</v>
      </c>
      <c r="T132" s="130">
        <f>T133</f>
        <v>0</v>
      </c>
      <c r="AR132" s="124" t="s">
        <v>175</v>
      </c>
      <c r="AT132" s="131" t="s">
        <v>75</v>
      </c>
      <c r="AU132" s="131" t="s">
        <v>84</v>
      </c>
      <c r="AY132" s="124" t="s">
        <v>176</v>
      </c>
      <c r="BK132" s="132">
        <f>BK133</f>
        <v>0</v>
      </c>
    </row>
    <row r="133" spans="2:65" s="1" customFormat="1" ht="16.5" customHeight="1">
      <c r="B133" s="31"/>
      <c r="C133" s="135" t="s">
        <v>192</v>
      </c>
      <c r="D133" s="135" t="s">
        <v>179</v>
      </c>
      <c r="E133" s="136" t="s">
        <v>193</v>
      </c>
      <c r="F133" s="137" t="s">
        <v>191</v>
      </c>
      <c r="G133" s="138" t="s">
        <v>181</v>
      </c>
      <c r="H133" s="139">
        <v>1</v>
      </c>
      <c r="I133" s="140"/>
      <c r="J133" s="141">
        <f>ROUND(I133*H133,2)</f>
        <v>0</v>
      </c>
      <c r="K133" s="137" t="s">
        <v>1</v>
      </c>
      <c r="L133" s="31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182</v>
      </c>
      <c r="AT133" s="146" t="s">
        <v>179</v>
      </c>
      <c r="AU133" s="146" t="s">
        <v>86</v>
      </c>
      <c r="AY133" s="16" t="s">
        <v>176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84</v>
      </c>
      <c r="BK133" s="147">
        <f>ROUND(I133*H133,2)</f>
        <v>0</v>
      </c>
      <c r="BL133" s="16" t="s">
        <v>182</v>
      </c>
      <c r="BM133" s="146" t="s">
        <v>194</v>
      </c>
    </row>
    <row r="134" spans="2:65" s="11" customFormat="1" ht="22.9" customHeight="1">
      <c r="B134" s="123"/>
      <c r="D134" s="124" t="s">
        <v>75</v>
      </c>
      <c r="E134" s="133" t="s">
        <v>195</v>
      </c>
      <c r="F134" s="133" t="s">
        <v>196</v>
      </c>
      <c r="I134" s="126"/>
      <c r="J134" s="134">
        <f>BK134</f>
        <v>0</v>
      </c>
      <c r="L134" s="123"/>
      <c r="M134" s="128"/>
      <c r="P134" s="129">
        <f>P135</f>
        <v>0</v>
      </c>
      <c r="R134" s="129">
        <f>R135</f>
        <v>0</v>
      </c>
      <c r="T134" s="130">
        <f>T135</f>
        <v>0</v>
      </c>
      <c r="AR134" s="124" t="s">
        <v>175</v>
      </c>
      <c r="AT134" s="131" t="s">
        <v>75</v>
      </c>
      <c r="AU134" s="131" t="s">
        <v>84</v>
      </c>
      <c r="AY134" s="124" t="s">
        <v>176</v>
      </c>
      <c r="BK134" s="132">
        <f>BK135</f>
        <v>0</v>
      </c>
    </row>
    <row r="135" spans="2:65" s="1" customFormat="1" ht="16.5" customHeight="1">
      <c r="B135" s="31"/>
      <c r="C135" s="135" t="s">
        <v>182</v>
      </c>
      <c r="D135" s="135" t="s">
        <v>179</v>
      </c>
      <c r="E135" s="136" t="s">
        <v>197</v>
      </c>
      <c r="F135" s="137" t="s">
        <v>196</v>
      </c>
      <c r="G135" s="138" t="s">
        <v>181</v>
      </c>
      <c r="H135" s="139">
        <v>1</v>
      </c>
      <c r="I135" s="140"/>
      <c r="J135" s="141">
        <f>ROUND(I135*H135,2)</f>
        <v>0</v>
      </c>
      <c r="K135" s="137" t="s">
        <v>1</v>
      </c>
      <c r="L135" s="31"/>
      <c r="M135" s="142" t="s">
        <v>1</v>
      </c>
      <c r="N135" s="143" t="s">
        <v>41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182</v>
      </c>
      <c r="AT135" s="146" t="s">
        <v>179</v>
      </c>
      <c r="AU135" s="146" t="s">
        <v>86</v>
      </c>
      <c r="AY135" s="16" t="s">
        <v>176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84</v>
      </c>
      <c r="BK135" s="147">
        <f>ROUND(I135*H135,2)</f>
        <v>0</v>
      </c>
      <c r="BL135" s="16" t="s">
        <v>182</v>
      </c>
      <c r="BM135" s="146" t="s">
        <v>198</v>
      </c>
    </row>
    <row r="136" spans="2:65" s="11" customFormat="1" ht="22.9" customHeight="1">
      <c r="B136" s="123"/>
      <c r="D136" s="124" t="s">
        <v>75</v>
      </c>
      <c r="E136" s="133" t="s">
        <v>199</v>
      </c>
      <c r="F136" s="133" t="s">
        <v>200</v>
      </c>
      <c r="I136" s="126"/>
      <c r="J136" s="134">
        <f>BK136</f>
        <v>0</v>
      </c>
      <c r="L136" s="123"/>
      <c r="M136" s="128"/>
      <c r="P136" s="129">
        <f>SUM(P137:P138)</f>
        <v>0</v>
      </c>
      <c r="R136" s="129">
        <f>SUM(R137:R138)</f>
        <v>0</v>
      </c>
      <c r="T136" s="130">
        <f>SUM(T137:T138)</f>
        <v>0</v>
      </c>
      <c r="AR136" s="124" t="s">
        <v>175</v>
      </c>
      <c r="AT136" s="131" t="s">
        <v>75</v>
      </c>
      <c r="AU136" s="131" t="s">
        <v>84</v>
      </c>
      <c r="AY136" s="124" t="s">
        <v>176</v>
      </c>
      <c r="BK136" s="132">
        <f>SUM(BK137:BK138)</f>
        <v>0</v>
      </c>
    </row>
    <row r="137" spans="2:65" s="1" customFormat="1" ht="16.5" customHeight="1">
      <c r="B137" s="31"/>
      <c r="C137" s="135" t="s">
        <v>175</v>
      </c>
      <c r="D137" s="135" t="s">
        <v>179</v>
      </c>
      <c r="E137" s="136" t="s">
        <v>201</v>
      </c>
      <c r="F137" s="137" t="s">
        <v>200</v>
      </c>
      <c r="G137" s="138" t="s">
        <v>181</v>
      </c>
      <c r="H137" s="139">
        <v>1</v>
      </c>
      <c r="I137" s="140"/>
      <c r="J137" s="141">
        <f>ROUND(I137*H137,2)</f>
        <v>0</v>
      </c>
      <c r="K137" s="137" t="s">
        <v>1</v>
      </c>
      <c r="L137" s="31"/>
      <c r="M137" s="142" t="s">
        <v>1</v>
      </c>
      <c r="N137" s="143" t="s">
        <v>41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182</v>
      </c>
      <c r="AT137" s="146" t="s">
        <v>179</v>
      </c>
      <c r="AU137" s="146" t="s">
        <v>86</v>
      </c>
      <c r="AY137" s="16" t="s">
        <v>176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84</v>
      </c>
      <c r="BK137" s="147">
        <f>ROUND(I137*H137,2)</f>
        <v>0</v>
      </c>
      <c r="BL137" s="16" t="s">
        <v>182</v>
      </c>
      <c r="BM137" s="146" t="s">
        <v>202</v>
      </c>
    </row>
    <row r="138" spans="2:65" s="1" customFormat="1" ht="16.5" customHeight="1">
      <c r="B138" s="31"/>
      <c r="C138" s="135" t="s">
        <v>203</v>
      </c>
      <c r="D138" s="135" t="s">
        <v>179</v>
      </c>
      <c r="E138" s="136" t="s">
        <v>204</v>
      </c>
      <c r="F138" s="137" t="s">
        <v>205</v>
      </c>
      <c r="G138" s="138" t="s">
        <v>181</v>
      </c>
      <c r="H138" s="139">
        <v>1</v>
      </c>
      <c r="I138" s="140"/>
      <c r="J138" s="141">
        <f>ROUND(I138*H138,2)</f>
        <v>0</v>
      </c>
      <c r="K138" s="137" t="s">
        <v>1</v>
      </c>
      <c r="L138" s="31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182</v>
      </c>
      <c r="AT138" s="146" t="s">
        <v>179</v>
      </c>
      <c r="AU138" s="146" t="s">
        <v>86</v>
      </c>
      <c r="AY138" s="16" t="s">
        <v>176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84</v>
      </c>
      <c r="BK138" s="147">
        <f>ROUND(I138*H138,2)</f>
        <v>0</v>
      </c>
      <c r="BL138" s="16" t="s">
        <v>182</v>
      </c>
      <c r="BM138" s="146" t="s">
        <v>206</v>
      </c>
    </row>
    <row r="139" spans="2:65" s="11" customFormat="1" ht="22.9" customHeight="1">
      <c r="B139" s="123"/>
      <c r="D139" s="124" t="s">
        <v>75</v>
      </c>
      <c r="E139" s="133" t="s">
        <v>207</v>
      </c>
      <c r="F139" s="133" t="s">
        <v>208</v>
      </c>
      <c r="I139" s="126"/>
      <c r="J139" s="134">
        <f>BK139</f>
        <v>0</v>
      </c>
      <c r="L139" s="123"/>
      <c r="M139" s="128"/>
      <c r="P139" s="129">
        <f>P140</f>
        <v>0</v>
      </c>
      <c r="R139" s="129">
        <f>R140</f>
        <v>0</v>
      </c>
      <c r="T139" s="130">
        <f>T140</f>
        <v>0</v>
      </c>
      <c r="AR139" s="124" t="s">
        <v>175</v>
      </c>
      <c r="AT139" s="131" t="s">
        <v>75</v>
      </c>
      <c r="AU139" s="131" t="s">
        <v>84</v>
      </c>
      <c r="AY139" s="124" t="s">
        <v>176</v>
      </c>
      <c r="BK139" s="132">
        <f>BK140</f>
        <v>0</v>
      </c>
    </row>
    <row r="140" spans="2:65" s="1" customFormat="1" ht="16.5" customHeight="1">
      <c r="B140" s="31"/>
      <c r="C140" s="135" t="s">
        <v>209</v>
      </c>
      <c r="D140" s="135" t="s">
        <v>179</v>
      </c>
      <c r="E140" s="136" t="s">
        <v>210</v>
      </c>
      <c r="F140" s="137" t="s">
        <v>208</v>
      </c>
      <c r="G140" s="138" t="s">
        <v>181</v>
      </c>
      <c r="H140" s="139">
        <v>1</v>
      </c>
      <c r="I140" s="140"/>
      <c r="J140" s="141">
        <f>ROUND(I140*H140,2)</f>
        <v>0</v>
      </c>
      <c r="K140" s="137" t="s">
        <v>1</v>
      </c>
      <c r="L140" s="31"/>
      <c r="M140" s="142" t="s">
        <v>1</v>
      </c>
      <c r="N140" s="143" t="s">
        <v>41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182</v>
      </c>
      <c r="AT140" s="146" t="s">
        <v>179</v>
      </c>
      <c r="AU140" s="146" t="s">
        <v>86</v>
      </c>
      <c r="AY140" s="16" t="s">
        <v>176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6" t="s">
        <v>84</v>
      </c>
      <c r="BK140" s="147">
        <f>ROUND(I140*H140,2)</f>
        <v>0</v>
      </c>
      <c r="BL140" s="16" t="s">
        <v>182</v>
      </c>
      <c r="BM140" s="146" t="s">
        <v>211</v>
      </c>
    </row>
    <row r="141" spans="2:65" s="11" customFormat="1" ht="22.9" customHeight="1">
      <c r="B141" s="123"/>
      <c r="D141" s="124" t="s">
        <v>75</v>
      </c>
      <c r="E141" s="133" t="s">
        <v>212</v>
      </c>
      <c r="F141" s="133" t="s">
        <v>213</v>
      </c>
      <c r="I141" s="126"/>
      <c r="J141" s="134">
        <f>BK141</f>
        <v>0</v>
      </c>
      <c r="L141" s="123"/>
      <c r="M141" s="128"/>
      <c r="P141" s="129">
        <f>P142</f>
        <v>0</v>
      </c>
      <c r="R141" s="129">
        <f>R142</f>
        <v>0</v>
      </c>
      <c r="T141" s="130">
        <f>T142</f>
        <v>0</v>
      </c>
      <c r="AR141" s="124" t="s">
        <v>175</v>
      </c>
      <c r="AT141" s="131" t="s">
        <v>75</v>
      </c>
      <c r="AU141" s="131" t="s">
        <v>84</v>
      </c>
      <c r="AY141" s="124" t="s">
        <v>176</v>
      </c>
      <c r="BK141" s="132">
        <f>BK142</f>
        <v>0</v>
      </c>
    </row>
    <row r="142" spans="2:65" s="1" customFormat="1" ht="16.5" customHeight="1">
      <c r="B142" s="31"/>
      <c r="C142" s="135" t="s">
        <v>214</v>
      </c>
      <c r="D142" s="135" t="s">
        <v>179</v>
      </c>
      <c r="E142" s="136" t="s">
        <v>215</v>
      </c>
      <c r="F142" s="137" t="s">
        <v>213</v>
      </c>
      <c r="G142" s="138" t="s">
        <v>181</v>
      </c>
      <c r="H142" s="139">
        <v>1</v>
      </c>
      <c r="I142" s="140"/>
      <c r="J142" s="141">
        <f>ROUND(I142*H142,2)</f>
        <v>0</v>
      </c>
      <c r="K142" s="137" t="s">
        <v>1</v>
      </c>
      <c r="L142" s="31"/>
      <c r="M142" s="142" t="s">
        <v>1</v>
      </c>
      <c r="N142" s="143" t="s">
        <v>41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182</v>
      </c>
      <c r="AT142" s="146" t="s">
        <v>179</v>
      </c>
      <c r="AU142" s="146" t="s">
        <v>86</v>
      </c>
      <c r="AY142" s="16" t="s">
        <v>176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84</v>
      </c>
      <c r="BK142" s="147">
        <f>ROUND(I142*H142,2)</f>
        <v>0</v>
      </c>
      <c r="BL142" s="16" t="s">
        <v>182</v>
      </c>
      <c r="BM142" s="146" t="s">
        <v>216</v>
      </c>
    </row>
    <row r="143" spans="2:65" s="11" customFormat="1" ht="22.9" customHeight="1">
      <c r="B143" s="123"/>
      <c r="D143" s="124" t="s">
        <v>75</v>
      </c>
      <c r="E143" s="133" t="s">
        <v>217</v>
      </c>
      <c r="F143" s="133" t="s">
        <v>218</v>
      </c>
      <c r="I143" s="126"/>
      <c r="J143" s="134">
        <f>BK143</f>
        <v>0</v>
      </c>
      <c r="L143" s="123"/>
      <c r="M143" s="128"/>
      <c r="P143" s="129">
        <f>P144</f>
        <v>0</v>
      </c>
      <c r="R143" s="129">
        <f>R144</f>
        <v>0</v>
      </c>
      <c r="T143" s="130">
        <f>T144</f>
        <v>0</v>
      </c>
      <c r="AR143" s="124" t="s">
        <v>175</v>
      </c>
      <c r="AT143" s="131" t="s">
        <v>75</v>
      </c>
      <c r="AU143" s="131" t="s">
        <v>84</v>
      </c>
      <c r="AY143" s="124" t="s">
        <v>176</v>
      </c>
      <c r="BK143" s="132">
        <f>BK144</f>
        <v>0</v>
      </c>
    </row>
    <row r="144" spans="2:65" s="1" customFormat="1" ht="16.5" customHeight="1">
      <c r="B144" s="31"/>
      <c r="C144" s="135" t="s">
        <v>219</v>
      </c>
      <c r="D144" s="135" t="s">
        <v>179</v>
      </c>
      <c r="E144" s="136" t="s">
        <v>220</v>
      </c>
      <c r="F144" s="137" t="s">
        <v>221</v>
      </c>
      <c r="G144" s="138" t="s">
        <v>181</v>
      </c>
      <c r="H144" s="139">
        <v>1</v>
      </c>
      <c r="I144" s="140"/>
      <c r="J144" s="141">
        <f>ROUND(I144*H144,2)</f>
        <v>0</v>
      </c>
      <c r="K144" s="137" t="s">
        <v>1</v>
      </c>
      <c r="L144" s="31"/>
      <c r="M144" s="152" t="s">
        <v>1</v>
      </c>
      <c r="N144" s="153" t="s">
        <v>41</v>
      </c>
      <c r="O144" s="154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AR144" s="146" t="s">
        <v>182</v>
      </c>
      <c r="AT144" s="146" t="s">
        <v>179</v>
      </c>
      <c r="AU144" s="146" t="s">
        <v>86</v>
      </c>
      <c r="AY144" s="16" t="s">
        <v>176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6" t="s">
        <v>84</v>
      </c>
      <c r="BK144" s="147">
        <f>ROUND(I144*H144,2)</f>
        <v>0</v>
      </c>
      <c r="BL144" s="16" t="s">
        <v>182</v>
      </c>
      <c r="BM144" s="146" t="s">
        <v>222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44"/>
      <c r="J145" s="44"/>
      <c r="K145" s="44"/>
      <c r="L145" s="31"/>
    </row>
  </sheetData>
  <sheetProtection algorithmName="SHA-512" hashValue="l7gxVh5/ANlQGDIMOqouvFxbRO58VL4E8i1qI3dVixrpW+cP0lP4rD0Yyx1uv2L8PPXKGrobq1uTFtVtYgjkIQ==" saltValue="mbmjDvByCIbcIvdaK5fa+NDfwMz1Cmsty71SVWIb9LY5EE25S7nZoiIcuhj9pEd7QFgPZ3XJxJBji9PsRjcvFw==" spinCount="100000" sheet="1" objects="1" scenarios="1" formatColumns="0" formatRows="0" autoFilter="0"/>
  <autoFilter ref="C124:K144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225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ROUND(J129,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ROUND((SUM(BE129:BE263)),  2)</f>
        <v>0</v>
      </c>
      <c r="I35" s="95">
        <v>0.21</v>
      </c>
      <c r="J35" s="85">
        <f>ROUND(((SUM(BE129:BE263))*I35),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ROUND((SUM(BF129:BF263)),  2)</f>
        <v>0</v>
      </c>
      <c r="I36" s="95">
        <v>0.12</v>
      </c>
      <c r="J36" s="85">
        <f>ROUND(((SUM(BF129:BF263))*I36),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ROUND((SUM(BG129:BG263)),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ROUND((SUM(BH129:BH263)),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ROUND((SUM(BI129:BI263)),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01 - Bourací práce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J129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226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47" s="9" customFormat="1" ht="19.899999999999999" customHeight="1">
      <c r="B100" s="111"/>
      <c r="D100" s="112" t="s">
        <v>227</v>
      </c>
      <c r="E100" s="113"/>
      <c r="F100" s="113"/>
      <c r="G100" s="113"/>
      <c r="H100" s="113"/>
      <c r="I100" s="113"/>
      <c r="J100" s="114">
        <f>J131</f>
        <v>0</v>
      </c>
      <c r="L100" s="111"/>
    </row>
    <row r="101" spans="2:47" s="9" customFormat="1" ht="19.899999999999999" customHeight="1">
      <c r="B101" s="111"/>
      <c r="D101" s="112" t="s">
        <v>228</v>
      </c>
      <c r="E101" s="113"/>
      <c r="F101" s="113"/>
      <c r="G101" s="113"/>
      <c r="H101" s="113"/>
      <c r="I101" s="113"/>
      <c r="J101" s="114">
        <f>J170</f>
        <v>0</v>
      </c>
      <c r="L101" s="111"/>
    </row>
    <row r="102" spans="2:47" s="8" customFormat="1" ht="24.95" customHeight="1">
      <c r="B102" s="107"/>
      <c r="D102" s="108" t="s">
        <v>229</v>
      </c>
      <c r="E102" s="109"/>
      <c r="F102" s="109"/>
      <c r="G102" s="109"/>
      <c r="H102" s="109"/>
      <c r="I102" s="109"/>
      <c r="J102" s="110">
        <f>J176</f>
        <v>0</v>
      </c>
      <c r="L102" s="107"/>
    </row>
    <row r="103" spans="2:47" s="9" customFormat="1" ht="19.899999999999999" customHeight="1">
      <c r="B103" s="111"/>
      <c r="D103" s="112" t="s">
        <v>230</v>
      </c>
      <c r="E103" s="113"/>
      <c r="F103" s="113"/>
      <c r="G103" s="113"/>
      <c r="H103" s="113"/>
      <c r="I103" s="113"/>
      <c r="J103" s="114">
        <f>J177</f>
        <v>0</v>
      </c>
      <c r="L103" s="111"/>
    </row>
    <row r="104" spans="2:47" s="9" customFormat="1" ht="19.899999999999999" customHeight="1">
      <c r="B104" s="111"/>
      <c r="D104" s="112" t="s">
        <v>231</v>
      </c>
      <c r="E104" s="113"/>
      <c r="F104" s="113"/>
      <c r="G104" s="113"/>
      <c r="H104" s="113"/>
      <c r="I104" s="113"/>
      <c r="J104" s="114">
        <f>J187</f>
        <v>0</v>
      </c>
      <c r="L104" s="111"/>
    </row>
    <row r="105" spans="2:47" s="9" customFormat="1" ht="19.899999999999999" customHeight="1">
      <c r="B105" s="111"/>
      <c r="D105" s="112" t="s">
        <v>232</v>
      </c>
      <c r="E105" s="113"/>
      <c r="F105" s="113"/>
      <c r="G105" s="113"/>
      <c r="H105" s="113"/>
      <c r="I105" s="113"/>
      <c r="J105" s="114">
        <f>J196</f>
        <v>0</v>
      </c>
      <c r="L105" s="111"/>
    </row>
    <row r="106" spans="2:47" s="9" customFormat="1" ht="19.899999999999999" customHeight="1">
      <c r="B106" s="111"/>
      <c r="D106" s="112" t="s">
        <v>233</v>
      </c>
      <c r="E106" s="113"/>
      <c r="F106" s="113"/>
      <c r="G106" s="113"/>
      <c r="H106" s="113"/>
      <c r="I106" s="113"/>
      <c r="J106" s="114">
        <f>J214</f>
        <v>0</v>
      </c>
      <c r="L106" s="111"/>
    </row>
    <row r="107" spans="2:47" s="9" customFormat="1" ht="19.899999999999999" customHeight="1">
      <c r="B107" s="111"/>
      <c r="D107" s="112" t="s">
        <v>234</v>
      </c>
      <c r="E107" s="113"/>
      <c r="F107" s="113"/>
      <c r="G107" s="113"/>
      <c r="H107" s="113"/>
      <c r="I107" s="113"/>
      <c r="J107" s="114">
        <f>J238</f>
        <v>0</v>
      </c>
      <c r="L107" s="111"/>
    </row>
    <row r="108" spans="2:47" s="1" customFormat="1" ht="21.75" customHeight="1">
      <c r="B108" s="31"/>
      <c r="L108" s="31"/>
    </row>
    <row r="109" spans="2:47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1"/>
    </row>
    <row r="113" spans="2:20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4" spans="2:20" s="1" customFormat="1" ht="24.95" customHeight="1">
      <c r="B114" s="31"/>
      <c r="C114" s="20" t="s">
        <v>161</v>
      </c>
      <c r="L114" s="31"/>
    </row>
    <row r="115" spans="2:20" s="1" customFormat="1" ht="6.95" customHeight="1">
      <c r="B115" s="31"/>
      <c r="L115" s="31"/>
    </row>
    <row r="116" spans="2:20" s="1" customFormat="1" ht="12" customHeight="1">
      <c r="B116" s="31"/>
      <c r="C116" s="26" t="s">
        <v>16</v>
      </c>
      <c r="L116" s="31"/>
    </row>
    <row r="117" spans="2:20" s="1" customFormat="1" ht="16.5" customHeight="1">
      <c r="B117" s="31"/>
      <c r="E117" s="235" t="str">
        <f>E7</f>
        <v>Testovací centrum Menzy CZU</v>
      </c>
      <c r="F117" s="236"/>
      <c r="G117" s="236"/>
      <c r="H117" s="236"/>
      <c r="L117" s="31"/>
    </row>
    <row r="118" spans="2:20" ht="12" customHeight="1">
      <c r="B118" s="19"/>
      <c r="C118" s="26" t="s">
        <v>145</v>
      </c>
      <c r="L118" s="19"/>
    </row>
    <row r="119" spans="2:20" s="1" customFormat="1" ht="16.5" customHeight="1">
      <c r="B119" s="31"/>
      <c r="E119" s="235" t="s">
        <v>223</v>
      </c>
      <c r="F119" s="237"/>
      <c r="G119" s="237"/>
      <c r="H119" s="237"/>
      <c r="L119" s="31"/>
    </row>
    <row r="120" spans="2:20" s="1" customFormat="1" ht="12" customHeight="1">
      <c r="B120" s="31"/>
      <c r="C120" s="26" t="s">
        <v>224</v>
      </c>
      <c r="L120" s="31"/>
    </row>
    <row r="121" spans="2:20" s="1" customFormat="1" ht="16.5" customHeight="1">
      <c r="B121" s="31"/>
      <c r="E121" s="198" t="str">
        <f>E11</f>
        <v>01 - Bourací práce</v>
      </c>
      <c r="F121" s="237"/>
      <c r="G121" s="237"/>
      <c r="H121" s="237"/>
      <c r="L121" s="31"/>
    </row>
    <row r="122" spans="2:20" s="1" customFormat="1" ht="6.95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F14</f>
        <v>Menza ČZU</v>
      </c>
      <c r="I123" s="26" t="s">
        <v>22</v>
      </c>
      <c r="J123" s="51" t="str">
        <f>IF(J14="","",J14)</f>
        <v>27. 8. 2025</v>
      </c>
      <c r="L123" s="31"/>
    </row>
    <row r="124" spans="2:20" s="1" customFormat="1" ht="6.95" customHeight="1">
      <c r="B124" s="31"/>
      <c r="L124" s="31"/>
    </row>
    <row r="125" spans="2:20" s="1" customFormat="1" ht="25.7" customHeight="1">
      <c r="B125" s="31"/>
      <c r="C125" s="26" t="s">
        <v>24</v>
      </c>
      <c r="F125" s="24" t="str">
        <f>E17</f>
        <v>Česká zemědělská univerzita v Praze</v>
      </c>
      <c r="I125" s="26" t="s">
        <v>30</v>
      </c>
      <c r="J125" s="29" t="str">
        <f>E23</f>
        <v>Hidden Dimension s.r.o.</v>
      </c>
      <c r="L125" s="31"/>
    </row>
    <row r="126" spans="2:20" s="1" customFormat="1" ht="25.7" customHeight="1">
      <c r="B126" s="31"/>
      <c r="C126" s="26" t="s">
        <v>28</v>
      </c>
      <c r="F126" s="24" t="str">
        <f>IF(E20="","",E20)</f>
        <v>Vyplň údaj</v>
      </c>
      <c r="I126" s="26" t="s">
        <v>33</v>
      </c>
      <c r="J126" s="29" t="str">
        <f>E26</f>
        <v>František Klus rozpočty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15"/>
      <c r="C128" s="116" t="s">
        <v>162</v>
      </c>
      <c r="D128" s="117" t="s">
        <v>61</v>
      </c>
      <c r="E128" s="117" t="s">
        <v>57</v>
      </c>
      <c r="F128" s="117" t="s">
        <v>58</v>
      </c>
      <c r="G128" s="117" t="s">
        <v>163</v>
      </c>
      <c r="H128" s="117" t="s">
        <v>164</v>
      </c>
      <c r="I128" s="117" t="s">
        <v>165</v>
      </c>
      <c r="J128" s="117" t="s">
        <v>149</v>
      </c>
      <c r="K128" s="118" t="s">
        <v>166</v>
      </c>
      <c r="L128" s="115"/>
      <c r="M128" s="58" t="s">
        <v>1</v>
      </c>
      <c r="N128" s="59" t="s">
        <v>40</v>
      </c>
      <c r="O128" s="59" t="s">
        <v>167</v>
      </c>
      <c r="P128" s="59" t="s">
        <v>168</v>
      </c>
      <c r="Q128" s="59" t="s">
        <v>169</v>
      </c>
      <c r="R128" s="59" t="s">
        <v>170</v>
      </c>
      <c r="S128" s="59" t="s">
        <v>171</v>
      </c>
      <c r="T128" s="60" t="s">
        <v>172</v>
      </c>
    </row>
    <row r="129" spans="2:65" s="1" customFormat="1" ht="22.9" customHeight="1">
      <c r="B129" s="31"/>
      <c r="C129" s="63" t="s">
        <v>173</v>
      </c>
      <c r="J129" s="119">
        <f>BK129</f>
        <v>0</v>
      </c>
      <c r="L129" s="31"/>
      <c r="M129" s="61"/>
      <c r="N129" s="52"/>
      <c r="O129" s="52"/>
      <c r="P129" s="120">
        <f>P130+P176</f>
        <v>0</v>
      </c>
      <c r="Q129" s="52"/>
      <c r="R129" s="120">
        <f>R130+R176</f>
        <v>0.30577100000000002</v>
      </c>
      <c r="S129" s="52"/>
      <c r="T129" s="121">
        <f>T130+T176</f>
        <v>100.46087025999999</v>
      </c>
      <c r="AT129" s="16" t="s">
        <v>75</v>
      </c>
      <c r="AU129" s="16" t="s">
        <v>151</v>
      </c>
      <c r="BK129" s="122">
        <f>BK130+BK176</f>
        <v>0</v>
      </c>
    </row>
    <row r="130" spans="2:65" s="11" customFormat="1" ht="25.9" customHeight="1">
      <c r="B130" s="123"/>
      <c r="D130" s="124" t="s">
        <v>75</v>
      </c>
      <c r="E130" s="125" t="s">
        <v>235</v>
      </c>
      <c r="F130" s="125" t="s">
        <v>236</v>
      </c>
      <c r="I130" s="126"/>
      <c r="J130" s="127">
        <f>BK130</f>
        <v>0</v>
      </c>
      <c r="L130" s="123"/>
      <c r="M130" s="128"/>
      <c r="P130" s="129">
        <f>P131+P170</f>
        <v>0</v>
      </c>
      <c r="R130" s="129">
        <f>R131+R170</f>
        <v>0</v>
      </c>
      <c r="T130" s="130">
        <f>T131+T170</f>
        <v>82.139460999999997</v>
      </c>
      <c r="AR130" s="124" t="s">
        <v>84</v>
      </c>
      <c r="AT130" s="131" t="s">
        <v>75</v>
      </c>
      <c r="AU130" s="131" t="s">
        <v>76</v>
      </c>
      <c r="AY130" s="124" t="s">
        <v>176</v>
      </c>
      <c r="BK130" s="132">
        <f>BK131+BK170</f>
        <v>0</v>
      </c>
    </row>
    <row r="131" spans="2:65" s="11" customFormat="1" ht="22.9" customHeight="1">
      <c r="B131" s="123"/>
      <c r="D131" s="124" t="s">
        <v>75</v>
      </c>
      <c r="E131" s="133" t="s">
        <v>219</v>
      </c>
      <c r="F131" s="133" t="s">
        <v>237</v>
      </c>
      <c r="I131" s="126"/>
      <c r="J131" s="134">
        <f>BK131</f>
        <v>0</v>
      </c>
      <c r="L131" s="123"/>
      <c r="M131" s="128"/>
      <c r="P131" s="129">
        <f>SUM(P132:P169)</f>
        <v>0</v>
      </c>
      <c r="R131" s="129">
        <f>SUM(R132:R169)</f>
        <v>0</v>
      </c>
      <c r="T131" s="130">
        <f>SUM(T132:T169)</f>
        <v>82.139460999999997</v>
      </c>
      <c r="AR131" s="124" t="s">
        <v>84</v>
      </c>
      <c r="AT131" s="131" t="s">
        <v>75</v>
      </c>
      <c r="AU131" s="131" t="s">
        <v>84</v>
      </c>
      <c r="AY131" s="124" t="s">
        <v>176</v>
      </c>
      <c r="BK131" s="132">
        <f>SUM(BK132:BK169)</f>
        <v>0</v>
      </c>
    </row>
    <row r="132" spans="2:65" s="1" customFormat="1" ht="16.5" customHeight="1">
      <c r="B132" s="31"/>
      <c r="C132" s="135" t="s">
        <v>84</v>
      </c>
      <c r="D132" s="135" t="s">
        <v>179</v>
      </c>
      <c r="E132" s="136" t="s">
        <v>238</v>
      </c>
      <c r="F132" s="137" t="s">
        <v>239</v>
      </c>
      <c r="G132" s="138" t="s">
        <v>240</v>
      </c>
      <c r="H132" s="139">
        <v>1000</v>
      </c>
      <c r="I132" s="140"/>
      <c r="J132" s="141">
        <f>ROUND(I132*H132,2)</f>
        <v>0</v>
      </c>
      <c r="K132" s="137" t="s">
        <v>241</v>
      </c>
      <c r="L132" s="31"/>
      <c r="M132" s="142" t="s">
        <v>1</v>
      </c>
      <c r="N132" s="143" t="s">
        <v>41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182</v>
      </c>
      <c r="AT132" s="146" t="s">
        <v>179</v>
      </c>
      <c r="AU132" s="146" t="s">
        <v>86</v>
      </c>
      <c r="AY132" s="16" t="s">
        <v>176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84</v>
      </c>
      <c r="BK132" s="147">
        <f>ROUND(I132*H132,2)</f>
        <v>0</v>
      </c>
      <c r="BL132" s="16" t="s">
        <v>182</v>
      </c>
      <c r="BM132" s="146" t="s">
        <v>242</v>
      </c>
    </row>
    <row r="133" spans="2:65" s="1" customFormat="1" ht="24.2" customHeight="1">
      <c r="B133" s="31"/>
      <c r="C133" s="135" t="s">
        <v>86</v>
      </c>
      <c r="D133" s="135" t="s">
        <v>179</v>
      </c>
      <c r="E133" s="136" t="s">
        <v>243</v>
      </c>
      <c r="F133" s="137" t="s">
        <v>244</v>
      </c>
      <c r="G133" s="138" t="s">
        <v>245</v>
      </c>
      <c r="H133" s="139">
        <v>0.32700000000000001</v>
      </c>
      <c r="I133" s="140"/>
      <c r="J133" s="141">
        <f>ROUND(I133*H133,2)</f>
        <v>0</v>
      </c>
      <c r="K133" s="137" t="s">
        <v>241</v>
      </c>
      <c r="L133" s="31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1</v>
      </c>
      <c r="T133" s="145">
        <f>S133*H133</f>
        <v>0.32700000000000001</v>
      </c>
      <c r="AR133" s="146" t="s">
        <v>182</v>
      </c>
      <c r="AT133" s="146" t="s">
        <v>179</v>
      </c>
      <c r="AU133" s="146" t="s">
        <v>86</v>
      </c>
      <c r="AY133" s="16" t="s">
        <v>176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84</v>
      </c>
      <c r="BK133" s="147">
        <f>ROUND(I133*H133,2)</f>
        <v>0</v>
      </c>
      <c r="BL133" s="16" t="s">
        <v>182</v>
      </c>
      <c r="BM133" s="146" t="s">
        <v>246</v>
      </c>
    </row>
    <row r="134" spans="2:65" s="12" customFormat="1" ht="11.25">
      <c r="B134" s="157"/>
      <c r="D134" s="148" t="s">
        <v>247</v>
      </c>
      <c r="E134" s="158" t="s">
        <v>1</v>
      </c>
      <c r="F134" s="159" t="s">
        <v>248</v>
      </c>
      <c r="H134" s="158" t="s">
        <v>1</v>
      </c>
      <c r="I134" s="160"/>
      <c r="L134" s="157"/>
      <c r="M134" s="161"/>
      <c r="T134" s="162"/>
      <c r="AT134" s="158" t="s">
        <v>247</v>
      </c>
      <c r="AU134" s="158" t="s">
        <v>86</v>
      </c>
      <c r="AV134" s="12" t="s">
        <v>84</v>
      </c>
      <c r="AW134" s="12" t="s">
        <v>32</v>
      </c>
      <c r="AX134" s="12" t="s">
        <v>76</v>
      </c>
      <c r="AY134" s="158" t="s">
        <v>176</v>
      </c>
    </row>
    <row r="135" spans="2:65" s="13" customFormat="1" ht="11.25">
      <c r="B135" s="163"/>
      <c r="D135" s="148" t="s">
        <v>247</v>
      </c>
      <c r="E135" s="164" t="s">
        <v>1</v>
      </c>
      <c r="F135" s="165" t="s">
        <v>249</v>
      </c>
      <c r="H135" s="166">
        <v>0.32700000000000001</v>
      </c>
      <c r="I135" s="167"/>
      <c r="L135" s="163"/>
      <c r="M135" s="168"/>
      <c r="T135" s="169"/>
      <c r="AT135" s="164" t="s">
        <v>247</v>
      </c>
      <c r="AU135" s="164" t="s">
        <v>86</v>
      </c>
      <c r="AV135" s="13" t="s">
        <v>86</v>
      </c>
      <c r="AW135" s="13" t="s">
        <v>32</v>
      </c>
      <c r="AX135" s="13" t="s">
        <v>76</v>
      </c>
      <c r="AY135" s="164" t="s">
        <v>176</v>
      </c>
    </row>
    <row r="136" spans="2:65" s="14" customFormat="1" ht="11.25">
      <c r="B136" s="170"/>
      <c r="D136" s="148" t="s">
        <v>247</v>
      </c>
      <c r="E136" s="171" t="s">
        <v>1</v>
      </c>
      <c r="F136" s="172" t="s">
        <v>250</v>
      </c>
      <c r="H136" s="173">
        <v>0.32700000000000001</v>
      </c>
      <c r="I136" s="174"/>
      <c r="L136" s="170"/>
      <c r="M136" s="175"/>
      <c r="T136" s="176"/>
      <c r="AT136" s="171" t="s">
        <v>247</v>
      </c>
      <c r="AU136" s="171" t="s">
        <v>86</v>
      </c>
      <c r="AV136" s="14" t="s">
        <v>182</v>
      </c>
      <c r="AW136" s="14" t="s">
        <v>32</v>
      </c>
      <c r="AX136" s="14" t="s">
        <v>84</v>
      </c>
      <c r="AY136" s="171" t="s">
        <v>176</v>
      </c>
    </row>
    <row r="137" spans="2:65" s="1" customFormat="1" ht="24.2" customHeight="1">
      <c r="B137" s="31"/>
      <c r="C137" s="135" t="s">
        <v>192</v>
      </c>
      <c r="D137" s="135" t="s">
        <v>179</v>
      </c>
      <c r="E137" s="136" t="s">
        <v>251</v>
      </c>
      <c r="F137" s="137" t="s">
        <v>252</v>
      </c>
      <c r="G137" s="138" t="s">
        <v>253</v>
      </c>
      <c r="H137" s="139">
        <v>1</v>
      </c>
      <c r="I137" s="140"/>
      <c r="J137" s="141">
        <f>ROUND(I137*H137,2)</f>
        <v>0</v>
      </c>
      <c r="K137" s="137" t="s">
        <v>1</v>
      </c>
      <c r="L137" s="31"/>
      <c r="M137" s="142" t="s">
        <v>1</v>
      </c>
      <c r="N137" s="143" t="s">
        <v>41</v>
      </c>
      <c r="P137" s="144">
        <f>O137*H137</f>
        <v>0</v>
      </c>
      <c r="Q137" s="144">
        <v>0</v>
      </c>
      <c r="R137" s="144">
        <f>Q137*H137</f>
        <v>0</v>
      </c>
      <c r="S137" s="144">
        <v>0.05</v>
      </c>
      <c r="T137" s="145">
        <f>S137*H137</f>
        <v>0.05</v>
      </c>
      <c r="AR137" s="146" t="s">
        <v>182</v>
      </c>
      <c r="AT137" s="146" t="s">
        <v>179</v>
      </c>
      <c r="AU137" s="146" t="s">
        <v>86</v>
      </c>
      <c r="AY137" s="16" t="s">
        <v>176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84</v>
      </c>
      <c r="BK137" s="147">
        <f>ROUND(I137*H137,2)</f>
        <v>0</v>
      </c>
      <c r="BL137" s="16" t="s">
        <v>182</v>
      </c>
      <c r="BM137" s="146" t="s">
        <v>254</v>
      </c>
    </row>
    <row r="138" spans="2:65" s="1" customFormat="1" ht="16.5" customHeight="1">
      <c r="B138" s="31"/>
      <c r="C138" s="135" t="s">
        <v>182</v>
      </c>
      <c r="D138" s="135" t="s">
        <v>179</v>
      </c>
      <c r="E138" s="136" t="s">
        <v>255</v>
      </c>
      <c r="F138" s="137" t="s">
        <v>256</v>
      </c>
      <c r="G138" s="138" t="s">
        <v>253</v>
      </c>
      <c r="H138" s="139">
        <v>1</v>
      </c>
      <c r="I138" s="140"/>
      <c r="J138" s="141">
        <f>ROUND(I138*H138,2)</f>
        <v>0</v>
      </c>
      <c r="K138" s="137" t="s">
        <v>1</v>
      </c>
      <c r="L138" s="31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0.05</v>
      </c>
      <c r="T138" s="145">
        <f>S138*H138</f>
        <v>0.05</v>
      </c>
      <c r="AR138" s="146" t="s">
        <v>182</v>
      </c>
      <c r="AT138" s="146" t="s">
        <v>179</v>
      </c>
      <c r="AU138" s="146" t="s">
        <v>86</v>
      </c>
      <c r="AY138" s="16" t="s">
        <v>176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84</v>
      </c>
      <c r="BK138" s="147">
        <f>ROUND(I138*H138,2)</f>
        <v>0</v>
      </c>
      <c r="BL138" s="16" t="s">
        <v>182</v>
      </c>
      <c r="BM138" s="146" t="s">
        <v>257</v>
      </c>
    </row>
    <row r="139" spans="2:65" s="1" customFormat="1" ht="24.2" customHeight="1">
      <c r="B139" s="31"/>
      <c r="C139" s="135" t="s">
        <v>175</v>
      </c>
      <c r="D139" s="135" t="s">
        <v>179</v>
      </c>
      <c r="E139" s="136" t="s">
        <v>258</v>
      </c>
      <c r="F139" s="137" t="s">
        <v>259</v>
      </c>
      <c r="G139" s="138" t="s">
        <v>253</v>
      </c>
      <c r="H139" s="139">
        <v>1</v>
      </c>
      <c r="I139" s="140"/>
      <c r="J139" s="141">
        <f>ROUND(I139*H139,2)</f>
        <v>0</v>
      </c>
      <c r="K139" s="137" t="s">
        <v>1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0.05</v>
      </c>
      <c r="T139" s="145">
        <f>S139*H139</f>
        <v>0.05</v>
      </c>
      <c r="AR139" s="146" t="s">
        <v>182</v>
      </c>
      <c r="AT139" s="146" t="s">
        <v>179</v>
      </c>
      <c r="AU139" s="146" t="s">
        <v>86</v>
      </c>
      <c r="AY139" s="16" t="s">
        <v>176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84</v>
      </c>
      <c r="BK139" s="147">
        <f>ROUND(I139*H139,2)</f>
        <v>0</v>
      </c>
      <c r="BL139" s="16" t="s">
        <v>182</v>
      </c>
      <c r="BM139" s="146" t="s">
        <v>260</v>
      </c>
    </row>
    <row r="140" spans="2:65" s="1" customFormat="1" ht="33" customHeight="1">
      <c r="B140" s="31"/>
      <c r="C140" s="135" t="s">
        <v>203</v>
      </c>
      <c r="D140" s="135" t="s">
        <v>179</v>
      </c>
      <c r="E140" s="136" t="s">
        <v>261</v>
      </c>
      <c r="F140" s="137" t="s">
        <v>262</v>
      </c>
      <c r="G140" s="138" t="s">
        <v>245</v>
      </c>
      <c r="H140" s="139">
        <v>34.369</v>
      </c>
      <c r="I140" s="140"/>
      <c r="J140" s="141">
        <f>ROUND(I140*H140,2)</f>
        <v>0</v>
      </c>
      <c r="K140" s="137" t="s">
        <v>241</v>
      </c>
      <c r="L140" s="31"/>
      <c r="M140" s="142" t="s">
        <v>1</v>
      </c>
      <c r="N140" s="143" t="s">
        <v>41</v>
      </c>
      <c r="P140" s="144">
        <f>O140*H140</f>
        <v>0</v>
      </c>
      <c r="Q140" s="144">
        <v>0</v>
      </c>
      <c r="R140" s="144">
        <f>Q140*H140</f>
        <v>0</v>
      </c>
      <c r="S140" s="144">
        <v>2.2000000000000002</v>
      </c>
      <c r="T140" s="145">
        <f>S140*H140</f>
        <v>75.611800000000002</v>
      </c>
      <c r="AR140" s="146" t="s">
        <v>182</v>
      </c>
      <c r="AT140" s="146" t="s">
        <v>179</v>
      </c>
      <c r="AU140" s="146" t="s">
        <v>86</v>
      </c>
      <c r="AY140" s="16" t="s">
        <v>176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6" t="s">
        <v>84</v>
      </c>
      <c r="BK140" s="147">
        <f>ROUND(I140*H140,2)</f>
        <v>0</v>
      </c>
      <c r="BL140" s="16" t="s">
        <v>182</v>
      </c>
      <c r="BM140" s="146" t="s">
        <v>263</v>
      </c>
    </row>
    <row r="141" spans="2:65" s="12" customFormat="1" ht="33.75">
      <c r="B141" s="157"/>
      <c r="D141" s="148" t="s">
        <v>247</v>
      </c>
      <c r="E141" s="158" t="s">
        <v>1</v>
      </c>
      <c r="F141" s="159" t="s">
        <v>264</v>
      </c>
      <c r="H141" s="158" t="s">
        <v>1</v>
      </c>
      <c r="I141" s="160"/>
      <c r="L141" s="157"/>
      <c r="M141" s="161"/>
      <c r="T141" s="162"/>
      <c r="AT141" s="158" t="s">
        <v>247</v>
      </c>
      <c r="AU141" s="158" t="s">
        <v>86</v>
      </c>
      <c r="AV141" s="12" t="s">
        <v>84</v>
      </c>
      <c r="AW141" s="12" t="s">
        <v>32</v>
      </c>
      <c r="AX141" s="12" t="s">
        <v>76</v>
      </c>
      <c r="AY141" s="158" t="s">
        <v>176</v>
      </c>
    </row>
    <row r="142" spans="2:65" s="12" customFormat="1" ht="11.25">
      <c r="B142" s="157"/>
      <c r="D142" s="148" t="s">
        <v>247</v>
      </c>
      <c r="E142" s="158" t="s">
        <v>1</v>
      </c>
      <c r="F142" s="159" t="s">
        <v>265</v>
      </c>
      <c r="H142" s="158" t="s">
        <v>1</v>
      </c>
      <c r="I142" s="160"/>
      <c r="L142" s="157"/>
      <c r="M142" s="161"/>
      <c r="T142" s="162"/>
      <c r="AT142" s="158" t="s">
        <v>247</v>
      </c>
      <c r="AU142" s="158" t="s">
        <v>86</v>
      </c>
      <c r="AV142" s="12" t="s">
        <v>84</v>
      </c>
      <c r="AW142" s="12" t="s">
        <v>32</v>
      </c>
      <c r="AX142" s="12" t="s">
        <v>76</v>
      </c>
      <c r="AY142" s="158" t="s">
        <v>176</v>
      </c>
    </row>
    <row r="143" spans="2:65" s="12" customFormat="1" ht="11.25">
      <c r="B143" s="157"/>
      <c r="D143" s="148" t="s">
        <v>247</v>
      </c>
      <c r="E143" s="158" t="s">
        <v>1</v>
      </c>
      <c r="F143" s="159" t="s">
        <v>266</v>
      </c>
      <c r="H143" s="158" t="s">
        <v>1</v>
      </c>
      <c r="I143" s="160"/>
      <c r="L143" s="157"/>
      <c r="M143" s="161"/>
      <c r="T143" s="162"/>
      <c r="AT143" s="158" t="s">
        <v>247</v>
      </c>
      <c r="AU143" s="158" t="s">
        <v>86</v>
      </c>
      <c r="AV143" s="12" t="s">
        <v>84</v>
      </c>
      <c r="AW143" s="12" t="s">
        <v>32</v>
      </c>
      <c r="AX143" s="12" t="s">
        <v>76</v>
      </c>
      <c r="AY143" s="158" t="s">
        <v>176</v>
      </c>
    </row>
    <row r="144" spans="2:65" s="13" customFormat="1" ht="11.25">
      <c r="B144" s="163"/>
      <c r="D144" s="148" t="s">
        <v>247</v>
      </c>
      <c r="E144" s="164" t="s">
        <v>1</v>
      </c>
      <c r="F144" s="165" t="s">
        <v>267</v>
      </c>
      <c r="H144" s="166">
        <v>34.369</v>
      </c>
      <c r="I144" s="167"/>
      <c r="L144" s="163"/>
      <c r="M144" s="168"/>
      <c r="T144" s="169"/>
      <c r="AT144" s="164" t="s">
        <v>247</v>
      </c>
      <c r="AU144" s="164" t="s">
        <v>86</v>
      </c>
      <c r="AV144" s="13" t="s">
        <v>86</v>
      </c>
      <c r="AW144" s="13" t="s">
        <v>32</v>
      </c>
      <c r="AX144" s="13" t="s">
        <v>76</v>
      </c>
      <c r="AY144" s="164" t="s">
        <v>176</v>
      </c>
    </row>
    <row r="145" spans="2:65" s="14" customFormat="1" ht="11.25">
      <c r="B145" s="170"/>
      <c r="D145" s="148" t="s">
        <v>247</v>
      </c>
      <c r="E145" s="171" t="s">
        <v>1</v>
      </c>
      <c r="F145" s="172" t="s">
        <v>250</v>
      </c>
      <c r="H145" s="173">
        <v>34.369</v>
      </c>
      <c r="I145" s="174"/>
      <c r="L145" s="170"/>
      <c r="M145" s="175"/>
      <c r="T145" s="176"/>
      <c r="AT145" s="171" t="s">
        <v>247</v>
      </c>
      <c r="AU145" s="171" t="s">
        <v>86</v>
      </c>
      <c r="AV145" s="14" t="s">
        <v>182</v>
      </c>
      <c r="AW145" s="14" t="s">
        <v>32</v>
      </c>
      <c r="AX145" s="14" t="s">
        <v>84</v>
      </c>
      <c r="AY145" s="171" t="s">
        <v>176</v>
      </c>
    </row>
    <row r="146" spans="2:65" s="1" customFormat="1" ht="21.75" customHeight="1">
      <c r="B146" s="31"/>
      <c r="C146" s="135" t="s">
        <v>209</v>
      </c>
      <c r="D146" s="135" t="s">
        <v>179</v>
      </c>
      <c r="E146" s="136" t="s">
        <v>268</v>
      </c>
      <c r="F146" s="137" t="s">
        <v>269</v>
      </c>
      <c r="G146" s="138" t="s">
        <v>240</v>
      </c>
      <c r="H146" s="139">
        <v>3.1520000000000001</v>
      </c>
      <c r="I146" s="140"/>
      <c r="J146" s="141">
        <f>ROUND(I146*H146,2)</f>
        <v>0</v>
      </c>
      <c r="K146" s="137" t="s">
        <v>241</v>
      </c>
      <c r="L146" s="31"/>
      <c r="M146" s="142" t="s">
        <v>1</v>
      </c>
      <c r="N146" s="143" t="s">
        <v>41</v>
      </c>
      <c r="P146" s="144">
        <f>O146*H146</f>
        <v>0</v>
      </c>
      <c r="Q146" s="144">
        <v>0</v>
      </c>
      <c r="R146" s="144">
        <f>Q146*H146</f>
        <v>0</v>
      </c>
      <c r="S146" s="144">
        <v>7.5999999999999998E-2</v>
      </c>
      <c r="T146" s="145">
        <f>S146*H146</f>
        <v>0.23955200000000001</v>
      </c>
      <c r="AR146" s="146" t="s">
        <v>182</v>
      </c>
      <c r="AT146" s="146" t="s">
        <v>179</v>
      </c>
      <c r="AU146" s="146" t="s">
        <v>86</v>
      </c>
      <c r="AY146" s="16" t="s">
        <v>176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6" t="s">
        <v>84</v>
      </c>
      <c r="BK146" s="147">
        <f>ROUND(I146*H146,2)</f>
        <v>0</v>
      </c>
      <c r="BL146" s="16" t="s">
        <v>182</v>
      </c>
      <c r="BM146" s="146" t="s">
        <v>270</v>
      </c>
    </row>
    <row r="147" spans="2:65" s="13" customFormat="1" ht="11.25">
      <c r="B147" s="163"/>
      <c r="D147" s="148" t="s">
        <v>247</v>
      </c>
      <c r="E147" s="164" t="s">
        <v>1</v>
      </c>
      <c r="F147" s="165" t="s">
        <v>271</v>
      </c>
      <c r="H147" s="166">
        <v>1.5680000000000001</v>
      </c>
      <c r="I147" s="167"/>
      <c r="L147" s="163"/>
      <c r="M147" s="168"/>
      <c r="T147" s="169"/>
      <c r="AT147" s="164" t="s">
        <v>247</v>
      </c>
      <c r="AU147" s="164" t="s">
        <v>86</v>
      </c>
      <c r="AV147" s="13" t="s">
        <v>86</v>
      </c>
      <c r="AW147" s="13" t="s">
        <v>32</v>
      </c>
      <c r="AX147" s="13" t="s">
        <v>76</v>
      </c>
      <c r="AY147" s="164" t="s">
        <v>176</v>
      </c>
    </row>
    <row r="148" spans="2:65" s="13" customFormat="1" ht="11.25">
      <c r="B148" s="163"/>
      <c r="D148" s="148" t="s">
        <v>247</v>
      </c>
      <c r="E148" s="164" t="s">
        <v>1</v>
      </c>
      <c r="F148" s="165" t="s">
        <v>272</v>
      </c>
      <c r="H148" s="166">
        <v>1.5840000000000001</v>
      </c>
      <c r="I148" s="167"/>
      <c r="L148" s="163"/>
      <c r="M148" s="168"/>
      <c r="T148" s="169"/>
      <c r="AT148" s="164" t="s">
        <v>247</v>
      </c>
      <c r="AU148" s="164" t="s">
        <v>86</v>
      </c>
      <c r="AV148" s="13" t="s">
        <v>86</v>
      </c>
      <c r="AW148" s="13" t="s">
        <v>32</v>
      </c>
      <c r="AX148" s="13" t="s">
        <v>76</v>
      </c>
      <c r="AY148" s="164" t="s">
        <v>176</v>
      </c>
    </row>
    <row r="149" spans="2:65" s="14" customFormat="1" ht="11.25">
      <c r="B149" s="170"/>
      <c r="D149" s="148" t="s">
        <v>247</v>
      </c>
      <c r="E149" s="171" t="s">
        <v>1</v>
      </c>
      <c r="F149" s="172" t="s">
        <v>250</v>
      </c>
      <c r="H149" s="173">
        <v>3.1520000000000001</v>
      </c>
      <c r="I149" s="174"/>
      <c r="L149" s="170"/>
      <c r="M149" s="175"/>
      <c r="T149" s="176"/>
      <c r="AT149" s="171" t="s">
        <v>247</v>
      </c>
      <c r="AU149" s="171" t="s">
        <v>86</v>
      </c>
      <c r="AV149" s="14" t="s">
        <v>182</v>
      </c>
      <c r="AW149" s="14" t="s">
        <v>32</v>
      </c>
      <c r="AX149" s="14" t="s">
        <v>84</v>
      </c>
      <c r="AY149" s="171" t="s">
        <v>176</v>
      </c>
    </row>
    <row r="150" spans="2:65" s="1" customFormat="1" ht="21.75" customHeight="1">
      <c r="B150" s="31"/>
      <c r="C150" s="135" t="s">
        <v>214</v>
      </c>
      <c r="D150" s="135" t="s">
        <v>179</v>
      </c>
      <c r="E150" s="136" t="s">
        <v>273</v>
      </c>
      <c r="F150" s="137" t="s">
        <v>274</v>
      </c>
      <c r="G150" s="138" t="s">
        <v>240</v>
      </c>
      <c r="H150" s="139">
        <v>8.6630000000000003</v>
      </c>
      <c r="I150" s="140"/>
      <c r="J150" s="141">
        <f>ROUND(I150*H150,2)</f>
        <v>0</v>
      </c>
      <c r="K150" s="137" t="s">
        <v>241</v>
      </c>
      <c r="L150" s="31"/>
      <c r="M150" s="142" t="s">
        <v>1</v>
      </c>
      <c r="N150" s="143" t="s">
        <v>41</v>
      </c>
      <c r="P150" s="144">
        <f>O150*H150</f>
        <v>0</v>
      </c>
      <c r="Q150" s="144">
        <v>0</v>
      </c>
      <c r="R150" s="144">
        <f>Q150*H150</f>
        <v>0</v>
      </c>
      <c r="S150" s="144">
        <v>6.3E-2</v>
      </c>
      <c r="T150" s="145">
        <f>S150*H150</f>
        <v>0.54576900000000006</v>
      </c>
      <c r="AR150" s="146" t="s">
        <v>182</v>
      </c>
      <c r="AT150" s="146" t="s">
        <v>179</v>
      </c>
      <c r="AU150" s="146" t="s">
        <v>86</v>
      </c>
      <c r="AY150" s="16" t="s">
        <v>176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84</v>
      </c>
      <c r="BK150" s="147">
        <f>ROUND(I150*H150,2)</f>
        <v>0</v>
      </c>
      <c r="BL150" s="16" t="s">
        <v>182</v>
      </c>
      <c r="BM150" s="146" t="s">
        <v>275</v>
      </c>
    </row>
    <row r="151" spans="2:65" s="13" customFormat="1" ht="11.25">
      <c r="B151" s="163"/>
      <c r="D151" s="148" t="s">
        <v>247</v>
      </c>
      <c r="E151" s="164" t="s">
        <v>1</v>
      </c>
      <c r="F151" s="165" t="s">
        <v>276</v>
      </c>
      <c r="H151" s="166">
        <v>2.145</v>
      </c>
      <c r="I151" s="167"/>
      <c r="L151" s="163"/>
      <c r="M151" s="168"/>
      <c r="T151" s="169"/>
      <c r="AT151" s="164" t="s">
        <v>247</v>
      </c>
      <c r="AU151" s="164" t="s">
        <v>86</v>
      </c>
      <c r="AV151" s="13" t="s">
        <v>86</v>
      </c>
      <c r="AW151" s="13" t="s">
        <v>32</v>
      </c>
      <c r="AX151" s="13" t="s">
        <v>76</v>
      </c>
      <c r="AY151" s="164" t="s">
        <v>176</v>
      </c>
    </row>
    <row r="152" spans="2:65" s="13" customFormat="1" ht="11.25">
      <c r="B152" s="163"/>
      <c r="D152" s="148" t="s">
        <v>247</v>
      </c>
      <c r="E152" s="164" t="s">
        <v>1</v>
      </c>
      <c r="F152" s="165" t="s">
        <v>277</v>
      </c>
      <c r="H152" s="166">
        <v>2.1669999999999998</v>
      </c>
      <c r="I152" s="167"/>
      <c r="L152" s="163"/>
      <c r="M152" s="168"/>
      <c r="T152" s="169"/>
      <c r="AT152" s="164" t="s">
        <v>247</v>
      </c>
      <c r="AU152" s="164" t="s">
        <v>86</v>
      </c>
      <c r="AV152" s="13" t="s">
        <v>86</v>
      </c>
      <c r="AW152" s="13" t="s">
        <v>32</v>
      </c>
      <c r="AX152" s="13" t="s">
        <v>76</v>
      </c>
      <c r="AY152" s="164" t="s">
        <v>176</v>
      </c>
    </row>
    <row r="153" spans="2:65" s="13" customFormat="1" ht="11.25">
      <c r="B153" s="163"/>
      <c r="D153" s="148" t="s">
        <v>247</v>
      </c>
      <c r="E153" s="164" t="s">
        <v>1</v>
      </c>
      <c r="F153" s="165" t="s">
        <v>277</v>
      </c>
      <c r="H153" s="166">
        <v>2.1669999999999998</v>
      </c>
      <c r="I153" s="167"/>
      <c r="L153" s="163"/>
      <c r="M153" s="168"/>
      <c r="T153" s="169"/>
      <c r="AT153" s="164" t="s">
        <v>247</v>
      </c>
      <c r="AU153" s="164" t="s">
        <v>86</v>
      </c>
      <c r="AV153" s="13" t="s">
        <v>86</v>
      </c>
      <c r="AW153" s="13" t="s">
        <v>32</v>
      </c>
      <c r="AX153" s="13" t="s">
        <v>76</v>
      </c>
      <c r="AY153" s="164" t="s">
        <v>176</v>
      </c>
    </row>
    <row r="154" spans="2:65" s="13" customFormat="1" ht="11.25">
      <c r="B154" s="163"/>
      <c r="D154" s="148" t="s">
        <v>247</v>
      </c>
      <c r="E154" s="164" t="s">
        <v>1</v>
      </c>
      <c r="F154" s="165" t="s">
        <v>278</v>
      </c>
      <c r="H154" s="166">
        <v>2.1840000000000002</v>
      </c>
      <c r="I154" s="167"/>
      <c r="L154" s="163"/>
      <c r="M154" s="168"/>
      <c r="T154" s="169"/>
      <c r="AT154" s="164" t="s">
        <v>247</v>
      </c>
      <c r="AU154" s="164" t="s">
        <v>86</v>
      </c>
      <c r="AV154" s="13" t="s">
        <v>86</v>
      </c>
      <c r="AW154" s="13" t="s">
        <v>32</v>
      </c>
      <c r="AX154" s="13" t="s">
        <v>76</v>
      </c>
      <c r="AY154" s="164" t="s">
        <v>176</v>
      </c>
    </row>
    <row r="155" spans="2:65" s="14" customFormat="1" ht="11.25">
      <c r="B155" s="170"/>
      <c r="D155" s="148" t="s">
        <v>247</v>
      </c>
      <c r="E155" s="171" t="s">
        <v>1</v>
      </c>
      <c r="F155" s="172" t="s">
        <v>250</v>
      </c>
      <c r="H155" s="173">
        <v>8.6630000000000003</v>
      </c>
      <c r="I155" s="174"/>
      <c r="L155" s="170"/>
      <c r="M155" s="175"/>
      <c r="T155" s="176"/>
      <c r="AT155" s="171" t="s">
        <v>247</v>
      </c>
      <c r="AU155" s="171" t="s">
        <v>86</v>
      </c>
      <c r="AV155" s="14" t="s">
        <v>182</v>
      </c>
      <c r="AW155" s="14" t="s">
        <v>32</v>
      </c>
      <c r="AX155" s="14" t="s">
        <v>84</v>
      </c>
      <c r="AY155" s="171" t="s">
        <v>176</v>
      </c>
    </row>
    <row r="156" spans="2:65" s="1" customFormat="1" ht="24.2" customHeight="1">
      <c r="B156" s="31"/>
      <c r="C156" s="135" t="s">
        <v>219</v>
      </c>
      <c r="D156" s="135" t="s">
        <v>179</v>
      </c>
      <c r="E156" s="136" t="s">
        <v>279</v>
      </c>
      <c r="F156" s="137" t="s">
        <v>280</v>
      </c>
      <c r="G156" s="138" t="s">
        <v>281</v>
      </c>
      <c r="H156" s="139">
        <v>151.97999999999999</v>
      </c>
      <c r="I156" s="140"/>
      <c r="J156" s="141">
        <f>ROUND(I156*H156,2)</f>
        <v>0</v>
      </c>
      <c r="K156" s="137" t="s">
        <v>241</v>
      </c>
      <c r="L156" s="31"/>
      <c r="M156" s="142" t="s">
        <v>1</v>
      </c>
      <c r="N156" s="143" t="s">
        <v>41</v>
      </c>
      <c r="P156" s="144">
        <f>O156*H156</f>
        <v>0</v>
      </c>
      <c r="Q156" s="144">
        <v>0</v>
      </c>
      <c r="R156" s="144">
        <f>Q156*H156</f>
        <v>0</v>
      </c>
      <c r="S156" s="144">
        <v>3.3000000000000002E-2</v>
      </c>
      <c r="T156" s="145">
        <f>S156*H156</f>
        <v>5.0153400000000001</v>
      </c>
      <c r="AR156" s="146" t="s">
        <v>182</v>
      </c>
      <c r="AT156" s="146" t="s">
        <v>179</v>
      </c>
      <c r="AU156" s="146" t="s">
        <v>86</v>
      </c>
      <c r="AY156" s="16" t="s">
        <v>176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6" t="s">
        <v>84</v>
      </c>
      <c r="BK156" s="147">
        <f>ROUND(I156*H156,2)</f>
        <v>0</v>
      </c>
      <c r="BL156" s="16" t="s">
        <v>182</v>
      </c>
      <c r="BM156" s="146" t="s">
        <v>282</v>
      </c>
    </row>
    <row r="157" spans="2:65" s="12" customFormat="1" ht="11.25">
      <c r="B157" s="157"/>
      <c r="D157" s="148" t="s">
        <v>247</v>
      </c>
      <c r="E157" s="158" t="s">
        <v>1</v>
      </c>
      <c r="F157" s="159" t="s">
        <v>283</v>
      </c>
      <c r="H157" s="158" t="s">
        <v>1</v>
      </c>
      <c r="I157" s="160"/>
      <c r="L157" s="157"/>
      <c r="M157" s="161"/>
      <c r="T157" s="162"/>
      <c r="AT157" s="158" t="s">
        <v>247</v>
      </c>
      <c r="AU157" s="158" t="s">
        <v>86</v>
      </c>
      <c r="AV157" s="12" t="s">
        <v>84</v>
      </c>
      <c r="AW157" s="12" t="s">
        <v>32</v>
      </c>
      <c r="AX157" s="12" t="s">
        <v>76</v>
      </c>
      <c r="AY157" s="158" t="s">
        <v>176</v>
      </c>
    </row>
    <row r="158" spans="2:65" s="13" customFormat="1" ht="22.5">
      <c r="B158" s="163"/>
      <c r="D158" s="148" t="s">
        <v>247</v>
      </c>
      <c r="E158" s="164" t="s">
        <v>1</v>
      </c>
      <c r="F158" s="165" t="s">
        <v>284</v>
      </c>
      <c r="H158" s="166">
        <v>21.305</v>
      </c>
      <c r="I158" s="167"/>
      <c r="L158" s="163"/>
      <c r="M158" s="168"/>
      <c r="T158" s="169"/>
      <c r="AT158" s="164" t="s">
        <v>247</v>
      </c>
      <c r="AU158" s="164" t="s">
        <v>86</v>
      </c>
      <c r="AV158" s="13" t="s">
        <v>86</v>
      </c>
      <c r="AW158" s="13" t="s">
        <v>32</v>
      </c>
      <c r="AX158" s="13" t="s">
        <v>76</v>
      </c>
      <c r="AY158" s="164" t="s">
        <v>176</v>
      </c>
    </row>
    <row r="159" spans="2:65" s="13" customFormat="1" ht="11.25">
      <c r="B159" s="163"/>
      <c r="D159" s="148" t="s">
        <v>247</v>
      </c>
      <c r="E159" s="164" t="s">
        <v>1</v>
      </c>
      <c r="F159" s="165" t="s">
        <v>285</v>
      </c>
      <c r="H159" s="166">
        <v>13.02</v>
      </c>
      <c r="I159" s="167"/>
      <c r="L159" s="163"/>
      <c r="M159" s="168"/>
      <c r="T159" s="169"/>
      <c r="AT159" s="164" t="s">
        <v>247</v>
      </c>
      <c r="AU159" s="164" t="s">
        <v>86</v>
      </c>
      <c r="AV159" s="13" t="s">
        <v>86</v>
      </c>
      <c r="AW159" s="13" t="s">
        <v>32</v>
      </c>
      <c r="AX159" s="13" t="s">
        <v>76</v>
      </c>
      <c r="AY159" s="164" t="s">
        <v>176</v>
      </c>
    </row>
    <row r="160" spans="2:65" s="13" customFormat="1" ht="11.25">
      <c r="B160" s="163"/>
      <c r="D160" s="148" t="s">
        <v>247</v>
      </c>
      <c r="E160" s="164" t="s">
        <v>1</v>
      </c>
      <c r="F160" s="165" t="s">
        <v>286</v>
      </c>
      <c r="H160" s="166">
        <v>12.03</v>
      </c>
      <c r="I160" s="167"/>
      <c r="L160" s="163"/>
      <c r="M160" s="168"/>
      <c r="T160" s="169"/>
      <c r="AT160" s="164" t="s">
        <v>247</v>
      </c>
      <c r="AU160" s="164" t="s">
        <v>86</v>
      </c>
      <c r="AV160" s="13" t="s">
        <v>86</v>
      </c>
      <c r="AW160" s="13" t="s">
        <v>32</v>
      </c>
      <c r="AX160" s="13" t="s">
        <v>76</v>
      </c>
      <c r="AY160" s="164" t="s">
        <v>176</v>
      </c>
    </row>
    <row r="161" spans="2:65" s="13" customFormat="1" ht="11.25">
      <c r="B161" s="163"/>
      <c r="D161" s="148" t="s">
        <v>247</v>
      </c>
      <c r="E161" s="164" t="s">
        <v>1</v>
      </c>
      <c r="F161" s="165" t="s">
        <v>287</v>
      </c>
      <c r="H161" s="166">
        <v>18.524999999999999</v>
      </c>
      <c r="I161" s="167"/>
      <c r="L161" s="163"/>
      <c r="M161" s="168"/>
      <c r="T161" s="169"/>
      <c r="AT161" s="164" t="s">
        <v>247</v>
      </c>
      <c r="AU161" s="164" t="s">
        <v>86</v>
      </c>
      <c r="AV161" s="13" t="s">
        <v>86</v>
      </c>
      <c r="AW161" s="13" t="s">
        <v>32</v>
      </c>
      <c r="AX161" s="13" t="s">
        <v>76</v>
      </c>
      <c r="AY161" s="164" t="s">
        <v>176</v>
      </c>
    </row>
    <row r="162" spans="2:65" s="13" customFormat="1" ht="11.25">
      <c r="B162" s="163"/>
      <c r="D162" s="148" t="s">
        <v>247</v>
      </c>
      <c r="E162" s="164" t="s">
        <v>1</v>
      </c>
      <c r="F162" s="165" t="s">
        <v>288</v>
      </c>
      <c r="H162" s="166">
        <v>77.52</v>
      </c>
      <c r="I162" s="167"/>
      <c r="L162" s="163"/>
      <c r="M162" s="168"/>
      <c r="T162" s="169"/>
      <c r="AT162" s="164" t="s">
        <v>247</v>
      </c>
      <c r="AU162" s="164" t="s">
        <v>86</v>
      </c>
      <c r="AV162" s="13" t="s">
        <v>86</v>
      </c>
      <c r="AW162" s="13" t="s">
        <v>32</v>
      </c>
      <c r="AX162" s="13" t="s">
        <v>76</v>
      </c>
      <c r="AY162" s="164" t="s">
        <v>176</v>
      </c>
    </row>
    <row r="163" spans="2:65" s="13" customFormat="1" ht="11.25">
      <c r="B163" s="163"/>
      <c r="D163" s="148" t="s">
        <v>247</v>
      </c>
      <c r="E163" s="164" t="s">
        <v>1</v>
      </c>
      <c r="F163" s="165" t="s">
        <v>289</v>
      </c>
      <c r="H163" s="166">
        <v>9.58</v>
      </c>
      <c r="I163" s="167"/>
      <c r="L163" s="163"/>
      <c r="M163" s="168"/>
      <c r="T163" s="169"/>
      <c r="AT163" s="164" t="s">
        <v>247</v>
      </c>
      <c r="AU163" s="164" t="s">
        <v>86</v>
      </c>
      <c r="AV163" s="13" t="s">
        <v>86</v>
      </c>
      <c r="AW163" s="13" t="s">
        <v>32</v>
      </c>
      <c r="AX163" s="13" t="s">
        <v>76</v>
      </c>
      <c r="AY163" s="164" t="s">
        <v>176</v>
      </c>
    </row>
    <row r="164" spans="2:65" s="14" customFormat="1" ht="11.25">
      <c r="B164" s="170"/>
      <c r="D164" s="148" t="s">
        <v>247</v>
      </c>
      <c r="E164" s="171" t="s">
        <v>1</v>
      </c>
      <c r="F164" s="172" t="s">
        <v>250</v>
      </c>
      <c r="H164" s="173">
        <v>151.97999999999999</v>
      </c>
      <c r="I164" s="174"/>
      <c r="L164" s="170"/>
      <c r="M164" s="175"/>
      <c r="T164" s="176"/>
      <c r="AT164" s="171" t="s">
        <v>247</v>
      </c>
      <c r="AU164" s="171" t="s">
        <v>86</v>
      </c>
      <c r="AV164" s="14" t="s">
        <v>182</v>
      </c>
      <c r="AW164" s="14" t="s">
        <v>32</v>
      </c>
      <c r="AX164" s="14" t="s">
        <v>84</v>
      </c>
      <c r="AY164" s="171" t="s">
        <v>176</v>
      </c>
    </row>
    <row r="165" spans="2:65" s="1" customFormat="1" ht="21.75" customHeight="1">
      <c r="B165" s="31"/>
      <c r="C165" s="135" t="s">
        <v>118</v>
      </c>
      <c r="D165" s="135" t="s">
        <v>179</v>
      </c>
      <c r="E165" s="136" t="s">
        <v>290</v>
      </c>
      <c r="F165" s="137" t="s">
        <v>291</v>
      </c>
      <c r="G165" s="138" t="s">
        <v>253</v>
      </c>
      <c r="H165" s="139">
        <v>1</v>
      </c>
      <c r="I165" s="140"/>
      <c r="J165" s="141">
        <f>ROUND(I165*H165,2)</f>
        <v>0</v>
      </c>
      <c r="K165" s="137" t="s">
        <v>1</v>
      </c>
      <c r="L165" s="31"/>
      <c r="M165" s="142" t="s">
        <v>1</v>
      </c>
      <c r="N165" s="143" t="s">
        <v>41</v>
      </c>
      <c r="P165" s="144">
        <f>O165*H165</f>
        <v>0</v>
      </c>
      <c r="Q165" s="144">
        <v>0</v>
      </c>
      <c r="R165" s="144">
        <f>Q165*H165</f>
        <v>0</v>
      </c>
      <c r="S165" s="144">
        <v>0.05</v>
      </c>
      <c r="T165" s="145">
        <f>S165*H165</f>
        <v>0.05</v>
      </c>
      <c r="AR165" s="146" t="s">
        <v>182</v>
      </c>
      <c r="AT165" s="146" t="s">
        <v>179</v>
      </c>
      <c r="AU165" s="146" t="s">
        <v>86</v>
      </c>
      <c r="AY165" s="16" t="s">
        <v>176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84</v>
      </c>
      <c r="BK165" s="147">
        <f>ROUND(I165*H165,2)</f>
        <v>0</v>
      </c>
      <c r="BL165" s="16" t="s">
        <v>182</v>
      </c>
      <c r="BM165" s="146" t="s">
        <v>292</v>
      </c>
    </row>
    <row r="166" spans="2:65" s="1" customFormat="1" ht="33" customHeight="1">
      <c r="B166" s="31"/>
      <c r="C166" s="135" t="s">
        <v>121</v>
      </c>
      <c r="D166" s="135" t="s">
        <v>179</v>
      </c>
      <c r="E166" s="136" t="s">
        <v>293</v>
      </c>
      <c r="F166" s="137" t="s">
        <v>294</v>
      </c>
      <c r="G166" s="138" t="s">
        <v>253</v>
      </c>
      <c r="H166" s="139">
        <v>1</v>
      </c>
      <c r="I166" s="140"/>
      <c r="J166" s="141">
        <f>ROUND(I166*H166,2)</f>
        <v>0</v>
      </c>
      <c r="K166" s="137" t="s">
        <v>1</v>
      </c>
      <c r="L166" s="31"/>
      <c r="M166" s="142" t="s">
        <v>1</v>
      </c>
      <c r="N166" s="143" t="s">
        <v>41</v>
      </c>
      <c r="P166" s="144">
        <f>O166*H166</f>
        <v>0</v>
      </c>
      <c r="Q166" s="144">
        <v>0</v>
      </c>
      <c r="R166" s="144">
        <f>Q166*H166</f>
        <v>0</v>
      </c>
      <c r="S166" s="144">
        <v>0.05</v>
      </c>
      <c r="T166" s="145">
        <f>S166*H166</f>
        <v>0.05</v>
      </c>
      <c r="AR166" s="146" t="s">
        <v>182</v>
      </c>
      <c r="AT166" s="146" t="s">
        <v>179</v>
      </c>
      <c r="AU166" s="146" t="s">
        <v>86</v>
      </c>
      <c r="AY166" s="16" t="s">
        <v>176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6" t="s">
        <v>84</v>
      </c>
      <c r="BK166" s="147">
        <f>ROUND(I166*H166,2)</f>
        <v>0</v>
      </c>
      <c r="BL166" s="16" t="s">
        <v>182</v>
      </c>
      <c r="BM166" s="146" t="s">
        <v>295</v>
      </c>
    </row>
    <row r="167" spans="2:65" s="1" customFormat="1" ht="21.75" customHeight="1">
      <c r="B167" s="31"/>
      <c r="C167" s="135" t="s">
        <v>8</v>
      </c>
      <c r="D167" s="135" t="s">
        <v>179</v>
      </c>
      <c r="E167" s="136" t="s">
        <v>296</v>
      </c>
      <c r="F167" s="137" t="s">
        <v>297</v>
      </c>
      <c r="G167" s="138" t="s">
        <v>253</v>
      </c>
      <c r="H167" s="139">
        <v>1</v>
      </c>
      <c r="I167" s="140"/>
      <c r="J167" s="141">
        <f>ROUND(I167*H167,2)</f>
        <v>0</v>
      </c>
      <c r="K167" s="137" t="s">
        <v>1</v>
      </c>
      <c r="L167" s="31"/>
      <c r="M167" s="142" t="s">
        <v>1</v>
      </c>
      <c r="N167" s="143" t="s">
        <v>41</v>
      </c>
      <c r="P167" s="144">
        <f>O167*H167</f>
        <v>0</v>
      </c>
      <c r="Q167" s="144">
        <v>0</v>
      </c>
      <c r="R167" s="144">
        <f>Q167*H167</f>
        <v>0</v>
      </c>
      <c r="S167" s="144">
        <v>0.05</v>
      </c>
      <c r="T167" s="145">
        <f>S167*H167</f>
        <v>0.05</v>
      </c>
      <c r="AR167" s="146" t="s">
        <v>182</v>
      </c>
      <c r="AT167" s="146" t="s">
        <v>179</v>
      </c>
      <c r="AU167" s="146" t="s">
        <v>86</v>
      </c>
      <c r="AY167" s="16" t="s">
        <v>176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6" t="s">
        <v>84</v>
      </c>
      <c r="BK167" s="147">
        <f>ROUND(I167*H167,2)</f>
        <v>0</v>
      </c>
      <c r="BL167" s="16" t="s">
        <v>182</v>
      </c>
      <c r="BM167" s="146" t="s">
        <v>298</v>
      </c>
    </row>
    <row r="168" spans="2:65" s="1" customFormat="1" ht="16.5" customHeight="1">
      <c r="B168" s="31"/>
      <c r="C168" s="135" t="s">
        <v>129</v>
      </c>
      <c r="D168" s="135" t="s">
        <v>179</v>
      </c>
      <c r="E168" s="136" t="s">
        <v>299</v>
      </c>
      <c r="F168" s="137" t="s">
        <v>300</v>
      </c>
      <c r="G168" s="138" t="s">
        <v>253</v>
      </c>
      <c r="H168" s="139">
        <v>1</v>
      </c>
      <c r="I168" s="140"/>
      <c r="J168" s="141">
        <f>ROUND(I168*H168,2)</f>
        <v>0</v>
      </c>
      <c r="K168" s="137" t="s">
        <v>1</v>
      </c>
      <c r="L168" s="31"/>
      <c r="M168" s="142" t="s">
        <v>1</v>
      </c>
      <c r="N168" s="143" t="s">
        <v>41</v>
      </c>
      <c r="P168" s="144">
        <f>O168*H168</f>
        <v>0</v>
      </c>
      <c r="Q168" s="144">
        <v>0</v>
      </c>
      <c r="R168" s="144">
        <f>Q168*H168</f>
        <v>0</v>
      </c>
      <c r="S168" s="144">
        <v>0.05</v>
      </c>
      <c r="T168" s="145">
        <f>S168*H168</f>
        <v>0.05</v>
      </c>
      <c r="AR168" s="146" t="s">
        <v>182</v>
      </c>
      <c r="AT168" s="146" t="s">
        <v>179</v>
      </c>
      <c r="AU168" s="146" t="s">
        <v>86</v>
      </c>
      <c r="AY168" s="16" t="s">
        <v>176</v>
      </c>
      <c r="BE168" s="147">
        <f>IF(N168="základní",J168,0)</f>
        <v>0</v>
      </c>
      <c r="BF168" s="147">
        <f>IF(N168="snížená",J168,0)</f>
        <v>0</v>
      </c>
      <c r="BG168" s="147">
        <f>IF(N168="zákl. přenesená",J168,0)</f>
        <v>0</v>
      </c>
      <c r="BH168" s="147">
        <f>IF(N168="sníž. přenesená",J168,0)</f>
        <v>0</v>
      </c>
      <c r="BI168" s="147">
        <f>IF(N168="nulová",J168,0)</f>
        <v>0</v>
      </c>
      <c r="BJ168" s="16" t="s">
        <v>84</v>
      </c>
      <c r="BK168" s="147">
        <f>ROUND(I168*H168,2)</f>
        <v>0</v>
      </c>
      <c r="BL168" s="16" t="s">
        <v>182</v>
      </c>
      <c r="BM168" s="146" t="s">
        <v>301</v>
      </c>
    </row>
    <row r="169" spans="2:65" s="1" customFormat="1" ht="24.2" customHeight="1">
      <c r="B169" s="31"/>
      <c r="C169" s="135" t="s">
        <v>132</v>
      </c>
      <c r="D169" s="135" t="s">
        <v>179</v>
      </c>
      <c r="E169" s="136" t="s">
        <v>302</v>
      </c>
      <c r="F169" s="137" t="s">
        <v>303</v>
      </c>
      <c r="G169" s="138" t="s">
        <v>253</v>
      </c>
      <c r="H169" s="139">
        <v>1</v>
      </c>
      <c r="I169" s="140"/>
      <c r="J169" s="141">
        <f>ROUND(I169*H169,2)</f>
        <v>0</v>
      </c>
      <c r="K169" s="137" t="s">
        <v>1</v>
      </c>
      <c r="L169" s="31"/>
      <c r="M169" s="142" t="s">
        <v>1</v>
      </c>
      <c r="N169" s="143" t="s">
        <v>41</v>
      </c>
      <c r="P169" s="144">
        <f>O169*H169</f>
        <v>0</v>
      </c>
      <c r="Q169" s="144">
        <v>0</v>
      </c>
      <c r="R169" s="144">
        <f>Q169*H169</f>
        <v>0</v>
      </c>
      <c r="S169" s="144">
        <v>0.05</v>
      </c>
      <c r="T169" s="145">
        <f>S169*H169</f>
        <v>0.05</v>
      </c>
      <c r="AR169" s="146" t="s">
        <v>182</v>
      </c>
      <c r="AT169" s="146" t="s">
        <v>179</v>
      </c>
      <c r="AU169" s="146" t="s">
        <v>86</v>
      </c>
      <c r="AY169" s="16" t="s">
        <v>176</v>
      </c>
      <c r="BE169" s="147">
        <f>IF(N169="základní",J169,0)</f>
        <v>0</v>
      </c>
      <c r="BF169" s="147">
        <f>IF(N169="snížená",J169,0)</f>
        <v>0</v>
      </c>
      <c r="BG169" s="147">
        <f>IF(N169="zákl. přenesená",J169,0)</f>
        <v>0</v>
      </c>
      <c r="BH169" s="147">
        <f>IF(N169="sníž. přenesená",J169,0)</f>
        <v>0</v>
      </c>
      <c r="BI169" s="147">
        <f>IF(N169="nulová",J169,0)</f>
        <v>0</v>
      </c>
      <c r="BJ169" s="16" t="s">
        <v>84</v>
      </c>
      <c r="BK169" s="147">
        <f>ROUND(I169*H169,2)</f>
        <v>0</v>
      </c>
      <c r="BL169" s="16" t="s">
        <v>182</v>
      </c>
      <c r="BM169" s="146" t="s">
        <v>304</v>
      </c>
    </row>
    <row r="170" spans="2:65" s="11" customFormat="1" ht="22.9" customHeight="1">
      <c r="B170" s="123"/>
      <c r="D170" s="124" t="s">
        <v>75</v>
      </c>
      <c r="E170" s="133" t="s">
        <v>305</v>
      </c>
      <c r="F170" s="133" t="s">
        <v>306</v>
      </c>
      <c r="I170" s="126"/>
      <c r="J170" s="134">
        <f>BK170</f>
        <v>0</v>
      </c>
      <c r="L170" s="123"/>
      <c r="M170" s="128"/>
      <c r="P170" s="129">
        <f>SUM(P171:P175)</f>
        <v>0</v>
      </c>
      <c r="R170" s="129">
        <f>SUM(R171:R175)</f>
        <v>0</v>
      </c>
      <c r="T170" s="130">
        <f>SUM(T171:T175)</f>
        <v>0</v>
      </c>
      <c r="AR170" s="124" t="s">
        <v>84</v>
      </c>
      <c r="AT170" s="131" t="s">
        <v>75</v>
      </c>
      <c r="AU170" s="131" t="s">
        <v>84</v>
      </c>
      <c r="AY170" s="124" t="s">
        <v>176</v>
      </c>
      <c r="BK170" s="132">
        <f>SUM(BK171:BK175)</f>
        <v>0</v>
      </c>
    </row>
    <row r="171" spans="2:65" s="1" customFormat="1" ht="24.2" customHeight="1">
      <c r="B171" s="31"/>
      <c r="C171" s="135" t="s">
        <v>135</v>
      </c>
      <c r="D171" s="135" t="s">
        <v>179</v>
      </c>
      <c r="E171" s="136" t="s">
        <v>307</v>
      </c>
      <c r="F171" s="137" t="s">
        <v>308</v>
      </c>
      <c r="G171" s="138" t="s">
        <v>309</v>
      </c>
      <c r="H171" s="139">
        <v>100.461</v>
      </c>
      <c r="I171" s="140"/>
      <c r="J171" s="141">
        <f>ROUND(I171*H171,2)</f>
        <v>0</v>
      </c>
      <c r="K171" s="137" t="s">
        <v>241</v>
      </c>
      <c r="L171" s="31"/>
      <c r="M171" s="142" t="s">
        <v>1</v>
      </c>
      <c r="N171" s="143" t="s">
        <v>41</v>
      </c>
      <c r="P171" s="144">
        <f>O171*H171</f>
        <v>0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AR171" s="146" t="s">
        <v>182</v>
      </c>
      <c r="AT171" s="146" t="s">
        <v>179</v>
      </c>
      <c r="AU171" s="146" t="s">
        <v>86</v>
      </c>
      <c r="AY171" s="16" t="s">
        <v>176</v>
      </c>
      <c r="BE171" s="147">
        <f>IF(N171="základní",J171,0)</f>
        <v>0</v>
      </c>
      <c r="BF171" s="147">
        <f>IF(N171="snížená",J171,0)</f>
        <v>0</v>
      </c>
      <c r="BG171" s="147">
        <f>IF(N171="zákl. přenesená",J171,0)</f>
        <v>0</v>
      </c>
      <c r="BH171" s="147">
        <f>IF(N171="sníž. přenesená",J171,0)</f>
        <v>0</v>
      </c>
      <c r="BI171" s="147">
        <f>IF(N171="nulová",J171,0)</f>
        <v>0</v>
      </c>
      <c r="BJ171" s="16" t="s">
        <v>84</v>
      </c>
      <c r="BK171" s="147">
        <f>ROUND(I171*H171,2)</f>
        <v>0</v>
      </c>
      <c r="BL171" s="16" t="s">
        <v>182</v>
      </c>
      <c r="BM171" s="146" t="s">
        <v>310</v>
      </c>
    </row>
    <row r="172" spans="2:65" s="1" customFormat="1" ht="24.2" customHeight="1">
      <c r="B172" s="31"/>
      <c r="C172" s="135" t="s">
        <v>138</v>
      </c>
      <c r="D172" s="135" t="s">
        <v>179</v>
      </c>
      <c r="E172" s="136" t="s">
        <v>311</v>
      </c>
      <c r="F172" s="137" t="s">
        <v>312</v>
      </c>
      <c r="G172" s="138" t="s">
        <v>309</v>
      </c>
      <c r="H172" s="139">
        <v>100.461</v>
      </c>
      <c r="I172" s="140"/>
      <c r="J172" s="141">
        <f>ROUND(I172*H172,2)</f>
        <v>0</v>
      </c>
      <c r="K172" s="137" t="s">
        <v>241</v>
      </c>
      <c r="L172" s="31"/>
      <c r="M172" s="142" t="s">
        <v>1</v>
      </c>
      <c r="N172" s="143" t="s">
        <v>41</v>
      </c>
      <c r="P172" s="144">
        <f>O172*H172</f>
        <v>0</v>
      </c>
      <c r="Q172" s="144">
        <v>0</v>
      </c>
      <c r="R172" s="144">
        <f>Q172*H172</f>
        <v>0</v>
      </c>
      <c r="S172" s="144">
        <v>0</v>
      </c>
      <c r="T172" s="145">
        <f>S172*H172</f>
        <v>0</v>
      </c>
      <c r="AR172" s="146" t="s">
        <v>182</v>
      </c>
      <c r="AT172" s="146" t="s">
        <v>179</v>
      </c>
      <c r="AU172" s="146" t="s">
        <v>86</v>
      </c>
      <c r="AY172" s="16" t="s">
        <v>176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6" t="s">
        <v>84</v>
      </c>
      <c r="BK172" s="147">
        <f>ROUND(I172*H172,2)</f>
        <v>0</v>
      </c>
      <c r="BL172" s="16" t="s">
        <v>182</v>
      </c>
      <c r="BM172" s="146" t="s">
        <v>313</v>
      </c>
    </row>
    <row r="173" spans="2:65" s="1" customFormat="1" ht="24.2" customHeight="1">
      <c r="B173" s="31"/>
      <c r="C173" s="135" t="s">
        <v>141</v>
      </c>
      <c r="D173" s="135" t="s">
        <v>179</v>
      </c>
      <c r="E173" s="136" t="s">
        <v>314</v>
      </c>
      <c r="F173" s="137" t="s">
        <v>315</v>
      </c>
      <c r="G173" s="138" t="s">
        <v>309</v>
      </c>
      <c r="H173" s="139">
        <v>1908.759</v>
      </c>
      <c r="I173" s="140"/>
      <c r="J173" s="141">
        <f>ROUND(I173*H173,2)</f>
        <v>0</v>
      </c>
      <c r="K173" s="137" t="s">
        <v>241</v>
      </c>
      <c r="L173" s="31"/>
      <c r="M173" s="142" t="s">
        <v>1</v>
      </c>
      <c r="N173" s="143" t="s">
        <v>41</v>
      </c>
      <c r="P173" s="144">
        <f>O173*H173</f>
        <v>0</v>
      </c>
      <c r="Q173" s="144">
        <v>0</v>
      </c>
      <c r="R173" s="144">
        <f>Q173*H173</f>
        <v>0</v>
      </c>
      <c r="S173" s="144">
        <v>0</v>
      </c>
      <c r="T173" s="145">
        <f>S173*H173</f>
        <v>0</v>
      </c>
      <c r="AR173" s="146" t="s">
        <v>182</v>
      </c>
      <c r="AT173" s="146" t="s">
        <v>179</v>
      </c>
      <c r="AU173" s="146" t="s">
        <v>86</v>
      </c>
      <c r="AY173" s="16" t="s">
        <v>176</v>
      </c>
      <c r="BE173" s="147">
        <f>IF(N173="základní",J173,0)</f>
        <v>0</v>
      </c>
      <c r="BF173" s="147">
        <f>IF(N173="snížená",J173,0)</f>
        <v>0</v>
      </c>
      <c r="BG173" s="147">
        <f>IF(N173="zákl. přenesená",J173,0)</f>
        <v>0</v>
      </c>
      <c r="BH173" s="147">
        <f>IF(N173="sníž. přenesená",J173,0)</f>
        <v>0</v>
      </c>
      <c r="BI173" s="147">
        <f>IF(N173="nulová",J173,0)</f>
        <v>0</v>
      </c>
      <c r="BJ173" s="16" t="s">
        <v>84</v>
      </c>
      <c r="BK173" s="147">
        <f>ROUND(I173*H173,2)</f>
        <v>0</v>
      </c>
      <c r="BL173" s="16" t="s">
        <v>182</v>
      </c>
      <c r="BM173" s="146" t="s">
        <v>316</v>
      </c>
    </row>
    <row r="174" spans="2:65" s="13" customFormat="1" ht="11.25">
      <c r="B174" s="163"/>
      <c r="D174" s="148" t="s">
        <v>247</v>
      </c>
      <c r="E174" s="164" t="s">
        <v>1</v>
      </c>
      <c r="F174" s="165" t="s">
        <v>317</v>
      </c>
      <c r="H174" s="166">
        <v>1908.759</v>
      </c>
      <c r="I174" s="167"/>
      <c r="L174" s="163"/>
      <c r="M174" s="168"/>
      <c r="T174" s="169"/>
      <c r="AT174" s="164" t="s">
        <v>247</v>
      </c>
      <c r="AU174" s="164" t="s">
        <v>86</v>
      </c>
      <c r="AV174" s="13" t="s">
        <v>86</v>
      </c>
      <c r="AW174" s="13" t="s">
        <v>32</v>
      </c>
      <c r="AX174" s="13" t="s">
        <v>84</v>
      </c>
      <c r="AY174" s="164" t="s">
        <v>176</v>
      </c>
    </row>
    <row r="175" spans="2:65" s="1" customFormat="1" ht="33" customHeight="1">
      <c r="B175" s="31"/>
      <c r="C175" s="135" t="s">
        <v>318</v>
      </c>
      <c r="D175" s="135" t="s">
        <v>179</v>
      </c>
      <c r="E175" s="136" t="s">
        <v>319</v>
      </c>
      <c r="F175" s="137" t="s">
        <v>320</v>
      </c>
      <c r="G175" s="138" t="s">
        <v>309</v>
      </c>
      <c r="H175" s="139">
        <v>100.461</v>
      </c>
      <c r="I175" s="140"/>
      <c r="J175" s="141">
        <f>ROUND(I175*H175,2)</f>
        <v>0</v>
      </c>
      <c r="K175" s="137" t="s">
        <v>241</v>
      </c>
      <c r="L175" s="31"/>
      <c r="M175" s="142" t="s">
        <v>1</v>
      </c>
      <c r="N175" s="143" t="s">
        <v>41</v>
      </c>
      <c r="P175" s="144">
        <f>O175*H175</f>
        <v>0</v>
      </c>
      <c r="Q175" s="144">
        <v>0</v>
      </c>
      <c r="R175" s="144">
        <f>Q175*H175</f>
        <v>0</v>
      </c>
      <c r="S175" s="144">
        <v>0</v>
      </c>
      <c r="T175" s="145">
        <f>S175*H175</f>
        <v>0</v>
      </c>
      <c r="AR175" s="146" t="s">
        <v>182</v>
      </c>
      <c r="AT175" s="146" t="s">
        <v>179</v>
      </c>
      <c r="AU175" s="146" t="s">
        <v>86</v>
      </c>
      <c r="AY175" s="16" t="s">
        <v>176</v>
      </c>
      <c r="BE175" s="147">
        <f>IF(N175="základní",J175,0)</f>
        <v>0</v>
      </c>
      <c r="BF175" s="147">
        <f>IF(N175="snížená",J175,0)</f>
        <v>0</v>
      </c>
      <c r="BG175" s="147">
        <f>IF(N175="zákl. přenesená",J175,0)</f>
        <v>0</v>
      </c>
      <c r="BH175" s="147">
        <f>IF(N175="sníž. přenesená",J175,0)</f>
        <v>0</v>
      </c>
      <c r="BI175" s="147">
        <f>IF(N175="nulová",J175,0)</f>
        <v>0</v>
      </c>
      <c r="BJ175" s="16" t="s">
        <v>84</v>
      </c>
      <c r="BK175" s="147">
        <f>ROUND(I175*H175,2)</f>
        <v>0</v>
      </c>
      <c r="BL175" s="16" t="s">
        <v>182</v>
      </c>
      <c r="BM175" s="146" t="s">
        <v>321</v>
      </c>
    </row>
    <row r="176" spans="2:65" s="11" customFormat="1" ht="25.9" customHeight="1">
      <c r="B176" s="123"/>
      <c r="D176" s="124" t="s">
        <v>75</v>
      </c>
      <c r="E176" s="125" t="s">
        <v>322</v>
      </c>
      <c r="F176" s="125" t="s">
        <v>323</v>
      </c>
      <c r="I176" s="126"/>
      <c r="J176" s="127">
        <f>BK176</f>
        <v>0</v>
      </c>
      <c r="L176" s="123"/>
      <c r="M176" s="128"/>
      <c r="P176" s="129">
        <f>P177+P187+P196+P214+P238</f>
        <v>0</v>
      </c>
      <c r="R176" s="129">
        <f>R177+R187+R196+R214+R238</f>
        <v>0.30577100000000002</v>
      </c>
      <c r="T176" s="130">
        <f>T177+T187+T196+T214+T238</f>
        <v>18.321409259999999</v>
      </c>
      <c r="AR176" s="124" t="s">
        <v>86</v>
      </c>
      <c r="AT176" s="131" t="s">
        <v>75</v>
      </c>
      <c r="AU176" s="131" t="s">
        <v>76</v>
      </c>
      <c r="AY176" s="124" t="s">
        <v>176</v>
      </c>
      <c r="BK176" s="132">
        <f>BK177+BK187+BK196+BK214+BK238</f>
        <v>0</v>
      </c>
    </row>
    <row r="177" spans="2:65" s="11" customFormat="1" ht="22.9" customHeight="1">
      <c r="B177" s="123"/>
      <c r="D177" s="124" t="s">
        <v>75</v>
      </c>
      <c r="E177" s="133" t="s">
        <v>324</v>
      </c>
      <c r="F177" s="133" t="s">
        <v>325</v>
      </c>
      <c r="I177" s="126"/>
      <c r="J177" s="134">
        <f>BK177</f>
        <v>0</v>
      </c>
      <c r="L177" s="123"/>
      <c r="M177" s="128"/>
      <c r="P177" s="129">
        <f>SUM(P178:P186)</f>
        <v>0</v>
      </c>
      <c r="R177" s="129">
        <f>SUM(R178:R186)</f>
        <v>0</v>
      </c>
      <c r="T177" s="130">
        <f>SUM(T178:T186)</f>
        <v>1.9639731</v>
      </c>
      <c r="AR177" s="124" t="s">
        <v>86</v>
      </c>
      <c r="AT177" s="131" t="s">
        <v>75</v>
      </c>
      <c r="AU177" s="131" t="s">
        <v>84</v>
      </c>
      <c r="AY177" s="124" t="s">
        <v>176</v>
      </c>
      <c r="BK177" s="132">
        <f>SUM(BK178:BK186)</f>
        <v>0</v>
      </c>
    </row>
    <row r="178" spans="2:65" s="1" customFormat="1" ht="24.2" customHeight="1">
      <c r="B178" s="31"/>
      <c r="C178" s="135" t="s">
        <v>326</v>
      </c>
      <c r="D178" s="135" t="s">
        <v>179</v>
      </c>
      <c r="E178" s="136" t="s">
        <v>327</v>
      </c>
      <c r="F178" s="137" t="s">
        <v>328</v>
      </c>
      <c r="G178" s="138" t="s">
        <v>240</v>
      </c>
      <c r="H178" s="139">
        <v>104.572</v>
      </c>
      <c r="I178" s="140"/>
      <c r="J178" s="141">
        <f>ROUND(I178*H178,2)</f>
        <v>0</v>
      </c>
      <c r="K178" s="137" t="s">
        <v>241</v>
      </c>
      <c r="L178" s="31"/>
      <c r="M178" s="142" t="s">
        <v>1</v>
      </c>
      <c r="N178" s="143" t="s">
        <v>41</v>
      </c>
      <c r="P178" s="144">
        <f>O178*H178</f>
        <v>0</v>
      </c>
      <c r="Q178" s="144">
        <v>0</v>
      </c>
      <c r="R178" s="144">
        <f>Q178*H178</f>
        <v>0</v>
      </c>
      <c r="S178" s="144">
        <v>1.7250000000000001E-2</v>
      </c>
      <c r="T178" s="145">
        <f>S178*H178</f>
        <v>1.8038670000000001</v>
      </c>
      <c r="AR178" s="146" t="s">
        <v>138</v>
      </c>
      <c r="AT178" s="146" t="s">
        <v>179</v>
      </c>
      <c r="AU178" s="146" t="s">
        <v>86</v>
      </c>
      <c r="AY178" s="16" t="s">
        <v>176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6" t="s">
        <v>84</v>
      </c>
      <c r="BK178" s="147">
        <f>ROUND(I178*H178,2)</f>
        <v>0</v>
      </c>
      <c r="BL178" s="16" t="s">
        <v>138</v>
      </c>
      <c r="BM178" s="146" t="s">
        <v>329</v>
      </c>
    </row>
    <row r="179" spans="2:65" s="12" customFormat="1" ht="11.25">
      <c r="B179" s="157"/>
      <c r="D179" s="148" t="s">
        <v>247</v>
      </c>
      <c r="E179" s="158" t="s">
        <v>1</v>
      </c>
      <c r="F179" s="159" t="s">
        <v>330</v>
      </c>
      <c r="H179" s="158" t="s">
        <v>1</v>
      </c>
      <c r="I179" s="160"/>
      <c r="L179" s="157"/>
      <c r="M179" s="161"/>
      <c r="T179" s="162"/>
      <c r="AT179" s="158" t="s">
        <v>247</v>
      </c>
      <c r="AU179" s="158" t="s">
        <v>86</v>
      </c>
      <c r="AV179" s="12" t="s">
        <v>84</v>
      </c>
      <c r="AW179" s="12" t="s">
        <v>32</v>
      </c>
      <c r="AX179" s="12" t="s">
        <v>76</v>
      </c>
      <c r="AY179" s="158" t="s">
        <v>176</v>
      </c>
    </row>
    <row r="180" spans="2:65" s="13" customFormat="1" ht="11.25">
      <c r="B180" s="163"/>
      <c r="D180" s="148" t="s">
        <v>247</v>
      </c>
      <c r="E180" s="164" t="s">
        <v>1</v>
      </c>
      <c r="F180" s="165" t="s">
        <v>331</v>
      </c>
      <c r="H180" s="166">
        <v>91.625</v>
      </c>
      <c r="I180" s="167"/>
      <c r="L180" s="163"/>
      <c r="M180" s="168"/>
      <c r="T180" s="169"/>
      <c r="AT180" s="164" t="s">
        <v>247</v>
      </c>
      <c r="AU180" s="164" t="s">
        <v>86</v>
      </c>
      <c r="AV180" s="13" t="s">
        <v>86</v>
      </c>
      <c r="AW180" s="13" t="s">
        <v>32</v>
      </c>
      <c r="AX180" s="13" t="s">
        <v>76</v>
      </c>
      <c r="AY180" s="164" t="s">
        <v>176</v>
      </c>
    </row>
    <row r="181" spans="2:65" s="13" customFormat="1" ht="11.25">
      <c r="B181" s="163"/>
      <c r="D181" s="148" t="s">
        <v>247</v>
      </c>
      <c r="E181" s="164" t="s">
        <v>1</v>
      </c>
      <c r="F181" s="165" t="s">
        <v>332</v>
      </c>
      <c r="H181" s="166">
        <v>12.946999999999999</v>
      </c>
      <c r="I181" s="167"/>
      <c r="L181" s="163"/>
      <c r="M181" s="168"/>
      <c r="T181" s="169"/>
      <c r="AT181" s="164" t="s">
        <v>247</v>
      </c>
      <c r="AU181" s="164" t="s">
        <v>86</v>
      </c>
      <c r="AV181" s="13" t="s">
        <v>86</v>
      </c>
      <c r="AW181" s="13" t="s">
        <v>32</v>
      </c>
      <c r="AX181" s="13" t="s">
        <v>76</v>
      </c>
      <c r="AY181" s="164" t="s">
        <v>176</v>
      </c>
    </row>
    <row r="182" spans="2:65" s="14" customFormat="1" ht="11.25">
      <c r="B182" s="170"/>
      <c r="D182" s="148" t="s">
        <v>247</v>
      </c>
      <c r="E182" s="171" t="s">
        <v>1</v>
      </c>
      <c r="F182" s="172" t="s">
        <v>250</v>
      </c>
      <c r="H182" s="173">
        <v>104.572</v>
      </c>
      <c r="I182" s="174"/>
      <c r="L182" s="170"/>
      <c r="M182" s="175"/>
      <c r="T182" s="176"/>
      <c r="AT182" s="171" t="s">
        <v>247</v>
      </c>
      <c r="AU182" s="171" t="s">
        <v>86</v>
      </c>
      <c r="AV182" s="14" t="s">
        <v>182</v>
      </c>
      <c r="AW182" s="14" t="s">
        <v>32</v>
      </c>
      <c r="AX182" s="14" t="s">
        <v>84</v>
      </c>
      <c r="AY182" s="171" t="s">
        <v>176</v>
      </c>
    </row>
    <row r="183" spans="2:65" s="1" customFormat="1" ht="24.2" customHeight="1">
      <c r="B183" s="31"/>
      <c r="C183" s="135" t="s">
        <v>333</v>
      </c>
      <c r="D183" s="135" t="s">
        <v>179</v>
      </c>
      <c r="E183" s="136" t="s">
        <v>334</v>
      </c>
      <c r="F183" s="137" t="s">
        <v>335</v>
      </c>
      <c r="G183" s="138" t="s">
        <v>240</v>
      </c>
      <c r="H183" s="139">
        <v>76.241</v>
      </c>
      <c r="I183" s="140"/>
      <c r="J183" s="141">
        <f>ROUND(I183*H183,2)</f>
        <v>0</v>
      </c>
      <c r="K183" s="137" t="s">
        <v>241</v>
      </c>
      <c r="L183" s="31"/>
      <c r="M183" s="142" t="s">
        <v>1</v>
      </c>
      <c r="N183" s="143" t="s">
        <v>41</v>
      </c>
      <c r="P183" s="144">
        <f>O183*H183</f>
        <v>0</v>
      </c>
      <c r="Q183" s="144">
        <v>0</v>
      </c>
      <c r="R183" s="144">
        <f>Q183*H183</f>
        <v>0</v>
      </c>
      <c r="S183" s="144">
        <v>2.0999999999999999E-3</v>
      </c>
      <c r="T183" s="145">
        <f>S183*H183</f>
        <v>0.1601061</v>
      </c>
      <c r="AR183" s="146" t="s">
        <v>138</v>
      </c>
      <c r="AT183" s="146" t="s">
        <v>179</v>
      </c>
      <c r="AU183" s="146" t="s">
        <v>86</v>
      </c>
      <c r="AY183" s="16" t="s">
        <v>176</v>
      </c>
      <c r="BE183" s="147">
        <f>IF(N183="základní",J183,0)</f>
        <v>0</v>
      </c>
      <c r="BF183" s="147">
        <f>IF(N183="snížená",J183,0)</f>
        <v>0</v>
      </c>
      <c r="BG183" s="147">
        <f>IF(N183="zákl. přenesená",J183,0)</f>
        <v>0</v>
      </c>
      <c r="BH183" s="147">
        <f>IF(N183="sníž. přenesená",J183,0)</f>
        <v>0</v>
      </c>
      <c r="BI183" s="147">
        <f>IF(N183="nulová",J183,0)</f>
        <v>0</v>
      </c>
      <c r="BJ183" s="16" t="s">
        <v>84</v>
      </c>
      <c r="BK183" s="147">
        <f>ROUND(I183*H183,2)</f>
        <v>0</v>
      </c>
      <c r="BL183" s="16" t="s">
        <v>138</v>
      </c>
      <c r="BM183" s="146" t="s">
        <v>336</v>
      </c>
    </row>
    <row r="184" spans="2:65" s="12" customFormat="1" ht="11.25">
      <c r="B184" s="157"/>
      <c r="D184" s="148" t="s">
        <v>247</v>
      </c>
      <c r="E184" s="158" t="s">
        <v>1</v>
      </c>
      <c r="F184" s="159" t="s">
        <v>337</v>
      </c>
      <c r="H184" s="158" t="s">
        <v>1</v>
      </c>
      <c r="I184" s="160"/>
      <c r="L184" s="157"/>
      <c r="M184" s="161"/>
      <c r="T184" s="162"/>
      <c r="AT184" s="158" t="s">
        <v>247</v>
      </c>
      <c r="AU184" s="158" t="s">
        <v>86</v>
      </c>
      <c r="AV184" s="12" t="s">
        <v>84</v>
      </c>
      <c r="AW184" s="12" t="s">
        <v>32</v>
      </c>
      <c r="AX184" s="12" t="s">
        <v>76</v>
      </c>
      <c r="AY184" s="158" t="s">
        <v>176</v>
      </c>
    </row>
    <row r="185" spans="2:65" s="13" customFormat="1" ht="11.25">
      <c r="B185" s="163"/>
      <c r="D185" s="148" t="s">
        <v>247</v>
      </c>
      <c r="E185" s="164" t="s">
        <v>1</v>
      </c>
      <c r="F185" s="165" t="s">
        <v>338</v>
      </c>
      <c r="H185" s="166">
        <v>76.241</v>
      </c>
      <c r="I185" s="167"/>
      <c r="L185" s="163"/>
      <c r="M185" s="168"/>
      <c r="T185" s="169"/>
      <c r="AT185" s="164" t="s">
        <v>247</v>
      </c>
      <c r="AU185" s="164" t="s">
        <v>86</v>
      </c>
      <c r="AV185" s="13" t="s">
        <v>86</v>
      </c>
      <c r="AW185" s="13" t="s">
        <v>32</v>
      </c>
      <c r="AX185" s="13" t="s">
        <v>76</v>
      </c>
      <c r="AY185" s="164" t="s">
        <v>176</v>
      </c>
    </row>
    <row r="186" spans="2:65" s="14" customFormat="1" ht="11.25">
      <c r="B186" s="170"/>
      <c r="D186" s="148" t="s">
        <v>247</v>
      </c>
      <c r="E186" s="171" t="s">
        <v>1</v>
      </c>
      <c r="F186" s="172" t="s">
        <v>250</v>
      </c>
      <c r="H186" s="173">
        <v>76.241</v>
      </c>
      <c r="I186" s="174"/>
      <c r="L186" s="170"/>
      <c r="M186" s="175"/>
      <c r="T186" s="176"/>
      <c r="AT186" s="171" t="s">
        <v>247</v>
      </c>
      <c r="AU186" s="171" t="s">
        <v>86</v>
      </c>
      <c r="AV186" s="14" t="s">
        <v>182</v>
      </c>
      <c r="AW186" s="14" t="s">
        <v>32</v>
      </c>
      <c r="AX186" s="14" t="s">
        <v>84</v>
      </c>
      <c r="AY186" s="171" t="s">
        <v>176</v>
      </c>
    </row>
    <row r="187" spans="2:65" s="11" customFormat="1" ht="22.9" customHeight="1">
      <c r="B187" s="123"/>
      <c r="D187" s="124" t="s">
        <v>75</v>
      </c>
      <c r="E187" s="133" t="s">
        <v>339</v>
      </c>
      <c r="F187" s="133" t="s">
        <v>340</v>
      </c>
      <c r="I187" s="126"/>
      <c r="J187" s="134">
        <f>BK187</f>
        <v>0</v>
      </c>
      <c r="L187" s="123"/>
      <c r="M187" s="128"/>
      <c r="P187" s="129">
        <f>SUM(P188:P195)</f>
        <v>0</v>
      </c>
      <c r="R187" s="129">
        <f>SUM(R188:R195)</f>
        <v>0</v>
      </c>
      <c r="T187" s="130">
        <f>SUM(T188:T195)</f>
        <v>3.8635177499999998</v>
      </c>
      <c r="AR187" s="124" t="s">
        <v>86</v>
      </c>
      <c r="AT187" s="131" t="s">
        <v>75</v>
      </c>
      <c r="AU187" s="131" t="s">
        <v>84</v>
      </c>
      <c r="AY187" s="124" t="s">
        <v>176</v>
      </c>
      <c r="BK187" s="132">
        <f>SUM(BK188:BK195)</f>
        <v>0</v>
      </c>
    </row>
    <row r="188" spans="2:65" s="1" customFormat="1" ht="24.2" customHeight="1">
      <c r="B188" s="31"/>
      <c r="C188" s="135" t="s">
        <v>7</v>
      </c>
      <c r="D188" s="135" t="s">
        <v>179</v>
      </c>
      <c r="E188" s="136" t="s">
        <v>341</v>
      </c>
      <c r="F188" s="137" t="s">
        <v>342</v>
      </c>
      <c r="G188" s="138" t="s">
        <v>240</v>
      </c>
      <c r="H188" s="139">
        <v>41.534999999999997</v>
      </c>
      <c r="I188" s="140"/>
      <c r="J188" s="141">
        <f>ROUND(I188*H188,2)</f>
        <v>0</v>
      </c>
      <c r="K188" s="137" t="s">
        <v>241</v>
      </c>
      <c r="L188" s="31"/>
      <c r="M188" s="142" t="s">
        <v>1</v>
      </c>
      <c r="N188" s="143" t="s">
        <v>41</v>
      </c>
      <c r="P188" s="144">
        <f>O188*H188</f>
        <v>0</v>
      </c>
      <c r="Q188" s="144">
        <v>0</v>
      </c>
      <c r="R188" s="144">
        <f>Q188*H188</f>
        <v>0</v>
      </c>
      <c r="S188" s="144">
        <v>2.4649999999999998E-2</v>
      </c>
      <c r="T188" s="145">
        <f>S188*H188</f>
        <v>1.0238377499999998</v>
      </c>
      <c r="AR188" s="146" t="s">
        <v>138</v>
      </c>
      <c r="AT188" s="146" t="s">
        <v>179</v>
      </c>
      <c r="AU188" s="146" t="s">
        <v>86</v>
      </c>
      <c r="AY188" s="16" t="s">
        <v>176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6" t="s">
        <v>84</v>
      </c>
      <c r="BK188" s="147">
        <f>ROUND(I188*H188,2)</f>
        <v>0</v>
      </c>
      <c r="BL188" s="16" t="s">
        <v>138</v>
      </c>
      <c r="BM188" s="146" t="s">
        <v>343</v>
      </c>
    </row>
    <row r="189" spans="2:65" s="12" customFormat="1" ht="11.25">
      <c r="B189" s="157"/>
      <c r="D189" s="148" t="s">
        <v>247</v>
      </c>
      <c r="E189" s="158" t="s">
        <v>1</v>
      </c>
      <c r="F189" s="159" t="s">
        <v>344</v>
      </c>
      <c r="H189" s="158" t="s">
        <v>1</v>
      </c>
      <c r="I189" s="160"/>
      <c r="L189" s="157"/>
      <c r="M189" s="161"/>
      <c r="T189" s="162"/>
      <c r="AT189" s="158" t="s">
        <v>247</v>
      </c>
      <c r="AU189" s="158" t="s">
        <v>86</v>
      </c>
      <c r="AV189" s="12" t="s">
        <v>84</v>
      </c>
      <c r="AW189" s="12" t="s">
        <v>32</v>
      </c>
      <c r="AX189" s="12" t="s">
        <v>76</v>
      </c>
      <c r="AY189" s="158" t="s">
        <v>176</v>
      </c>
    </row>
    <row r="190" spans="2:65" s="13" customFormat="1" ht="11.25">
      <c r="B190" s="163"/>
      <c r="D190" s="148" t="s">
        <v>247</v>
      </c>
      <c r="E190" s="164" t="s">
        <v>1</v>
      </c>
      <c r="F190" s="165" t="s">
        <v>345</v>
      </c>
      <c r="H190" s="166">
        <v>41.534999999999997</v>
      </c>
      <c r="I190" s="167"/>
      <c r="L190" s="163"/>
      <c r="M190" s="168"/>
      <c r="T190" s="169"/>
      <c r="AT190" s="164" t="s">
        <v>247</v>
      </c>
      <c r="AU190" s="164" t="s">
        <v>86</v>
      </c>
      <c r="AV190" s="13" t="s">
        <v>86</v>
      </c>
      <c r="AW190" s="13" t="s">
        <v>32</v>
      </c>
      <c r="AX190" s="13" t="s">
        <v>76</v>
      </c>
      <c r="AY190" s="164" t="s">
        <v>176</v>
      </c>
    </row>
    <row r="191" spans="2:65" s="14" customFormat="1" ht="11.25">
      <c r="B191" s="170"/>
      <c r="D191" s="148" t="s">
        <v>247</v>
      </c>
      <c r="E191" s="171" t="s">
        <v>1</v>
      </c>
      <c r="F191" s="172" t="s">
        <v>250</v>
      </c>
      <c r="H191" s="173">
        <v>41.534999999999997</v>
      </c>
      <c r="I191" s="174"/>
      <c r="L191" s="170"/>
      <c r="M191" s="175"/>
      <c r="T191" s="176"/>
      <c r="AT191" s="171" t="s">
        <v>247</v>
      </c>
      <c r="AU191" s="171" t="s">
        <v>86</v>
      </c>
      <c r="AV191" s="14" t="s">
        <v>182</v>
      </c>
      <c r="AW191" s="14" t="s">
        <v>32</v>
      </c>
      <c r="AX191" s="14" t="s">
        <v>84</v>
      </c>
      <c r="AY191" s="171" t="s">
        <v>176</v>
      </c>
    </row>
    <row r="192" spans="2:65" s="1" customFormat="1" ht="24.2" customHeight="1">
      <c r="B192" s="31"/>
      <c r="C192" s="135" t="s">
        <v>346</v>
      </c>
      <c r="D192" s="135" t="s">
        <v>179</v>
      </c>
      <c r="E192" s="136" t="s">
        <v>347</v>
      </c>
      <c r="F192" s="137" t="s">
        <v>348</v>
      </c>
      <c r="G192" s="138" t="s">
        <v>240</v>
      </c>
      <c r="H192" s="139">
        <v>115.2</v>
      </c>
      <c r="I192" s="140"/>
      <c r="J192" s="141">
        <f>ROUND(I192*H192,2)</f>
        <v>0</v>
      </c>
      <c r="K192" s="137" t="s">
        <v>241</v>
      </c>
      <c r="L192" s="31"/>
      <c r="M192" s="142" t="s">
        <v>1</v>
      </c>
      <c r="N192" s="143" t="s">
        <v>41</v>
      </c>
      <c r="P192" s="144">
        <f>O192*H192</f>
        <v>0</v>
      </c>
      <c r="Q192" s="144">
        <v>0</v>
      </c>
      <c r="R192" s="144">
        <f>Q192*H192</f>
        <v>0</v>
      </c>
      <c r="S192" s="144">
        <v>2.4649999999999998E-2</v>
      </c>
      <c r="T192" s="145">
        <f>S192*H192</f>
        <v>2.83968</v>
      </c>
      <c r="AR192" s="146" t="s">
        <v>138</v>
      </c>
      <c r="AT192" s="146" t="s">
        <v>179</v>
      </c>
      <c r="AU192" s="146" t="s">
        <v>86</v>
      </c>
      <c r="AY192" s="16" t="s">
        <v>176</v>
      </c>
      <c r="BE192" s="147">
        <f>IF(N192="základní",J192,0)</f>
        <v>0</v>
      </c>
      <c r="BF192" s="147">
        <f>IF(N192="snížená",J192,0)</f>
        <v>0</v>
      </c>
      <c r="BG192" s="147">
        <f>IF(N192="zákl. přenesená",J192,0)</f>
        <v>0</v>
      </c>
      <c r="BH192" s="147">
        <f>IF(N192="sníž. přenesená",J192,0)</f>
        <v>0</v>
      </c>
      <c r="BI192" s="147">
        <f>IF(N192="nulová",J192,0)</f>
        <v>0</v>
      </c>
      <c r="BJ192" s="16" t="s">
        <v>84</v>
      </c>
      <c r="BK192" s="147">
        <f>ROUND(I192*H192,2)</f>
        <v>0</v>
      </c>
      <c r="BL192" s="16" t="s">
        <v>138</v>
      </c>
      <c r="BM192" s="146" t="s">
        <v>349</v>
      </c>
    </row>
    <row r="193" spans="2:65" s="12" customFormat="1" ht="11.25">
      <c r="B193" s="157"/>
      <c r="D193" s="148" t="s">
        <v>247</v>
      </c>
      <c r="E193" s="158" t="s">
        <v>1</v>
      </c>
      <c r="F193" s="159" t="s">
        <v>350</v>
      </c>
      <c r="H193" s="158" t="s">
        <v>1</v>
      </c>
      <c r="I193" s="160"/>
      <c r="L193" s="157"/>
      <c r="M193" s="161"/>
      <c r="T193" s="162"/>
      <c r="AT193" s="158" t="s">
        <v>247</v>
      </c>
      <c r="AU193" s="158" t="s">
        <v>86</v>
      </c>
      <c r="AV193" s="12" t="s">
        <v>84</v>
      </c>
      <c r="AW193" s="12" t="s">
        <v>32</v>
      </c>
      <c r="AX193" s="12" t="s">
        <v>76</v>
      </c>
      <c r="AY193" s="158" t="s">
        <v>176</v>
      </c>
    </row>
    <row r="194" spans="2:65" s="13" customFormat="1" ht="11.25">
      <c r="B194" s="163"/>
      <c r="D194" s="148" t="s">
        <v>247</v>
      </c>
      <c r="E194" s="164" t="s">
        <v>1</v>
      </c>
      <c r="F194" s="165" t="s">
        <v>351</v>
      </c>
      <c r="H194" s="166">
        <v>115.2</v>
      </c>
      <c r="I194" s="167"/>
      <c r="L194" s="163"/>
      <c r="M194" s="168"/>
      <c r="T194" s="169"/>
      <c r="AT194" s="164" t="s">
        <v>247</v>
      </c>
      <c r="AU194" s="164" t="s">
        <v>86</v>
      </c>
      <c r="AV194" s="13" t="s">
        <v>86</v>
      </c>
      <c r="AW194" s="13" t="s">
        <v>32</v>
      </c>
      <c r="AX194" s="13" t="s">
        <v>76</v>
      </c>
      <c r="AY194" s="164" t="s">
        <v>176</v>
      </c>
    </row>
    <row r="195" spans="2:65" s="14" customFormat="1" ht="11.25">
      <c r="B195" s="170"/>
      <c r="D195" s="148" t="s">
        <v>247</v>
      </c>
      <c r="E195" s="171" t="s">
        <v>1</v>
      </c>
      <c r="F195" s="172" t="s">
        <v>250</v>
      </c>
      <c r="H195" s="173">
        <v>115.2</v>
      </c>
      <c r="I195" s="174"/>
      <c r="L195" s="170"/>
      <c r="M195" s="175"/>
      <c r="T195" s="176"/>
      <c r="AT195" s="171" t="s">
        <v>247</v>
      </c>
      <c r="AU195" s="171" t="s">
        <v>86</v>
      </c>
      <c r="AV195" s="14" t="s">
        <v>182</v>
      </c>
      <c r="AW195" s="14" t="s">
        <v>32</v>
      </c>
      <c r="AX195" s="14" t="s">
        <v>84</v>
      </c>
      <c r="AY195" s="171" t="s">
        <v>176</v>
      </c>
    </row>
    <row r="196" spans="2:65" s="11" customFormat="1" ht="22.9" customHeight="1">
      <c r="B196" s="123"/>
      <c r="D196" s="124" t="s">
        <v>75</v>
      </c>
      <c r="E196" s="133" t="s">
        <v>352</v>
      </c>
      <c r="F196" s="133" t="s">
        <v>353</v>
      </c>
      <c r="I196" s="126"/>
      <c r="J196" s="134">
        <f>BK196</f>
        <v>0</v>
      </c>
      <c r="L196" s="123"/>
      <c r="M196" s="128"/>
      <c r="P196" s="129">
        <f>SUM(P197:P213)</f>
        <v>0</v>
      </c>
      <c r="R196" s="129">
        <f>SUM(R197:R213)</f>
        <v>0</v>
      </c>
      <c r="T196" s="130">
        <f>SUM(T197:T213)</f>
        <v>1.4729700000000001</v>
      </c>
      <c r="AR196" s="124" t="s">
        <v>86</v>
      </c>
      <c r="AT196" s="131" t="s">
        <v>75</v>
      </c>
      <c r="AU196" s="131" t="s">
        <v>84</v>
      </c>
      <c r="AY196" s="124" t="s">
        <v>176</v>
      </c>
      <c r="BK196" s="132">
        <f>SUM(BK197:BK213)</f>
        <v>0</v>
      </c>
    </row>
    <row r="197" spans="2:65" s="1" customFormat="1" ht="24.2" customHeight="1">
      <c r="B197" s="31"/>
      <c r="C197" s="135" t="s">
        <v>354</v>
      </c>
      <c r="D197" s="135" t="s">
        <v>179</v>
      </c>
      <c r="E197" s="136" t="s">
        <v>355</v>
      </c>
      <c r="F197" s="137" t="s">
        <v>356</v>
      </c>
      <c r="G197" s="138" t="s">
        <v>240</v>
      </c>
      <c r="H197" s="139">
        <v>490.99</v>
      </c>
      <c r="I197" s="140"/>
      <c r="J197" s="141">
        <f>ROUND(I197*H197,2)</f>
        <v>0</v>
      </c>
      <c r="K197" s="137" t="s">
        <v>241</v>
      </c>
      <c r="L197" s="31"/>
      <c r="M197" s="142" t="s">
        <v>1</v>
      </c>
      <c r="N197" s="143" t="s">
        <v>41</v>
      </c>
      <c r="P197" s="144">
        <f>O197*H197</f>
        <v>0</v>
      </c>
      <c r="Q197" s="144">
        <v>0</v>
      </c>
      <c r="R197" s="144">
        <f>Q197*H197</f>
        <v>0</v>
      </c>
      <c r="S197" s="144">
        <v>0</v>
      </c>
      <c r="T197" s="145">
        <f>S197*H197</f>
        <v>0</v>
      </c>
      <c r="AR197" s="146" t="s">
        <v>138</v>
      </c>
      <c r="AT197" s="146" t="s">
        <v>179</v>
      </c>
      <c r="AU197" s="146" t="s">
        <v>86</v>
      </c>
      <c r="AY197" s="16" t="s">
        <v>176</v>
      </c>
      <c r="BE197" s="147">
        <f>IF(N197="základní",J197,0)</f>
        <v>0</v>
      </c>
      <c r="BF197" s="147">
        <f>IF(N197="snížená",J197,0)</f>
        <v>0</v>
      </c>
      <c r="BG197" s="147">
        <f>IF(N197="zákl. přenesená",J197,0)</f>
        <v>0</v>
      </c>
      <c r="BH197" s="147">
        <f>IF(N197="sníž. přenesená",J197,0)</f>
        <v>0</v>
      </c>
      <c r="BI197" s="147">
        <f>IF(N197="nulová",J197,0)</f>
        <v>0</v>
      </c>
      <c r="BJ197" s="16" t="s">
        <v>84</v>
      </c>
      <c r="BK197" s="147">
        <f>ROUND(I197*H197,2)</f>
        <v>0</v>
      </c>
      <c r="BL197" s="16" t="s">
        <v>138</v>
      </c>
      <c r="BM197" s="146" t="s">
        <v>357</v>
      </c>
    </row>
    <row r="198" spans="2:65" s="12" customFormat="1" ht="11.25">
      <c r="B198" s="157"/>
      <c r="D198" s="148" t="s">
        <v>247</v>
      </c>
      <c r="E198" s="158" t="s">
        <v>1</v>
      </c>
      <c r="F198" s="159" t="s">
        <v>265</v>
      </c>
      <c r="H198" s="158" t="s">
        <v>1</v>
      </c>
      <c r="I198" s="160"/>
      <c r="L198" s="157"/>
      <c r="M198" s="161"/>
      <c r="T198" s="162"/>
      <c r="AT198" s="158" t="s">
        <v>247</v>
      </c>
      <c r="AU198" s="158" t="s">
        <v>86</v>
      </c>
      <c r="AV198" s="12" t="s">
        <v>84</v>
      </c>
      <c r="AW198" s="12" t="s">
        <v>32</v>
      </c>
      <c r="AX198" s="12" t="s">
        <v>76</v>
      </c>
      <c r="AY198" s="158" t="s">
        <v>176</v>
      </c>
    </row>
    <row r="199" spans="2:65" s="12" customFormat="1" ht="11.25">
      <c r="B199" s="157"/>
      <c r="D199" s="148" t="s">
        <v>247</v>
      </c>
      <c r="E199" s="158" t="s">
        <v>1</v>
      </c>
      <c r="F199" s="159" t="s">
        <v>266</v>
      </c>
      <c r="H199" s="158" t="s">
        <v>1</v>
      </c>
      <c r="I199" s="160"/>
      <c r="L199" s="157"/>
      <c r="M199" s="161"/>
      <c r="T199" s="162"/>
      <c r="AT199" s="158" t="s">
        <v>247</v>
      </c>
      <c r="AU199" s="158" t="s">
        <v>86</v>
      </c>
      <c r="AV199" s="12" t="s">
        <v>84</v>
      </c>
      <c r="AW199" s="12" t="s">
        <v>32</v>
      </c>
      <c r="AX199" s="12" t="s">
        <v>76</v>
      </c>
      <c r="AY199" s="158" t="s">
        <v>176</v>
      </c>
    </row>
    <row r="200" spans="2:65" s="13" customFormat="1" ht="11.25">
      <c r="B200" s="163"/>
      <c r="D200" s="148" t="s">
        <v>247</v>
      </c>
      <c r="E200" s="164" t="s">
        <v>1</v>
      </c>
      <c r="F200" s="165" t="s">
        <v>358</v>
      </c>
      <c r="H200" s="166">
        <v>490.99</v>
      </c>
      <c r="I200" s="167"/>
      <c r="L200" s="163"/>
      <c r="M200" s="168"/>
      <c r="T200" s="169"/>
      <c r="AT200" s="164" t="s">
        <v>247</v>
      </c>
      <c r="AU200" s="164" t="s">
        <v>86</v>
      </c>
      <c r="AV200" s="13" t="s">
        <v>86</v>
      </c>
      <c r="AW200" s="13" t="s">
        <v>32</v>
      </c>
      <c r="AX200" s="13" t="s">
        <v>76</v>
      </c>
      <c r="AY200" s="164" t="s">
        <v>176</v>
      </c>
    </row>
    <row r="201" spans="2:65" s="14" customFormat="1" ht="11.25">
      <c r="B201" s="170"/>
      <c r="D201" s="148" t="s">
        <v>247</v>
      </c>
      <c r="E201" s="171" t="s">
        <v>1</v>
      </c>
      <c r="F201" s="172" t="s">
        <v>250</v>
      </c>
      <c r="H201" s="173">
        <v>490.99</v>
      </c>
      <c r="I201" s="174"/>
      <c r="L201" s="170"/>
      <c r="M201" s="175"/>
      <c r="T201" s="176"/>
      <c r="AT201" s="171" t="s">
        <v>247</v>
      </c>
      <c r="AU201" s="171" t="s">
        <v>86</v>
      </c>
      <c r="AV201" s="14" t="s">
        <v>182</v>
      </c>
      <c r="AW201" s="14" t="s">
        <v>32</v>
      </c>
      <c r="AX201" s="14" t="s">
        <v>84</v>
      </c>
      <c r="AY201" s="171" t="s">
        <v>176</v>
      </c>
    </row>
    <row r="202" spans="2:65" s="1" customFormat="1" ht="16.5" customHeight="1">
      <c r="B202" s="31"/>
      <c r="C202" s="135" t="s">
        <v>359</v>
      </c>
      <c r="D202" s="135" t="s">
        <v>179</v>
      </c>
      <c r="E202" s="136" t="s">
        <v>360</v>
      </c>
      <c r="F202" s="137" t="s">
        <v>361</v>
      </c>
      <c r="G202" s="138" t="s">
        <v>240</v>
      </c>
      <c r="H202" s="139">
        <v>490.99</v>
      </c>
      <c r="I202" s="140"/>
      <c r="J202" s="141">
        <f>ROUND(I202*H202,2)</f>
        <v>0</v>
      </c>
      <c r="K202" s="137" t="s">
        <v>241</v>
      </c>
      <c r="L202" s="31"/>
      <c r="M202" s="142" t="s">
        <v>1</v>
      </c>
      <c r="N202" s="143" t="s">
        <v>41</v>
      </c>
      <c r="P202" s="144">
        <f>O202*H202</f>
        <v>0</v>
      </c>
      <c r="Q202" s="144">
        <v>0</v>
      </c>
      <c r="R202" s="144">
        <f>Q202*H202</f>
        <v>0</v>
      </c>
      <c r="S202" s="144">
        <v>3.0000000000000001E-3</v>
      </c>
      <c r="T202" s="145">
        <f>S202*H202</f>
        <v>1.4729700000000001</v>
      </c>
      <c r="AR202" s="146" t="s">
        <v>138</v>
      </c>
      <c r="AT202" s="146" t="s">
        <v>179</v>
      </c>
      <c r="AU202" s="146" t="s">
        <v>86</v>
      </c>
      <c r="AY202" s="16" t="s">
        <v>176</v>
      </c>
      <c r="BE202" s="147">
        <f>IF(N202="základní",J202,0)</f>
        <v>0</v>
      </c>
      <c r="BF202" s="147">
        <f>IF(N202="snížená",J202,0)</f>
        <v>0</v>
      </c>
      <c r="BG202" s="147">
        <f>IF(N202="zákl. přenesená",J202,0)</f>
        <v>0</v>
      </c>
      <c r="BH202" s="147">
        <f>IF(N202="sníž. přenesená",J202,0)</f>
        <v>0</v>
      </c>
      <c r="BI202" s="147">
        <f>IF(N202="nulová",J202,0)</f>
        <v>0</v>
      </c>
      <c r="BJ202" s="16" t="s">
        <v>84</v>
      </c>
      <c r="BK202" s="147">
        <f>ROUND(I202*H202,2)</f>
        <v>0</v>
      </c>
      <c r="BL202" s="16" t="s">
        <v>138</v>
      </c>
      <c r="BM202" s="146" t="s">
        <v>362</v>
      </c>
    </row>
    <row r="203" spans="2:65" s="12" customFormat="1" ht="11.25">
      <c r="B203" s="157"/>
      <c r="D203" s="148" t="s">
        <v>247</v>
      </c>
      <c r="E203" s="158" t="s">
        <v>1</v>
      </c>
      <c r="F203" s="159" t="s">
        <v>265</v>
      </c>
      <c r="H203" s="158" t="s">
        <v>1</v>
      </c>
      <c r="I203" s="160"/>
      <c r="L203" s="157"/>
      <c r="M203" s="161"/>
      <c r="T203" s="162"/>
      <c r="AT203" s="158" t="s">
        <v>247</v>
      </c>
      <c r="AU203" s="158" t="s">
        <v>86</v>
      </c>
      <c r="AV203" s="12" t="s">
        <v>84</v>
      </c>
      <c r="AW203" s="12" t="s">
        <v>32</v>
      </c>
      <c r="AX203" s="12" t="s">
        <v>76</v>
      </c>
      <c r="AY203" s="158" t="s">
        <v>176</v>
      </c>
    </row>
    <row r="204" spans="2:65" s="12" customFormat="1" ht="11.25">
      <c r="B204" s="157"/>
      <c r="D204" s="148" t="s">
        <v>247</v>
      </c>
      <c r="E204" s="158" t="s">
        <v>1</v>
      </c>
      <c r="F204" s="159" t="s">
        <v>266</v>
      </c>
      <c r="H204" s="158" t="s">
        <v>1</v>
      </c>
      <c r="I204" s="160"/>
      <c r="L204" s="157"/>
      <c r="M204" s="161"/>
      <c r="T204" s="162"/>
      <c r="AT204" s="158" t="s">
        <v>247</v>
      </c>
      <c r="AU204" s="158" t="s">
        <v>86</v>
      </c>
      <c r="AV204" s="12" t="s">
        <v>84</v>
      </c>
      <c r="AW204" s="12" t="s">
        <v>32</v>
      </c>
      <c r="AX204" s="12" t="s">
        <v>76</v>
      </c>
      <c r="AY204" s="158" t="s">
        <v>176</v>
      </c>
    </row>
    <row r="205" spans="2:65" s="13" customFormat="1" ht="11.25">
      <c r="B205" s="163"/>
      <c r="D205" s="148" t="s">
        <v>247</v>
      </c>
      <c r="E205" s="164" t="s">
        <v>1</v>
      </c>
      <c r="F205" s="165" t="s">
        <v>358</v>
      </c>
      <c r="H205" s="166">
        <v>490.99</v>
      </c>
      <c r="I205" s="167"/>
      <c r="L205" s="163"/>
      <c r="M205" s="168"/>
      <c r="T205" s="169"/>
      <c r="AT205" s="164" t="s">
        <v>247</v>
      </c>
      <c r="AU205" s="164" t="s">
        <v>86</v>
      </c>
      <c r="AV205" s="13" t="s">
        <v>86</v>
      </c>
      <c r="AW205" s="13" t="s">
        <v>32</v>
      </c>
      <c r="AX205" s="13" t="s">
        <v>76</v>
      </c>
      <c r="AY205" s="164" t="s">
        <v>176</v>
      </c>
    </row>
    <row r="206" spans="2:65" s="14" customFormat="1" ht="11.25">
      <c r="B206" s="170"/>
      <c r="D206" s="148" t="s">
        <v>247</v>
      </c>
      <c r="E206" s="171" t="s">
        <v>1</v>
      </c>
      <c r="F206" s="172" t="s">
        <v>250</v>
      </c>
      <c r="H206" s="173">
        <v>490.99</v>
      </c>
      <c r="I206" s="174"/>
      <c r="L206" s="170"/>
      <c r="M206" s="175"/>
      <c r="T206" s="176"/>
      <c r="AT206" s="171" t="s">
        <v>247</v>
      </c>
      <c r="AU206" s="171" t="s">
        <v>86</v>
      </c>
      <c r="AV206" s="14" t="s">
        <v>182</v>
      </c>
      <c r="AW206" s="14" t="s">
        <v>32</v>
      </c>
      <c r="AX206" s="14" t="s">
        <v>84</v>
      </c>
      <c r="AY206" s="171" t="s">
        <v>176</v>
      </c>
    </row>
    <row r="207" spans="2:65" s="1" customFormat="1" ht="16.5" customHeight="1">
      <c r="B207" s="31"/>
      <c r="C207" s="135" t="s">
        <v>363</v>
      </c>
      <c r="D207" s="135" t="s">
        <v>179</v>
      </c>
      <c r="E207" s="136" t="s">
        <v>364</v>
      </c>
      <c r="F207" s="137" t="s">
        <v>365</v>
      </c>
      <c r="G207" s="138" t="s">
        <v>240</v>
      </c>
      <c r="H207" s="139">
        <v>24.55</v>
      </c>
      <c r="I207" s="140"/>
      <c r="J207" s="141">
        <f>ROUND(I207*H207,2)</f>
        <v>0</v>
      </c>
      <c r="K207" s="137" t="s">
        <v>241</v>
      </c>
      <c r="L207" s="31"/>
      <c r="M207" s="142" t="s">
        <v>1</v>
      </c>
      <c r="N207" s="143" t="s">
        <v>41</v>
      </c>
      <c r="P207" s="144">
        <f>O207*H207</f>
        <v>0</v>
      </c>
      <c r="Q207" s="144">
        <v>0</v>
      </c>
      <c r="R207" s="144">
        <f>Q207*H207</f>
        <v>0</v>
      </c>
      <c r="S207" s="144">
        <v>0</v>
      </c>
      <c r="T207" s="145">
        <f>S207*H207</f>
        <v>0</v>
      </c>
      <c r="AR207" s="146" t="s">
        <v>138</v>
      </c>
      <c r="AT207" s="146" t="s">
        <v>179</v>
      </c>
      <c r="AU207" s="146" t="s">
        <v>86</v>
      </c>
      <c r="AY207" s="16" t="s">
        <v>176</v>
      </c>
      <c r="BE207" s="147">
        <f>IF(N207="základní",J207,0)</f>
        <v>0</v>
      </c>
      <c r="BF207" s="147">
        <f>IF(N207="snížená",J207,0)</f>
        <v>0</v>
      </c>
      <c r="BG207" s="147">
        <f>IF(N207="zákl. přenesená",J207,0)</f>
        <v>0</v>
      </c>
      <c r="BH207" s="147">
        <f>IF(N207="sníž. přenesená",J207,0)</f>
        <v>0</v>
      </c>
      <c r="BI207" s="147">
        <f>IF(N207="nulová",J207,0)</f>
        <v>0</v>
      </c>
      <c r="BJ207" s="16" t="s">
        <v>84</v>
      </c>
      <c r="BK207" s="147">
        <f>ROUND(I207*H207,2)</f>
        <v>0</v>
      </c>
      <c r="BL207" s="16" t="s">
        <v>138</v>
      </c>
      <c r="BM207" s="146" t="s">
        <v>366</v>
      </c>
    </row>
    <row r="208" spans="2:65" s="12" customFormat="1" ht="11.25">
      <c r="B208" s="157"/>
      <c r="D208" s="148" t="s">
        <v>247</v>
      </c>
      <c r="E208" s="158" t="s">
        <v>1</v>
      </c>
      <c r="F208" s="159" t="s">
        <v>367</v>
      </c>
      <c r="H208" s="158" t="s">
        <v>1</v>
      </c>
      <c r="I208" s="160"/>
      <c r="L208" s="157"/>
      <c r="M208" s="161"/>
      <c r="T208" s="162"/>
      <c r="AT208" s="158" t="s">
        <v>247</v>
      </c>
      <c r="AU208" s="158" t="s">
        <v>86</v>
      </c>
      <c r="AV208" s="12" t="s">
        <v>84</v>
      </c>
      <c r="AW208" s="12" t="s">
        <v>32</v>
      </c>
      <c r="AX208" s="12" t="s">
        <v>76</v>
      </c>
      <c r="AY208" s="158" t="s">
        <v>176</v>
      </c>
    </row>
    <row r="209" spans="2:65" s="12" customFormat="1" ht="11.25">
      <c r="B209" s="157"/>
      <c r="D209" s="148" t="s">
        <v>247</v>
      </c>
      <c r="E209" s="158" t="s">
        <v>1</v>
      </c>
      <c r="F209" s="159" t="s">
        <v>265</v>
      </c>
      <c r="H209" s="158" t="s">
        <v>1</v>
      </c>
      <c r="I209" s="160"/>
      <c r="L209" s="157"/>
      <c r="M209" s="161"/>
      <c r="T209" s="162"/>
      <c r="AT209" s="158" t="s">
        <v>247</v>
      </c>
      <c r="AU209" s="158" t="s">
        <v>86</v>
      </c>
      <c r="AV209" s="12" t="s">
        <v>84</v>
      </c>
      <c r="AW209" s="12" t="s">
        <v>32</v>
      </c>
      <c r="AX209" s="12" t="s">
        <v>76</v>
      </c>
      <c r="AY209" s="158" t="s">
        <v>176</v>
      </c>
    </row>
    <row r="210" spans="2:65" s="12" customFormat="1" ht="11.25">
      <c r="B210" s="157"/>
      <c r="D210" s="148" t="s">
        <v>247</v>
      </c>
      <c r="E210" s="158" t="s">
        <v>1</v>
      </c>
      <c r="F210" s="159" t="s">
        <v>266</v>
      </c>
      <c r="H210" s="158" t="s">
        <v>1</v>
      </c>
      <c r="I210" s="160"/>
      <c r="L210" s="157"/>
      <c r="M210" s="161"/>
      <c r="T210" s="162"/>
      <c r="AT210" s="158" t="s">
        <v>247</v>
      </c>
      <c r="AU210" s="158" t="s">
        <v>86</v>
      </c>
      <c r="AV210" s="12" t="s">
        <v>84</v>
      </c>
      <c r="AW210" s="12" t="s">
        <v>32</v>
      </c>
      <c r="AX210" s="12" t="s">
        <v>76</v>
      </c>
      <c r="AY210" s="158" t="s">
        <v>176</v>
      </c>
    </row>
    <row r="211" spans="2:65" s="13" customFormat="1" ht="11.25">
      <c r="B211" s="163"/>
      <c r="D211" s="148" t="s">
        <v>247</v>
      </c>
      <c r="E211" s="164" t="s">
        <v>1</v>
      </c>
      <c r="F211" s="165" t="s">
        <v>358</v>
      </c>
      <c r="H211" s="166">
        <v>490.99</v>
      </c>
      <c r="I211" s="167"/>
      <c r="L211" s="163"/>
      <c r="M211" s="168"/>
      <c r="T211" s="169"/>
      <c r="AT211" s="164" t="s">
        <v>247</v>
      </c>
      <c r="AU211" s="164" t="s">
        <v>86</v>
      </c>
      <c r="AV211" s="13" t="s">
        <v>86</v>
      </c>
      <c r="AW211" s="13" t="s">
        <v>32</v>
      </c>
      <c r="AX211" s="13" t="s">
        <v>76</v>
      </c>
      <c r="AY211" s="164" t="s">
        <v>176</v>
      </c>
    </row>
    <row r="212" spans="2:65" s="14" customFormat="1" ht="11.25">
      <c r="B212" s="170"/>
      <c r="D212" s="148" t="s">
        <v>247</v>
      </c>
      <c r="E212" s="171" t="s">
        <v>1</v>
      </c>
      <c r="F212" s="172" t="s">
        <v>250</v>
      </c>
      <c r="H212" s="173">
        <v>490.99</v>
      </c>
      <c r="I212" s="174"/>
      <c r="L212" s="170"/>
      <c r="M212" s="175"/>
      <c r="T212" s="176"/>
      <c r="AT212" s="171" t="s">
        <v>247</v>
      </c>
      <c r="AU212" s="171" t="s">
        <v>86</v>
      </c>
      <c r="AV212" s="14" t="s">
        <v>182</v>
      </c>
      <c r="AW212" s="14" t="s">
        <v>32</v>
      </c>
      <c r="AX212" s="14" t="s">
        <v>76</v>
      </c>
      <c r="AY212" s="171" t="s">
        <v>176</v>
      </c>
    </row>
    <row r="213" spans="2:65" s="13" customFormat="1" ht="11.25">
      <c r="B213" s="163"/>
      <c r="D213" s="148" t="s">
        <v>247</v>
      </c>
      <c r="E213" s="164" t="s">
        <v>1</v>
      </c>
      <c r="F213" s="165" t="s">
        <v>368</v>
      </c>
      <c r="H213" s="166">
        <v>24.55</v>
      </c>
      <c r="I213" s="167"/>
      <c r="L213" s="163"/>
      <c r="M213" s="168"/>
      <c r="T213" s="169"/>
      <c r="AT213" s="164" t="s">
        <v>247</v>
      </c>
      <c r="AU213" s="164" t="s">
        <v>86</v>
      </c>
      <c r="AV213" s="13" t="s">
        <v>86</v>
      </c>
      <c r="AW213" s="13" t="s">
        <v>32</v>
      </c>
      <c r="AX213" s="13" t="s">
        <v>84</v>
      </c>
      <c r="AY213" s="164" t="s">
        <v>176</v>
      </c>
    </row>
    <row r="214" spans="2:65" s="11" customFormat="1" ht="22.9" customHeight="1">
      <c r="B214" s="123"/>
      <c r="D214" s="124" t="s">
        <v>75</v>
      </c>
      <c r="E214" s="133" t="s">
        <v>369</v>
      </c>
      <c r="F214" s="133" t="s">
        <v>370</v>
      </c>
      <c r="I214" s="126"/>
      <c r="J214" s="134">
        <f>BK214</f>
        <v>0</v>
      </c>
      <c r="L214" s="123"/>
      <c r="M214" s="128"/>
      <c r="P214" s="129">
        <f>SUM(P215:P237)</f>
        <v>0</v>
      </c>
      <c r="R214" s="129">
        <f>SUM(R215:R237)</f>
        <v>0</v>
      </c>
      <c r="T214" s="130">
        <f>SUM(T215:T237)</f>
        <v>10.908367500000001</v>
      </c>
      <c r="AR214" s="124" t="s">
        <v>86</v>
      </c>
      <c r="AT214" s="131" t="s">
        <v>75</v>
      </c>
      <c r="AU214" s="131" t="s">
        <v>84</v>
      </c>
      <c r="AY214" s="124" t="s">
        <v>176</v>
      </c>
      <c r="BK214" s="132">
        <f>SUM(BK215:BK237)</f>
        <v>0</v>
      </c>
    </row>
    <row r="215" spans="2:65" s="1" customFormat="1" ht="24.2" customHeight="1">
      <c r="B215" s="31"/>
      <c r="C215" s="135" t="s">
        <v>371</v>
      </c>
      <c r="D215" s="135" t="s">
        <v>179</v>
      </c>
      <c r="E215" s="136" t="s">
        <v>372</v>
      </c>
      <c r="F215" s="137" t="s">
        <v>373</v>
      </c>
      <c r="G215" s="138" t="s">
        <v>240</v>
      </c>
      <c r="H215" s="139">
        <v>133.845</v>
      </c>
      <c r="I215" s="140"/>
      <c r="J215" s="141">
        <f>ROUND(I215*H215,2)</f>
        <v>0</v>
      </c>
      <c r="K215" s="137" t="s">
        <v>241</v>
      </c>
      <c r="L215" s="31"/>
      <c r="M215" s="142" t="s">
        <v>1</v>
      </c>
      <c r="N215" s="143" t="s">
        <v>41</v>
      </c>
      <c r="P215" s="144">
        <f>O215*H215</f>
        <v>0</v>
      </c>
      <c r="Q215" s="144">
        <v>0</v>
      </c>
      <c r="R215" s="144">
        <f>Q215*H215</f>
        <v>0</v>
      </c>
      <c r="S215" s="144">
        <v>8.1500000000000003E-2</v>
      </c>
      <c r="T215" s="145">
        <f>S215*H215</f>
        <v>10.908367500000001</v>
      </c>
      <c r="AR215" s="146" t="s">
        <v>138</v>
      </c>
      <c r="AT215" s="146" t="s">
        <v>179</v>
      </c>
      <c r="AU215" s="146" t="s">
        <v>86</v>
      </c>
      <c r="AY215" s="16" t="s">
        <v>176</v>
      </c>
      <c r="BE215" s="147">
        <f>IF(N215="základní",J215,0)</f>
        <v>0</v>
      </c>
      <c r="BF215" s="147">
        <f>IF(N215="snížená",J215,0)</f>
        <v>0</v>
      </c>
      <c r="BG215" s="147">
        <f>IF(N215="zákl. přenesená",J215,0)</f>
        <v>0</v>
      </c>
      <c r="BH215" s="147">
        <f>IF(N215="sníž. přenesená",J215,0)</f>
        <v>0</v>
      </c>
      <c r="BI215" s="147">
        <f>IF(N215="nulová",J215,0)</f>
        <v>0</v>
      </c>
      <c r="BJ215" s="16" t="s">
        <v>84</v>
      </c>
      <c r="BK215" s="147">
        <f>ROUND(I215*H215,2)</f>
        <v>0</v>
      </c>
      <c r="BL215" s="16" t="s">
        <v>138</v>
      </c>
      <c r="BM215" s="146" t="s">
        <v>374</v>
      </c>
    </row>
    <row r="216" spans="2:65" s="12" customFormat="1" ht="11.25">
      <c r="B216" s="157"/>
      <c r="D216" s="148" t="s">
        <v>247</v>
      </c>
      <c r="E216" s="158" t="s">
        <v>1</v>
      </c>
      <c r="F216" s="159" t="s">
        <v>375</v>
      </c>
      <c r="H216" s="158" t="s">
        <v>1</v>
      </c>
      <c r="I216" s="160"/>
      <c r="L216" s="157"/>
      <c r="M216" s="161"/>
      <c r="T216" s="162"/>
      <c r="AT216" s="158" t="s">
        <v>247</v>
      </c>
      <c r="AU216" s="158" t="s">
        <v>86</v>
      </c>
      <c r="AV216" s="12" t="s">
        <v>84</v>
      </c>
      <c r="AW216" s="12" t="s">
        <v>32</v>
      </c>
      <c r="AX216" s="12" t="s">
        <v>76</v>
      </c>
      <c r="AY216" s="158" t="s">
        <v>176</v>
      </c>
    </row>
    <row r="217" spans="2:65" s="12" customFormat="1" ht="11.25">
      <c r="B217" s="157"/>
      <c r="D217" s="148" t="s">
        <v>247</v>
      </c>
      <c r="E217" s="158" t="s">
        <v>1</v>
      </c>
      <c r="F217" s="159" t="s">
        <v>376</v>
      </c>
      <c r="H217" s="158" t="s">
        <v>1</v>
      </c>
      <c r="I217" s="160"/>
      <c r="L217" s="157"/>
      <c r="M217" s="161"/>
      <c r="T217" s="162"/>
      <c r="AT217" s="158" t="s">
        <v>247</v>
      </c>
      <c r="AU217" s="158" t="s">
        <v>86</v>
      </c>
      <c r="AV217" s="12" t="s">
        <v>84</v>
      </c>
      <c r="AW217" s="12" t="s">
        <v>32</v>
      </c>
      <c r="AX217" s="12" t="s">
        <v>76</v>
      </c>
      <c r="AY217" s="158" t="s">
        <v>176</v>
      </c>
    </row>
    <row r="218" spans="2:65" s="12" customFormat="1" ht="11.25">
      <c r="B218" s="157"/>
      <c r="D218" s="148" t="s">
        <v>247</v>
      </c>
      <c r="E218" s="158" t="s">
        <v>1</v>
      </c>
      <c r="F218" s="159" t="s">
        <v>377</v>
      </c>
      <c r="H218" s="158" t="s">
        <v>1</v>
      </c>
      <c r="I218" s="160"/>
      <c r="L218" s="157"/>
      <c r="M218" s="161"/>
      <c r="T218" s="162"/>
      <c r="AT218" s="158" t="s">
        <v>247</v>
      </c>
      <c r="AU218" s="158" t="s">
        <v>86</v>
      </c>
      <c r="AV218" s="12" t="s">
        <v>84</v>
      </c>
      <c r="AW218" s="12" t="s">
        <v>32</v>
      </c>
      <c r="AX218" s="12" t="s">
        <v>76</v>
      </c>
      <c r="AY218" s="158" t="s">
        <v>176</v>
      </c>
    </row>
    <row r="219" spans="2:65" s="13" customFormat="1" ht="11.25">
      <c r="B219" s="163"/>
      <c r="D219" s="148" t="s">
        <v>247</v>
      </c>
      <c r="E219" s="164" t="s">
        <v>1</v>
      </c>
      <c r="F219" s="165" t="s">
        <v>378</v>
      </c>
      <c r="H219" s="166">
        <v>7.4</v>
      </c>
      <c r="I219" s="167"/>
      <c r="L219" s="163"/>
      <c r="M219" s="168"/>
      <c r="T219" s="169"/>
      <c r="AT219" s="164" t="s">
        <v>247</v>
      </c>
      <c r="AU219" s="164" t="s">
        <v>86</v>
      </c>
      <c r="AV219" s="13" t="s">
        <v>86</v>
      </c>
      <c r="AW219" s="13" t="s">
        <v>32</v>
      </c>
      <c r="AX219" s="13" t="s">
        <v>76</v>
      </c>
      <c r="AY219" s="164" t="s">
        <v>176</v>
      </c>
    </row>
    <row r="220" spans="2:65" s="13" customFormat="1" ht="11.25">
      <c r="B220" s="163"/>
      <c r="D220" s="148" t="s">
        <v>247</v>
      </c>
      <c r="E220" s="164" t="s">
        <v>1</v>
      </c>
      <c r="F220" s="165" t="s">
        <v>379</v>
      </c>
      <c r="H220" s="166">
        <v>2.37</v>
      </c>
      <c r="I220" s="167"/>
      <c r="L220" s="163"/>
      <c r="M220" s="168"/>
      <c r="T220" s="169"/>
      <c r="AT220" s="164" t="s">
        <v>247</v>
      </c>
      <c r="AU220" s="164" t="s">
        <v>86</v>
      </c>
      <c r="AV220" s="13" t="s">
        <v>86</v>
      </c>
      <c r="AW220" s="13" t="s">
        <v>32</v>
      </c>
      <c r="AX220" s="13" t="s">
        <v>76</v>
      </c>
      <c r="AY220" s="164" t="s">
        <v>176</v>
      </c>
    </row>
    <row r="221" spans="2:65" s="13" customFormat="1" ht="11.25">
      <c r="B221" s="163"/>
      <c r="D221" s="148" t="s">
        <v>247</v>
      </c>
      <c r="E221" s="164" t="s">
        <v>1</v>
      </c>
      <c r="F221" s="165" t="s">
        <v>380</v>
      </c>
      <c r="H221" s="166">
        <v>5.617</v>
      </c>
      <c r="I221" s="167"/>
      <c r="L221" s="163"/>
      <c r="M221" s="168"/>
      <c r="T221" s="169"/>
      <c r="AT221" s="164" t="s">
        <v>247</v>
      </c>
      <c r="AU221" s="164" t="s">
        <v>86</v>
      </c>
      <c r="AV221" s="13" t="s">
        <v>86</v>
      </c>
      <c r="AW221" s="13" t="s">
        <v>32</v>
      </c>
      <c r="AX221" s="13" t="s">
        <v>76</v>
      </c>
      <c r="AY221" s="164" t="s">
        <v>176</v>
      </c>
    </row>
    <row r="222" spans="2:65" s="13" customFormat="1" ht="11.25">
      <c r="B222" s="163"/>
      <c r="D222" s="148" t="s">
        <v>247</v>
      </c>
      <c r="E222" s="164" t="s">
        <v>1</v>
      </c>
      <c r="F222" s="165" t="s">
        <v>381</v>
      </c>
      <c r="H222" s="166">
        <v>24.225000000000001</v>
      </c>
      <c r="I222" s="167"/>
      <c r="L222" s="163"/>
      <c r="M222" s="168"/>
      <c r="T222" s="169"/>
      <c r="AT222" s="164" t="s">
        <v>247</v>
      </c>
      <c r="AU222" s="164" t="s">
        <v>86</v>
      </c>
      <c r="AV222" s="13" t="s">
        <v>86</v>
      </c>
      <c r="AW222" s="13" t="s">
        <v>32</v>
      </c>
      <c r="AX222" s="13" t="s">
        <v>76</v>
      </c>
      <c r="AY222" s="164" t="s">
        <v>176</v>
      </c>
    </row>
    <row r="223" spans="2:65" s="13" customFormat="1" ht="11.25">
      <c r="B223" s="163"/>
      <c r="D223" s="148" t="s">
        <v>247</v>
      </c>
      <c r="E223" s="164" t="s">
        <v>1</v>
      </c>
      <c r="F223" s="165" t="s">
        <v>382</v>
      </c>
      <c r="H223" s="166">
        <v>10.164</v>
      </c>
      <c r="I223" s="167"/>
      <c r="L223" s="163"/>
      <c r="M223" s="168"/>
      <c r="T223" s="169"/>
      <c r="AT223" s="164" t="s">
        <v>247</v>
      </c>
      <c r="AU223" s="164" t="s">
        <v>86</v>
      </c>
      <c r="AV223" s="13" t="s">
        <v>86</v>
      </c>
      <c r="AW223" s="13" t="s">
        <v>32</v>
      </c>
      <c r="AX223" s="13" t="s">
        <v>76</v>
      </c>
      <c r="AY223" s="164" t="s">
        <v>176</v>
      </c>
    </row>
    <row r="224" spans="2:65" s="12" customFormat="1" ht="11.25">
      <c r="B224" s="157"/>
      <c r="D224" s="148" t="s">
        <v>247</v>
      </c>
      <c r="E224" s="158" t="s">
        <v>1</v>
      </c>
      <c r="F224" s="159" t="s">
        <v>383</v>
      </c>
      <c r="H224" s="158" t="s">
        <v>1</v>
      </c>
      <c r="I224" s="160"/>
      <c r="L224" s="157"/>
      <c r="M224" s="161"/>
      <c r="T224" s="162"/>
      <c r="AT224" s="158" t="s">
        <v>247</v>
      </c>
      <c r="AU224" s="158" t="s">
        <v>86</v>
      </c>
      <c r="AV224" s="12" t="s">
        <v>84</v>
      </c>
      <c r="AW224" s="12" t="s">
        <v>32</v>
      </c>
      <c r="AX224" s="12" t="s">
        <v>76</v>
      </c>
      <c r="AY224" s="158" t="s">
        <v>176</v>
      </c>
    </row>
    <row r="225" spans="2:65" s="13" customFormat="1" ht="11.25">
      <c r="B225" s="163"/>
      <c r="D225" s="148" t="s">
        <v>247</v>
      </c>
      <c r="E225" s="164" t="s">
        <v>1</v>
      </c>
      <c r="F225" s="165" t="s">
        <v>378</v>
      </c>
      <c r="H225" s="166">
        <v>7.4</v>
      </c>
      <c r="I225" s="167"/>
      <c r="L225" s="163"/>
      <c r="M225" s="168"/>
      <c r="T225" s="169"/>
      <c r="AT225" s="164" t="s">
        <v>247</v>
      </c>
      <c r="AU225" s="164" t="s">
        <v>86</v>
      </c>
      <c r="AV225" s="13" t="s">
        <v>86</v>
      </c>
      <c r="AW225" s="13" t="s">
        <v>32</v>
      </c>
      <c r="AX225" s="13" t="s">
        <v>76</v>
      </c>
      <c r="AY225" s="164" t="s">
        <v>176</v>
      </c>
    </row>
    <row r="226" spans="2:65" s="13" customFormat="1" ht="11.25">
      <c r="B226" s="163"/>
      <c r="D226" s="148" t="s">
        <v>247</v>
      </c>
      <c r="E226" s="164" t="s">
        <v>1</v>
      </c>
      <c r="F226" s="165" t="s">
        <v>379</v>
      </c>
      <c r="H226" s="166">
        <v>2.37</v>
      </c>
      <c r="I226" s="167"/>
      <c r="L226" s="163"/>
      <c r="M226" s="168"/>
      <c r="T226" s="169"/>
      <c r="AT226" s="164" t="s">
        <v>247</v>
      </c>
      <c r="AU226" s="164" t="s">
        <v>86</v>
      </c>
      <c r="AV226" s="13" t="s">
        <v>86</v>
      </c>
      <c r="AW226" s="13" t="s">
        <v>32</v>
      </c>
      <c r="AX226" s="13" t="s">
        <v>76</v>
      </c>
      <c r="AY226" s="164" t="s">
        <v>176</v>
      </c>
    </row>
    <row r="227" spans="2:65" s="13" customFormat="1" ht="11.25">
      <c r="B227" s="163"/>
      <c r="D227" s="148" t="s">
        <v>247</v>
      </c>
      <c r="E227" s="164" t="s">
        <v>1</v>
      </c>
      <c r="F227" s="165" t="s">
        <v>380</v>
      </c>
      <c r="H227" s="166">
        <v>5.617</v>
      </c>
      <c r="I227" s="167"/>
      <c r="L227" s="163"/>
      <c r="M227" s="168"/>
      <c r="T227" s="169"/>
      <c r="AT227" s="164" t="s">
        <v>247</v>
      </c>
      <c r="AU227" s="164" t="s">
        <v>86</v>
      </c>
      <c r="AV227" s="13" t="s">
        <v>86</v>
      </c>
      <c r="AW227" s="13" t="s">
        <v>32</v>
      </c>
      <c r="AX227" s="13" t="s">
        <v>76</v>
      </c>
      <c r="AY227" s="164" t="s">
        <v>176</v>
      </c>
    </row>
    <row r="228" spans="2:65" s="13" customFormat="1" ht="11.25">
      <c r="B228" s="163"/>
      <c r="D228" s="148" t="s">
        <v>247</v>
      </c>
      <c r="E228" s="164" t="s">
        <v>1</v>
      </c>
      <c r="F228" s="165" t="s">
        <v>384</v>
      </c>
      <c r="H228" s="166">
        <v>9.8249999999999993</v>
      </c>
      <c r="I228" s="167"/>
      <c r="L228" s="163"/>
      <c r="M228" s="168"/>
      <c r="T228" s="169"/>
      <c r="AT228" s="164" t="s">
        <v>247</v>
      </c>
      <c r="AU228" s="164" t="s">
        <v>86</v>
      </c>
      <c r="AV228" s="13" t="s">
        <v>86</v>
      </c>
      <c r="AW228" s="13" t="s">
        <v>32</v>
      </c>
      <c r="AX228" s="13" t="s">
        <v>76</v>
      </c>
      <c r="AY228" s="164" t="s">
        <v>176</v>
      </c>
    </row>
    <row r="229" spans="2:65" s="13" customFormat="1" ht="11.25">
      <c r="B229" s="163"/>
      <c r="D229" s="148" t="s">
        <v>247</v>
      </c>
      <c r="E229" s="164" t="s">
        <v>1</v>
      </c>
      <c r="F229" s="165" t="s">
        <v>382</v>
      </c>
      <c r="H229" s="166">
        <v>10.164</v>
      </c>
      <c r="I229" s="167"/>
      <c r="L229" s="163"/>
      <c r="M229" s="168"/>
      <c r="T229" s="169"/>
      <c r="AT229" s="164" t="s">
        <v>247</v>
      </c>
      <c r="AU229" s="164" t="s">
        <v>86</v>
      </c>
      <c r="AV229" s="13" t="s">
        <v>86</v>
      </c>
      <c r="AW229" s="13" t="s">
        <v>32</v>
      </c>
      <c r="AX229" s="13" t="s">
        <v>76</v>
      </c>
      <c r="AY229" s="164" t="s">
        <v>176</v>
      </c>
    </row>
    <row r="230" spans="2:65" s="12" customFormat="1" ht="11.25">
      <c r="B230" s="157"/>
      <c r="D230" s="148" t="s">
        <v>247</v>
      </c>
      <c r="E230" s="158" t="s">
        <v>1</v>
      </c>
      <c r="F230" s="159" t="s">
        <v>385</v>
      </c>
      <c r="H230" s="158" t="s">
        <v>1</v>
      </c>
      <c r="I230" s="160"/>
      <c r="L230" s="157"/>
      <c r="M230" s="161"/>
      <c r="T230" s="162"/>
      <c r="AT230" s="158" t="s">
        <v>247</v>
      </c>
      <c r="AU230" s="158" t="s">
        <v>86</v>
      </c>
      <c r="AV230" s="12" t="s">
        <v>84</v>
      </c>
      <c r="AW230" s="12" t="s">
        <v>32</v>
      </c>
      <c r="AX230" s="12" t="s">
        <v>76</v>
      </c>
      <c r="AY230" s="158" t="s">
        <v>176</v>
      </c>
    </row>
    <row r="231" spans="2:65" s="13" customFormat="1" ht="11.25">
      <c r="B231" s="163"/>
      <c r="D231" s="148" t="s">
        <v>247</v>
      </c>
      <c r="E231" s="164" t="s">
        <v>1</v>
      </c>
      <c r="F231" s="165" t="s">
        <v>386</v>
      </c>
      <c r="H231" s="166">
        <v>2.1389999999999998</v>
      </c>
      <c r="I231" s="167"/>
      <c r="L231" s="163"/>
      <c r="M231" s="168"/>
      <c r="T231" s="169"/>
      <c r="AT231" s="164" t="s">
        <v>247</v>
      </c>
      <c r="AU231" s="164" t="s">
        <v>86</v>
      </c>
      <c r="AV231" s="13" t="s">
        <v>86</v>
      </c>
      <c r="AW231" s="13" t="s">
        <v>32</v>
      </c>
      <c r="AX231" s="13" t="s">
        <v>76</v>
      </c>
      <c r="AY231" s="164" t="s">
        <v>176</v>
      </c>
    </row>
    <row r="232" spans="2:65" s="12" customFormat="1" ht="11.25">
      <c r="B232" s="157"/>
      <c r="D232" s="148" t="s">
        <v>247</v>
      </c>
      <c r="E232" s="158" t="s">
        <v>1</v>
      </c>
      <c r="F232" s="159" t="s">
        <v>387</v>
      </c>
      <c r="H232" s="158" t="s">
        <v>1</v>
      </c>
      <c r="I232" s="160"/>
      <c r="L232" s="157"/>
      <c r="M232" s="161"/>
      <c r="T232" s="162"/>
      <c r="AT232" s="158" t="s">
        <v>247</v>
      </c>
      <c r="AU232" s="158" t="s">
        <v>86</v>
      </c>
      <c r="AV232" s="12" t="s">
        <v>84</v>
      </c>
      <c r="AW232" s="12" t="s">
        <v>32</v>
      </c>
      <c r="AX232" s="12" t="s">
        <v>76</v>
      </c>
      <c r="AY232" s="158" t="s">
        <v>176</v>
      </c>
    </row>
    <row r="233" spans="2:65" s="13" customFormat="1" ht="11.25">
      <c r="B233" s="163"/>
      <c r="D233" s="148" t="s">
        <v>247</v>
      </c>
      <c r="E233" s="164" t="s">
        <v>1</v>
      </c>
      <c r="F233" s="165" t="s">
        <v>388</v>
      </c>
      <c r="H233" s="166">
        <v>7.2309999999999999</v>
      </c>
      <c r="I233" s="167"/>
      <c r="L233" s="163"/>
      <c r="M233" s="168"/>
      <c r="T233" s="169"/>
      <c r="AT233" s="164" t="s">
        <v>247</v>
      </c>
      <c r="AU233" s="164" t="s">
        <v>86</v>
      </c>
      <c r="AV233" s="13" t="s">
        <v>86</v>
      </c>
      <c r="AW233" s="13" t="s">
        <v>32</v>
      </c>
      <c r="AX233" s="13" t="s">
        <v>76</v>
      </c>
      <c r="AY233" s="164" t="s">
        <v>176</v>
      </c>
    </row>
    <row r="234" spans="2:65" s="13" customFormat="1" ht="11.25">
      <c r="B234" s="163"/>
      <c r="D234" s="148" t="s">
        <v>247</v>
      </c>
      <c r="E234" s="164" t="s">
        <v>1</v>
      </c>
      <c r="F234" s="165" t="s">
        <v>389</v>
      </c>
      <c r="H234" s="166">
        <v>10.156000000000001</v>
      </c>
      <c r="I234" s="167"/>
      <c r="L234" s="163"/>
      <c r="M234" s="168"/>
      <c r="T234" s="169"/>
      <c r="AT234" s="164" t="s">
        <v>247</v>
      </c>
      <c r="AU234" s="164" t="s">
        <v>86</v>
      </c>
      <c r="AV234" s="13" t="s">
        <v>86</v>
      </c>
      <c r="AW234" s="13" t="s">
        <v>32</v>
      </c>
      <c r="AX234" s="13" t="s">
        <v>76</v>
      </c>
      <c r="AY234" s="164" t="s">
        <v>176</v>
      </c>
    </row>
    <row r="235" spans="2:65" s="13" customFormat="1" ht="11.25">
      <c r="B235" s="163"/>
      <c r="D235" s="148" t="s">
        <v>247</v>
      </c>
      <c r="E235" s="164" t="s">
        <v>1</v>
      </c>
      <c r="F235" s="165" t="s">
        <v>390</v>
      </c>
      <c r="H235" s="166">
        <v>21.332000000000001</v>
      </c>
      <c r="I235" s="167"/>
      <c r="L235" s="163"/>
      <c r="M235" s="168"/>
      <c r="T235" s="169"/>
      <c r="AT235" s="164" t="s">
        <v>247</v>
      </c>
      <c r="AU235" s="164" t="s">
        <v>86</v>
      </c>
      <c r="AV235" s="13" t="s">
        <v>86</v>
      </c>
      <c r="AW235" s="13" t="s">
        <v>32</v>
      </c>
      <c r="AX235" s="13" t="s">
        <v>76</v>
      </c>
      <c r="AY235" s="164" t="s">
        <v>176</v>
      </c>
    </row>
    <row r="236" spans="2:65" s="13" customFormat="1" ht="11.25">
      <c r="B236" s="163"/>
      <c r="D236" s="148" t="s">
        <v>247</v>
      </c>
      <c r="E236" s="164" t="s">
        <v>1</v>
      </c>
      <c r="F236" s="165" t="s">
        <v>391</v>
      </c>
      <c r="H236" s="166">
        <v>7.835</v>
      </c>
      <c r="I236" s="167"/>
      <c r="L236" s="163"/>
      <c r="M236" s="168"/>
      <c r="T236" s="169"/>
      <c r="AT236" s="164" t="s">
        <v>247</v>
      </c>
      <c r="AU236" s="164" t="s">
        <v>86</v>
      </c>
      <c r="AV236" s="13" t="s">
        <v>86</v>
      </c>
      <c r="AW236" s="13" t="s">
        <v>32</v>
      </c>
      <c r="AX236" s="13" t="s">
        <v>76</v>
      </c>
      <c r="AY236" s="164" t="s">
        <v>176</v>
      </c>
    </row>
    <row r="237" spans="2:65" s="14" customFormat="1" ht="11.25">
      <c r="B237" s="170"/>
      <c r="D237" s="148" t="s">
        <v>247</v>
      </c>
      <c r="E237" s="171" t="s">
        <v>1</v>
      </c>
      <c r="F237" s="172" t="s">
        <v>250</v>
      </c>
      <c r="H237" s="173">
        <v>133.845</v>
      </c>
      <c r="I237" s="174"/>
      <c r="L237" s="170"/>
      <c r="M237" s="175"/>
      <c r="T237" s="176"/>
      <c r="AT237" s="171" t="s">
        <v>247</v>
      </c>
      <c r="AU237" s="171" t="s">
        <v>86</v>
      </c>
      <c r="AV237" s="14" t="s">
        <v>182</v>
      </c>
      <c r="AW237" s="14" t="s">
        <v>32</v>
      </c>
      <c r="AX237" s="14" t="s">
        <v>84</v>
      </c>
      <c r="AY237" s="171" t="s">
        <v>176</v>
      </c>
    </row>
    <row r="238" spans="2:65" s="11" customFormat="1" ht="22.9" customHeight="1">
      <c r="B238" s="123"/>
      <c r="D238" s="124" t="s">
        <v>75</v>
      </c>
      <c r="E238" s="133" t="s">
        <v>392</v>
      </c>
      <c r="F238" s="133" t="s">
        <v>393</v>
      </c>
      <c r="I238" s="126"/>
      <c r="J238" s="134">
        <f>BK238</f>
        <v>0</v>
      </c>
      <c r="L238" s="123"/>
      <c r="M238" s="128"/>
      <c r="P238" s="129">
        <f>SUM(P239:P263)</f>
        <v>0</v>
      </c>
      <c r="R238" s="129">
        <f>SUM(R239:R263)</f>
        <v>0.30577100000000002</v>
      </c>
      <c r="T238" s="130">
        <f>SUM(T239:T263)</f>
        <v>0.11258091000000001</v>
      </c>
      <c r="AR238" s="124" t="s">
        <v>86</v>
      </c>
      <c r="AT238" s="131" t="s">
        <v>75</v>
      </c>
      <c r="AU238" s="131" t="s">
        <v>84</v>
      </c>
      <c r="AY238" s="124" t="s">
        <v>176</v>
      </c>
      <c r="BK238" s="132">
        <f>SUM(BK239:BK263)</f>
        <v>0</v>
      </c>
    </row>
    <row r="239" spans="2:65" s="1" customFormat="1" ht="16.5" customHeight="1">
      <c r="B239" s="31"/>
      <c r="C239" s="135" t="s">
        <v>394</v>
      </c>
      <c r="D239" s="135" t="s">
        <v>179</v>
      </c>
      <c r="E239" s="136" t="s">
        <v>395</v>
      </c>
      <c r="F239" s="137" t="s">
        <v>396</v>
      </c>
      <c r="G239" s="138" t="s">
        <v>240</v>
      </c>
      <c r="H239" s="139">
        <v>275.77100000000002</v>
      </c>
      <c r="I239" s="140"/>
      <c r="J239" s="141">
        <f>ROUND(I239*H239,2)</f>
        <v>0</v>
      </c>
      <c r="K239" s="137" t="s">
        <v>241</v>
      </c>
      <c r="L239" s="31"/>
      <c r="M239" s="142" t="s">
        <v>1</v>
      </c>
      <c r="N239" s="143" t="s">
        <v>41</v>
      </c>
      <c r="P239" s="144">
        <f>O239*H239</f>
        <v>0</v>
      </c>
      <c r="Q239" s="144">
        <v>1E-3</v>
      </c>
      <c r="R239" s="144">
        <f>Q239*H239</f>
        <v>0.27577100000000004</v>
      </c>
      <c r="S239" s="144">
        <v>3.1E-4</v>
      </c>
      <c r="T239" s="145">
        <f>S239*H239</f>
        <v>8.5489010000000004E-2</v>
      </c>
      <c r="AR239" s="146" t="s">
        <v>138</v>
      </c>
      <c r="AT239" s="146" t="s">
        <v>179</v>
      </c>
      <c r="AU239" s="146" t="s">
        <v>86</v>
      </c>
      <c r="AY239" s="16" t="s">
        <v>176</v>
      </c>
      <c r="BE239" s="147">
        <f>IF(N239="základní",J239,0)</f>
        <v>0</v>
      </c>
      <c r="BF239" s="147">
        <f>IF(N239="snížená",J239,0)</f>
        <v>0</v>
      </c>
      <c r="BG239" s="147">
        <f>IF(N239="zákl. přenesená",J239,0)</f>
        <v>0</v>
      </c>
      <c r="BH239" s="147">
        <f>IF(N239="sníž. přenesená",J239,0)</f>
        <v>0</v>
      </c>
      <c r="BI239" s="147">
        <f>IF(N239="nulová",J239,0)</f>
        <v>0</v>
      </c>
      <c r="BJ239" s="16" t="s">
        <v>84</v>
      </c>
      <c r="BK239" s="147">
        <f>ROUND(I239*H239,2)</f>
        <v>0</v>
      </c>
      <c r="BL239" s="16" t="s">
        <v>138</v>
      </c>
      <c r="BM239" s="146" t="s">
        <v>397</v>
      </c>
    </row>
    <row r="240" spans="2:65" s="12" customFormat="1" ht="11.25">
      <c r="B240" s="157"/>
      <c r="D240" s="148" t="s">
        <v>247</v>
      </c>
      <c r="E240" s="158" t="s">
        <v>1</v>
      </c>
      <c r="F240" s="159" t="s">
        <v>344</v>
      </c>
      <c r="H240" s="158" t="s">
        <v>1</v>
      </c>
      <c r="I240" s="160"/>
      <c r="L240" s="157"/>
      <c r="M240" s="161"/>
      <c r="T240" s="162"/>
      <c r="AT240" s="158" t="s">
        <v>247</v>
      </c>
      <c r="AU240" s="158" t="s">
        <v>86</v>
      </c>
      <c r="AV240" s="12" t="s">
        <v>84</v>
      </c>
      <c r="AW240" s="12" t="s">
        <v>32</v>
      </c>
      <c r="AX240" s="12" t="s">
        <v>76</v>
      </c>
      <c r="AY240" s="158" t="s">
        <v>176</v>
      </c>
    </row>
    <row r="241" spans="2:65" s="13" customFormat="1" ht="11.25">
      <c r="B241" s="163"/>
      <c r="D241" s="148" t="s">
        <v>247</v>
      </c>
      <c r="E241" s="164" t="s">
        <v>1</v>
      </c>
      <c r="F241" s="165" t="s">
        <v>398</v>
      </c>
      <c r="H241" s="166">
        <v>21.175000000000001</v>
      </c>
      <c r="I241" s="167"/>
      <c r="L241" s="163"/>
      <c r="M241" s="168"/>
      <c r="T241" s="169"/>
      <c r="AT241" s="164" t="s">
        <v>247</v>
      </c>
      <c r="AU241" s="164" t="s">
        <v>86</v>
      </c>
      <c r="AV241" s="13" t="s">
        <v>86</v>
      </c>
      <c r="AW241" s="13" t="s">
        <v>32</v>
      </c>
      <c r="AX241" s="13" t="s">
        <v>76</v>
      </c>
      <c r="AY241" s="164" t="s">
        <v>176</v>
      </c>
    </row>
    <row r="242" spans="2:65" s="13" customFormat="1" ht="11.25">
      <c r="B242" s="163"/>
      <c r="D242" s="148" t="s">
        <v>247</v>
      </c>
      <c r="E242" s="164" t="s">
        <v>1</v>
      </c>
      <c r="F242" s="165" t="s">
        <v>399</v>
      </c>
      <c r="H242" s="166">
        <v>-0.82799999999999996</v>
      </c>
      <c r="I242" s="167"/>
      <c r="L242" s="163"/>
      <c r="M242" s="168"/>
      <c r="T242" s="169"/>
      <c r="AT242" s="164" t="s">
        <v>247</v>
      </c>
      <c r="AU242" s="164" t="s">
        <v>86</v>
      </c>
      <c r="AV242" s="13" t="s">
        <v>86</v>
      </c>
      <c r="AW242" s="13" t="s">
        <v>32</v>
      </c>
      <c r="AX242" s="13" t="s">
        <v>76</v>
      </c>
      <c r="AY242" s="164" t="s">
        <v>176</v>
      </c>
    </row>
    <row r="243" spans="2:65" s="13" customFormat="1" ht="11.25">
      <c r="B243" s="163"/>
      <c r="D243" s="148" t="s">
        <v>247</v>
      </c>
      <c r="E243" s="164" t="s">
        <v>1</v>
      </c>
      <c r="F243" s="165" t="s">
        <v>400</v>
      </c>
      <c r="H243" s="166">
        <v>-2.145</v>
      </c>
      <c r="I243" s="167"/>
      <c r="L243" s="163"/>
      <c r="M243" s="168"/>
      <c r="T243" s="169"/>
      <c r="AT243" s="164" t="s">
        <v>247</v>
      </c>
      <c r="AU243" s="164" t="s">
        <v>86</v>
      </c>
      <c r="AV243" s="13" t="s">
        <v>86</v>
      </c>
      <c r="AW243" s="13" t="s">
        <v>32</v>
      </c>
      <c r="AX243" s="13" t="s">
        <v>76</v>
      </c>
      <c r="AY243" s="164" t="s">
        <v>176</v>
      </c>
    </row>
    <row r="244" spans="2:65" s="12" customFormat="1" ht="11.25">
      <c r="B244" s="157"/>
      <c r="D244" s="148" t="s">
        <v>247</v>
      </c>
      <c r="E244" s="158" t="s">
        <v>1</v>
      </c>
      <c r="F244" s="159" t="s">
        <v>401</v>
      </c>
      <c r="H244" s="158" t="s">
        <v>1</v>
      </c>
      <c r="I244" s="160"/>
      <c r="L244" s="157"/>
      <c r="M244" s="161"/>
      <c r="T244" s="162"/>
      <c r="AT244" s="158" t="s">
        <v>247</v>
      </c>
      <c r="AU244" s="158" t="s">
        <v>86</v>
      </c>
      <c r="AV244" s="12" t="s">
        <v>84</v>
      </c>
      <c r="AW244" s="12" t="s">
        <v>32</v>
      </c>
      <c r="AX244" s="12" t="s">
        <v>76</v>
      </c>
      <c r="AY244" s="158" t="s">
        <v>176</v>
      </c>
    </row>
    <row r="245" spans="2:65" s="13" customFormat="1" ht="11.25">
      <c r="B245" s="163"/>
      <c r="D245" s="148" t="s">
        <v>247</v>
      </c>
      <c r="E245" s="164" t="s">
        <v>1</v>
      </c>
      <c r="F245" s="165" t="s">
        <v>402</v>
      </c>
      <c r="H245" s="166">
        <v>50</v>
      </c>
      <c r="I245" s="167"/>
      <c r="L245" s="163"/>
      <c r="M245" s="168"/>
      <c r="T245" s="169"/>
      <c r="AT245" s="164" t="s">
        <v>247</v>
      </c>
      <c r="AU245" s="164" t="s">
        <v>86</v>
      </c>
      <c r="AV245" s="13" t="s">
        <v>86</v>
      </c>
      <c r="AW245" s="13" t="s">
        <v>32</v>
      </c>
      <c r="AX245" s="13" t="s">
        <v>76</v>
      </c>
      <c r="AY245" s="164" t="s">
        <v>176</v>
      </c>
    </row>
    <row r="246" spans="2:65" s="12" customFormat="1" ht="11.25">
      <c r="B246" s="157"/>
      <c r="D246" s="148" t="s">
        <v>247</v>
      </c>
      <c r="E246" s="158" t="s">
        <v>1</v>
      </c>
      <c r="F246" s="159" t="s">
        <v>403</v>
      </c>
      <c r="H246" s="158" t="s">
        <v>1</v>
      </c>
      <c r="I246" s="160"/>
      <c r="L246" s="157"/>
      <c r="M246" s="161"/>
      <c r="T246" s="162"/>
      <c r="AT246" s="158" t="s">
        <v>247</v>
      </c>
      <c r="AU246" s="158" t="s">
        <v>86</v>
      </c>
      <c r="AV246" s="12" t="s">
        <v>84</v>
      </c>
      <c r="AW246" s="12" t="s">
        <v>32</v>
      </c>
      <c r="AX246" s="12" t="s">
        <v>76</v>
      </c>
      <c r="AY246" s="158" t="s">
        <v>176</v>
      </c>
    </row>
    <row r="247" spans="2:65" s="12" customFormat="1" ht="11.25">
      <c r="B247" s="157"/>
      <c r="D247" s="148" t="s">
        <v>247</v>
      </c>
      <c r="E247" s="158" t="s">
        <v>1</v>
      </c>
      <c r="F247" s="159" t="s">
        <v>344</v>
      </c>
      <c r="H247" s="158" t="s">
        <v>1</v>
      </c>
      <c r="I247" s="160"/>
      <c r="L247" s="157"/>
      <c r="M247" s="161"/>
      <c r="T247" s="162"/>
      <c r="AT247" s="158" t="s">
        <v>247</v>
      </c>
      <c r="AU247" s="158" t="s">
        <v>86</v>
      </c>
      <c r="AV247" s="12" t="s">
        <v>84</v>
      </c>
      <c r="AW247" s="12" t="s">
        <v>32</v>
      </c>
      <c r="AX247" s="12" t="s">
        <v>76</v>
      </c>
      <c r="AY247" s="158" t="s">
        <v>176</v>
      </c>
    </row>
    <row r="248" spans="2:65" s="13" customFormat="1" ht="11.25">
      <c r="B248" s="163"/>
      <c r="D248" s="148" t="s">
        <v>247</v>
      </c>
      <c r="E248" s="164" t="s">
        <v>1</v>
      </c>
      <c r="F248" s="165" t="s">
        <v>345</v>
      </c>
      <c r="H248" s="166">
        <v>41.534999999999997</v>
      </c>
      <c r="I248" s="167"/>
      <c r="L248" s="163"/>
      <c r="M248" s="168"/>
      <c r="T248" s="169"/>
      <c r="AT248" s="164" t="s">
        <v>247</v>
      </c>
      <c r="AU248" s="164" t="s">
        <v>86</v>
      </c>
      <c r="AV248" s="13" t="s">
        <v>86</v>
      </c>
      <c r="AW248" s="13" t="s">
        <v>32</v>
      </c>
      <c r="AX248" s="13" t="s">
        <v>76</v>
      </c>
      <c r="AY248" s="164" t="s">
        <v>176</v>
      </c>
    </row>
    <row r="249" spans="2:65" s="12" customFormat="1" ht="11.25">
      <c r="B249" s="157"/>
      <c r="D249" s="148" t="s">
        <v>247</v>
      </c>
      <c r="E249" s="158" t="s">
        <v>1</v>
      </c>
      <c r="F249" s="159" t="s">
        <v>350</v>
      </c>
      <c r="H249" s="158" t="s">
        <v>1</v>
      </c>
      <c r="I249" s="160"/>
      <c r="L249" s="157"/>
      <c r="M249" s="161"/>
      <c r="T249" s="162"/>
      <c r="AT249" s="158" t="s">
        <v>247</v>
      </c>
      <c r="AU249" s="158" t="s">
        <v>86</v>
      </c>
      <c r="AV249" s="12" t="s">
        <v>84</v>
      </c>
      <c r="AW249" s="12" t="s">
        <v>32</v>
      </c>
      <c r="AX249" s="12" t="s">
        <v>76</v>
      </c>
      <c r="AY249" s="158" t="s">
        <v>176</v>
      </c>
    </row>
    <row r="250" spans="2:65" s="13" customFormat="1" ht="11.25">
      <c r="B250" s="163"/>
      <c r="D250" s="148" t="s">
        <v>247</v>
      </c>
      <c r="E250" s="164" t="s">
        <v>1</v>
      </c>
      <c r="F250" s="165" t="s">
        <v>351</v>
      </c>
      <c r="H250" s="166">
        <v>115.2</v>
      </c>
      <c r="I250" s="167"/>
      <c r="L250" s="163"/>
      <c r="M250" s="168"/>
      <c r="T250" s="169"/>
      <c r="AT250" s="164" t="s">
        <v>247</v>
      </c>
      <c r="AU250" s="164" t="s">
        <v>86</v>
      </c>
      <c r="AV250" s="13" t="s">
        <v>86</v>
      </c>
      <c r="AW250" s="13" t="s">
        <v>32</v>
      </c>
      <c r="AX250" s="13" t="s">
        <v>76</v>
      </c>
      <c r="AY250" s="164" t="s">
        <v>176</v>
      </c>
    </row>
    <row r="251" spans="2:65" s="12" customFormat="1" ht="11.25">
      <c r="B251" s="157"/>
      <c r="D251" s="148" t="s">
        <v>247</v>
      </c>
      <c r="E251" s="158" t="s">
        <v>1</v>
      </c>
      <c r="F251" s="159" t="s">
        <v>404</v>
      </c>
      <c r="H251" s="158" t="s">
        <v>1</v>
      </c>
      <c r="I251" s="160"/>
      <c r="L251" s="157"/>
      <c r="M251" s="161"/>
      <c r="T251" s="162"/>
      <c r="AT251" s="158" t="s">
        <v>247</v>
      </c>
      <c r="AU251" s="158" t="s">
        <v>86</v>
      </c>
      <c r="AV251" s="12" t="s">
        <v>84</v>
      </c>
      <c r="AW251" s="12" t="s">
        <v>32</v>
      </c>
      <c r="AX251" s="12" t="s">
        <v>76</v>
      </c>
      <c r="AY251" s="158" t="s">
        <v>176</v>
      </c>
    </row>
    <row r="252" spans="2:65" s="13" customFormat="1" ht="11.25">
      <c r="B252" s="163"/>
      <c r="D252" s="148" t="s">
        <v>247</v>
      </c>
      <c r="E252" s="164" t="s">
        <v>1</v>
      </c>
      <c r="F252" s="165" t="s">
        <v>405</v>
      </c>
      <c r="H252" s="166">
        <v>54.497</v>
      </c>
      <c r="I252" s="167"/>
      <c r="L252" s="163"/>
      <c r="M252" s="168"/>
      <c r="T252" s="169"/>
      <c r="AT252" s="164" t="s">
        <v>247</v>
      </c>
      <c r="AU252" s="164" t="s">
        <v>86</v>
      </c>
      <c r="AV252" s="13" t="s">
        <v>86</v>
      </c>
      <c r="AW252" s="13" t="s">
        <v>32</v>
      </c>
      <c r="AX252" s="13" t="s">
        <v>76</v>
      </c>
      <c r="AY252" s="164" t="s">
        <v>176</v>
      </c>
    </row>
    <row r="253" spans="2:65" s="13" customFormat="1" ht="11.25">
      <c r="B253" s="163"/>
      <c r="D253" s="148" t="s">
        <v>247</v>
      </c>
      <c r="E253" s="164" t="s">
        <v>1</v>
      </c>
      <c r="F253" s="165" t="s">
        <v>406</v>
      </c>
      <c r="H253" s="166">
        <v>-3.6629999999999998</v>
      </c>
      <c r="I253" s="167"/>
      <c r="L253" s="163"/>
      <c r="M253" s="168"/>
      <c r="T253" s="169"/>
      <c r="AT253" s="164" t="s">
        <v>247</v>
      </c>
      <c r="AU253" s="164" t="s">
        <v>86</v>
      </c>
      <c r="AV253" s="13" t="s">
        <v>86</v>
      </c>
      <c r="AW253" s="13" t="s">
        <v>32</v>
      </c>
      <c r="AX253" s="13" t="s">
        <v>76</v>
      </c>
      <c r="AY253" s="164" t="s">
        <v>176</v>
      </c>
    </row>
    <row r="254" spans="2:65" s="14" customFormat="1" ht="11.25">
      <c r="B254" s="170"/>
      <c r="D254" s="148" t="s">
        <v>247</v>
      </c>
      <c r="E254" s="171" t="s">
        <v>1</v>
      </c>
      <c r="F254" s="172" t="s">
        <v>250</v>
      </c>
      <c r="H254" s="173">
        <v>275.77100000000002</v>
      </c>
      <c r="I254" s="174"/>
      <c r="L254" s="170"/>
      <c r="M254" s="175"/>
      <c r="T254" s="176"/>
      <c r="AT254" s="171" t="s">
        <v>247</v>
      </c>
      <c r="AU254" s="171" t="s">
        <v>86</v>
      </c>
      <c r="AV254" s="14" t="s">
        <v>182</v>
      </c>
      <c r="AW254" s="14" t="s">
        <v>32</v>
      </c>
      <c r="AX254" s="14" t="s">
        <v>84</v>
      </c>
      <c r="AY254" s="171" t="s">
        <v>176</v>
      </c>
    </row>
    <row r="255" spans="2:65" s="1" customFormat="1" ht="24.2" customHeight="1">
      <c r="B255" s="31"/>
      <c r="C255" s="135" t="s">
        <v>407</v>
      </c>
      <c r="D255" s="135" t="s">
        <v>179</v>
      </c>
      <c r="E255" s="136" t="s">
        <v>408</v>
      </c>
      <c r="F255" s="137" t="s">
        <v>409</v>
      </c>
      <c r="G255" s="138" t="s">
        <v>240</v>
      </c>
      <c r="H255" s="139">
        <v>30</v>
      </c>
      <c r="I255" s="140"/>
      <c r="J255" s="141">
        <f>ROUND(I255*H255,2)</f>
        <v>0</v>
      </c>
      <c r="K255" s="137" t="s">
        <v>241</v>
      </c>
      <c r="L255" s="31"/>
      <c r="M255" s="142" t="s">
        <v>1</v>
      </c>
      <c r="N255" s="143" t="s">
        <v>41</v>
      </c>
      <c r="P255" s="144">
        <f>O255*H255</f>
        <v>0</v>
      </c>
      <c r="Q255" s="144">
        <v>1E-3</v>
      </c>
      <c r="R255" s="144">
        <f>Q255*H255</f>
        <v>0.03</v>
      </c>
      <c r="S255" s="144">
        <v>3.1E-4</v>
      </c>
      <c r="T255" s="145">
        <f>S255*H255</f>
        <v>9.2999999999999992E-3</v>
      </c>
      <c r="AR255" s="146" t="s">
        <v>138</v>
      </c>
      <c r="AT255" s="146" t="s">
        <v>179</v>
      </c>
      <c r="AU255" s="146" t="s">
        <v>86</v>
      </c>
      <c r="AY255" s="16" t="s">
        <v>176</v>
      </c>
      <c r="BE255" s="147">
        <f>IF(N255="základní",J255,0)</f>
        <v>0</v>
      </c>
      <c r="BF255" s="147">
        <f>IF(N255="snížená",J255,0)</f>
        <v>0</v>
      </c>
      <c r="BG255" s="147">
        <f>IF(N255="zákl. přenesená",J255,0)</f>
        <v>0</v>
      </c>
      <c r="BH255" s="147">
        <f>IF(N255="sníž. přenesená",J255,0)</f>
        <v>0</v>
      </c>
      <c r="BI255" s="147">
        <f>IF(N255="nulová",J255,0)</f>
        <v>0</v>
      </c>
      <c r="BJ255" s="16" t="s">
        <v>84</v>
      </c>
      <c r="BK255" s="147">
        <f>ROUND(I255*H255,2)</f>
        <v>0</v>
      </c>
      <c r="BL255" s="16" t="s">
        <v>138</v>
      </c>
      <c r="BM255" s="146" t="s">
        <v>410</v>
      </c>
    </row>
    <row r="256" spans="2:65" s="12" customFormat="1" ht="11.25">
      <c r="B256" s="157"/>
      <c r="D256" s="148" t="s">
        <v>247</v>
      </c>
      <c r="E256" s="158" t="s">
        <v>1</v>
      </c>
      <c r="F256" s="159" t="s">
        <v>411</v>
      </c>
      <c r="H256" s="158" t="s">
        <v>1</v>
      </c>
      <c r="I256" s="160"/>
      <c r="L256" s="157"/>
      <c r="M256" s="161"/>
      <c r="T256" s="162"/>
      <c r="AT256" s="158" t="s">
        <v>247</v>
      </c>
      <c r="AU256" s="158" t="s">
        <v>86</v>
      </c>
      <c r="AV256" s="12" t="s">
        <v>84</v>
      </c>
      <c r="AW256" s="12" t="s">
        <v>32</v>
      </c>
      <c r="AX256" s="12" t="s">
        <v>76</v>
      </c>
      <c r="AY256" s="158" t="s">
        <v>176</v>
      </c>
    </row>
    <row r="257" spans="2:65" s="13" customFormat="1" ht="11.25">
      <c r="B257" s="163"/>
      <c r="D257" s="148" t="s">
        <v>247</v>
      </c>
      <c r="E257" s="164" t="s">
        <v>1</v>
      </c>
      <c r="F257" s="165" t="s">
        <v>412</v>
      </c>
      <c r="H257" s="166">
        <v>30</v>
      </c>
      <c r="I257" s="167"/>
      <c r="L257" s="163"/>
      <c r="M257" s="168"/>
      <c r="T257" s="169"/>
      <c r="AT257" s="164" t="s">
        <v>247</v>
      </c>
      <c r="AU257" s="164" t="s">
        <v>86</v>
      </c>
      <c r="AV257" s="13" t="s">
        <v>86</v>
      </c>
      <c r="AW257" s="13" t="s">
        <v>32</v>
      </c>
      <c r="AX257" s="13" t="s">
        <v>76</v>
      </c>
      <c r="AY257" s="164" t="s">
        <v>176</v>
      </c>
    </row>
    <row r="258" spans="2:65" s="14" customFormat="1" ht="11.25">
      <c r="B258" s="170"/>
      <c r="D258" s="148" t="s">
        <v>247</v>
      </c>
      <c r="E258" s="171" t="s">
        <v>1</v>
      </c>
      <c r="F258" s="172" t="s">
        <v>250</v>
      </c>
      <c r="H258" s="173">
        <v>30</v>
      </c>
      <c r="I258" s="174"/>
      <c r="L258" s="170"/>
      <c r="M258" s="175"/>
      <c r="T258" s="176"/>
      <c r="AT258" s="171" t="s">
        <v>247</v>
      </c>
      <c r="AU258" s="171" t="s">
        <v>86</v>
      </c>
      <c r="AV258" s="14" t="s">
        <v>182</v>
      </c>
      <c r="AW258" s="14" t="s">
        <v>32</v>
      </c>
      <c r="AX258" s="14" t="s">
        <v>84</v>
      </c>
      <c r="AY258" s="171" t="s">
        <v>176</v>
      </c>
    </row>
    <row r="259" spans="2:65" s="1" customFormat="1" ht="24.2" customHeight="1">
      <c r="B259" s="31"/>
      <c r="C259" s="135" t="s">
        <v>413</v>
      </c>
      <c r="D259" s="135" t="s">
        <v>179</v>
      </c>
      <c r="E259" s="136" t="s">
        <v>414</v>
      </c>
      <c r="F259" s="137" t="s">
        <v>415</v>
      </c>
      <c r="G259" s="138" t="s">
        <v>240</v>
      </c>
      <c r="H259" s="139">
        <v>50.834000000000003</v>
      </c>
      <c r="I259" s="140"/>
      <c r="J259" s="141">
        <f>ROUND(I259*H259,2)</f>
        <v>0</v>
      </c>
      <c r="K259" s="137" t="s">
        <v>241</v>
      </c>
      <c r="L259" s="31"/>
      <c r="M259" s="142" t="s">
        <v>1</v>
      </c>
      <c r="N259" s="143" t="s">
        <v>41</v>
      </c>
      <c r="P259" s="144">
        <f>O259*H259</f>
        <v>0</v>
      </c>
      <c r="Q259" s="144">
        <v>0</v>
      </c>
      <c r="R259" s="144">
        <f>Q259*H259</f>
        <v>0</v>
      </c>
      <c r="S259" s="144">
        <v>3.5E-4</v>
      </c>
      <c r="T259" s="145">
        <f>S259*H259</f>
        <v>1.7791899999999999E-2</v>
      </c>
      <c r="AR259" s="146" t="s">
        <v>138</v>
      </c>
      <c r="AT259" s="146" t="s">
        <v>179</v>
      </c>
      <c r="AU259" s="146" t="s">
        <v>86</v>
      </c>
      <c r="AY259" s="16" t="s">
        <v>176</v>
      </c>
      <c r="BE259" s="147">
        <f>IF(N259="základní",J259,0)</f>
        <v>0</v>
      </c>
      <c r="BF259" s="147">
        <f>IF(N259="snížená",J259,0)</f>
        <v>0</v>
      </c>
      <c r="BG259" s="147">
        <f>IF(N259="zákl. přenesená",J259,0)</f>
        <v>0</v>
      </c>
      <c r="BH259" s="147">
        <f>IF(N259="sníž. přenesená",J259,0)</f>
        <v>0</v>
      </c>
      <c r="BI259" s="147">
        <f>IF(N259="nulová",J259,0)</f>
        <v>0</v>
      </c>
      <c r="BJ259" s="16" t="s">
        <v>84</v>
      </c>
      <c r="BK259" s="147">
        <f>ROUND(I259*H259,2)</f>
        <v>0</v>
      </c>
      <c r="BL259" s="16" t="s">
        <v>138</v>
      </c>
      <c r="BM259" s="146" t="s">
        <v>416</v>
      </c>
    </row>
    <row r="260" spans="2:65" s="12" customFormat="1" ht="11.25">
      <c r="B260" s="157"/>
      <c r="D260" s="148" t="s">
        <v>247</v>
      </c>
      <c r="E260" s="158" t="s">
        <v>1</v>
      </c>
      <c r="F260" s="159" t="s">
        <v>404</v>
      </c>
      <c r="H260" s="158" t="s">
        <v>1</v>
      </c>
      <c r="I260" s="160"/>
      <c r="L260" s="157"/>
      <c r="M260" s="161"/>
      <c r="T260" s="162"/>
      <c r="AT260" s="158" t="s">
        <v>247</v>
      </c>
      <c r="AU260" s="158" t="s">
        <v>86</v>
      </c>
      <c r="AV260" s="12" t="s">
        <v>84</v>
      </c>
      <c r="AW260" s="12" t="s">
        <v>32</v>
      </c>
      <c r="AX260" s="12" t="s">
        <v>76</v>
      </c>
      <c r="AY260" s="158" t="s">
        <v>176</v>
      </c>
    </row>
    <row r="261" spans="2:65" s="13" customFormat="1" ht="11.25">
      <c r="B261" s="163"/>
      <c r="D261" s="148" t="s">
        <v>247</v>
      </c>
      <c r="E261" s="164" t="s">
        <v>1</v>
      </c>
      <c r="F261" s="165" t="s">
        <v>405</v>
      </c>
      <c r="H261" s="166">
        <v>54.497</v>
      </c>
      <c r="I261" s="167"/>
      <c r="L261" s="163"/>
      <c r="M261" s="168"/>
      <c r="T261" s="169"/>
      <c r="AT261" s="164" t="s">
        <v>247</v>
      </c>
      <c r="AU261" s="164" t="s">
        <v>86</v>
      </c>
      <c r="AV261" s="13" t="s">
        <v>86</v>
      </c>
      <c r="AW261" s="13" t="s">
        <v>32</v>
      </c>
      <c r="AX261" s="13" t="s">
        <v>76</v>
      </c>
      <c r="AY261" s="164" t="s">
        <v>176</v>
      </c>
    </row>
    <row r="262" spans="2:65" s="13" customFormat="1" ht="11.25">
      <c r="B262" s="163"/>
      <c r="D262" s="148" t="s">
        <v>247</v>
      </c>
      <c r="E262" s="164" t="s">
        <v>1</v>
      </c>
      <c r="F262" s="165" t="s">
        <v>406</v>
      </c>
      <c r="H262" s="166">
        <v>-3.6629999999999998</v>
      </c>
      <c r="I262" s="167"/>
      <c r="L262" s="163"/>
      <c r="M262" s="168"/>
      <c r="T262" s="169"/>
      <c r="AT262" s="164" t="s">
        <v>247</v>
      </c>
      <c r="AU262" s="164" t="s">
        <v>86</v>
      </c>
      <c r="AV262" s="13" t="s">
        <v>86</v>
      </c>
      <c r="AW262" s="13" t="s">
        <v>32</v>
      </c>
      <c r="AX262" s="13" t="s">
        <v>76</v>
      </c>
      <c r="AY262" s="164" t="s">
        <v>176</v>
      </c>
    </row>
    <row r="263" spans="2:65" s="14" customFormat="1" ht="11.25">
      <c r="B263" s="170"/>
      <c r="D263" s="148" t="s">
        <v>247</v>
      </c>
      <c r="E263" s="171" t="s">
        <v>1</v>
      </c>
      <c r="F263" s="172" t="s">
        <v>250</v>
      </c>
      <c r="H263" s="173">
        <v>50.834000000000003</v>
      </c>
      <c r="I263" s="174"/>
      <c r="L263" s="170"/>
      <c r="M263" s="177"/>
      <c r="N263" s="178"/>
      <c r="O263" s="178"/>
      <c r="P263" s="178"/>
      <c r="Q263" s="178"/>
      <c r="R263" s="178"/>
      <c r="S263" s="178"/>
      <c r="T263" s="179"/>
      <c r="AT263" s="171" t="s">
        <v>247</v>
      </c>
      <c r="AU263" s="171" t="s">
        <v>86</v>
      </c>
      <c r="AV263" s="14" t="s">
        <v>182</v>
      </c>
      <c r="AW263" s="14" t="s">
        <v>32</v>
      </c>
      <c r="AX263" s="14" t="s">
        <v>84</v>
      </c>
      <c r="AY263" s="171" t="s">
        <v>176</v>
      </c>
    </row>
    <row r="264" spans="2:65" s="1" customFormat="1" ht="6.95" customHeight="1">
      <c r="B264" s="43"/>
      <c r="C264" s="44"/>
      <c r="D264" s="44"/>
      <c r="E264" s="44"/>
      <c r="F264" s="44"/>
      <c r="G264" s="44"/>
      <c r="H264" s="44"/>
      <c r="I264" s="44"/>
      <c r="J264" s="44"/>
      <c r="K264" s="44"/>
      <c r="L264" s="31"/>
    </row>
  </sheetData>
  <sheetProtection algorithmName="SHA-512" hashValue="NX7w+kadFC19QLMWtcPdvfAe5uxI+7EtbbSU5QzXAtM29Xmdtq1W3dAhNYtmcqC4XCLAC6jKTiSCA+LUEeOMww==" saltValue="U++NKvnNwgWiXzKoc5o9VpRUq4YamMGIlIvEuLmwhqQ2PEGm3WjOGB2XGN1Wg2RtJmTHOr4j6JkpcSjhBdj5Bw==" spinCount="100000" sheet="1" objects="1" scenarios="1" formatColumns="0" formatRows="0" autoFilter="0"/>
  <autoFilter ref="C128:K263" xr:uid="{00000000-0009-0000-0000-000002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61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417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ROUND(J136,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ROUND((SUM(BE136:BE614)),  2)</f>
        <v>0</v>
      </c>
      <c r="I35" s="95">
        <v>0.21</v>
      </c>
      <c r="J35" s="85">
        <f>ROUND(((SUM(BE136:BE614))*I35),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ROUND((SUM(BF136:BF614)),  2)</f>
        <v>0</v>
      </c>
      <c r="I36" s="95">
        <v>0.12</v>
      </c>
      <c r="J36" s="85">
        <f>ROUND(((SUM(BF136:BF614))*I36),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ROUND((SUM(BG136:BG614)),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ROUND((SUM(BH136:BH614)),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ROUND((SUM(BI136:BI614)),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02 - Architektonicko stavební řešení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J136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226</v>
      </c>
      <c r="E99" s="109"/>
      <c r="F99" s="109"/>
      <c r="G99" s="109"/>
      <c r="H99" s="109"/>
      <c r="I99" s="109"/>
      <c r="J99" s="110">
        <f>J137</f>
        <v>0</v>
      </c>
      <c r="L99" s="107"/>
    </row>
    <row r="100" spans="2:47" s="9" customFormat="1" ht="19.899999999999999" customHeight="1">
      <c r="B100" s="111"/>
      <c r="D100" s="112" t="s">
        <v>418</v>
      </c>
      <c r="E100" s="113"/>
      <c r="F100" s="113"/>
      <c r="G100" s="113"/>
      <c r="H100" s="113"/>
      <c r="I100" s="113"/>
      <c r="J100" s="114">
        <f>J138</f>
        <v>0</v>
      </c>
      <c r="L100" s="111"/>
    </row>
    <row r="101" spans="2:47" s="9" customFormat="1" ht="19.899999999999999" customHeight="1">
      <c r="B101" s="111"/>
      <c r="D101" s="112" t="s">
        <v>419</v>
      </c>
      <c r="E101" s="113"/>
      <c r="F101" s="113"/>
      <c r="G101" s="113"/>
      <c r="H101" s="113"/>
      <c r="I101" s="113"/>
      <c r="J101" s="114">
        <f>J145</f>
        <v>0</v>
      </c>
      <c r="L101" s="111"/>
    </row>
    <row r="102" spans="2:47" s="9" customFormat="1" ht="19.899999999999999" customHeight="1">
      <c r="B102" s="111"/>
      <c r="D102" s="112" t="s">
        <v>227</v>
      </c>
      <c r="E102" s="113"/>
      <c r="F102" s="113"/>
      <c r="G102" s="113"/>
      <c r="H102" s="113"/>
      <c r="I102" s="113"/>
      <c r="J102" s="114">
        <f>J249</f>
        <v>0</v>
      </c>
      <c r="L102" s="111"/>
    </row>
    <row r="103" spans="2:47" s="9" customFormat="1" ht="19.899999999999999" customHeight="1">
      <c r="B103" s="111"/>
      <c r="D103" s="112" t="s">
        <v>420</v>
      </c>
      <c r="E103" s="113"/>
      <c r="F103" s="113"/>
      <c r="G103" s="113"/>
      <c r="H103" s="113"/>
      <c r="I103" s="113"/>
      <c r="J103" s="114">
        <f>J262</f>
        <v>0</v>
      </c>
      <c r="L103" s="111"/>
    </row>
    <row r="104" spans="2:47" s="8" customFormat="1" ht="24.95" customHeight="1">
      <c r="B104" s="107"/>
      <c r="D104" s="108" t="s">
        <v>229</v>
      </c>
      <c r="E104" s="109"/>
      <c r="F104" s="109"/>
      <c r="G104" s="109"/>
      <c r="H104" s="109"/>
      <c r="I104" s="109"/>
      <c r="J104" s="110">
        <f>J264</f>
        <v>0</v>
      </c>
      <c r="L104" s="107"/>
    </row>
    <row r="105" spans="2:47" s="9" customFormat="1" ht="19.899999999999999" customHeight="1">
      <c r="B105" s="111"/>
      <c r="D105" s="112" t="s">
        <v>421</v>
      </c>
      <c r="E105" s="113"/>
      <c r="F105" s="113"/>
      <c r="G105" s="113"/>
      <c r="H105" s="113"/>
      <c r="I105" s="113"/>
      <c r="J105" s="114">
        <f>J265</f>
        <v>0</v>
      </c>
      <c r="L105" s="111"/>
    </row>
    <row r="106" spans="2:47" s="9" customFormat="1" ht="19.899999999999999" customHeight="1">
      <c r="B106" s="111"/>
      <c r="D106" s="112" t="s">
        <v>422</v>
      </c>
      <c r="E106" s="113"/>
      <c r="F106" s="113"/>
      <c r="G106" s="113"/>
      <c r="H106" s="113"/>
      <c r="I106" s="113"/>
      <c r="J106" s="114">
        <f>J272</f>
        <v>0</v>
      </c>
      <c r="L106" s="111"/>
    </row>
    <row r="107" spans="2:47" s="9" customFormat="1" ht="19.899999999999999" customHeight="1">
      <c r="B107" s="111"/>
      <c r="D107" s="112" t="s">
        <v>230</v>
      </c>
      <c r="E107" s="113"/>
      <c r="F107" s="113"/>
      <c r="G107" s="113"/>
      <c r="H107" s="113"/>
      <c r="I107" s="113"/>
      <c r="J107" s="114">
        <f>J276</f>
        <v>0</v>
      </c>
      <c r="L107" s="111"/>
    </row>
    <row r="108" spans="2:47" s="9" customFormat="1" ht="19.899999999999999" customHeight="1">
      <c r="B108" s="111"/>
      <c r="D108" s="112" t="s">
        <v>231</v>
      </c>
      <c r="E108" s="113"/>
      <c r="F108" s="113"/>
      <c r="G108" s="113"/>
      <c r="H108" s="113"/>
      <c r="I108" s="113"/>
      <c r="J108" s="114">
        <f>J335</f>
        <v>0</v>
      </c>
      <c r="L108" s="111"/>
    </row>
    <row r="109" spans="2:47" s="9" customFormat="1" ht="19.899999999999999" customHeight="1">
      <c r="B109" s="111"/>
      <c r="D109" s="112" t="s">
        <v>423</v>
      </c>
      <c r="E109" s="113"/>
      <c r="F109" s="113"/>
      <c r="G109" s="113"/>
      <c r="H109" s="113"/>
      <c r="I109" s="113"/>
      <c r="J109" s="114">
        <f>J378</f>
        <v>0</v>
      </c>
      <c r="L109" s="111"/>
    </row>
    <row r="110" spans="2:47" s="9" customFormat="1" ht="19.899999999999999" customHeight="1">
      <c r="B110" s="111"/>
      <c r="D110" s="112" t="s">
        <v>424</v>
      </c>
      <c r="E110" s="113"/>
      <c r="F110" s="113"/>
      <c r="G110" s="113"/>
      <c r="H110" s="113"/>
      <c r="I110" s="113"/>
      <c r="J110" s="114">
        <f>J392</f>
        <v>0</v>
      </c>
      <c r="L110" s="111"/>
    </row>
    <row r="111" spans="2:47" s="9" customFormat="1" ht="19.899999999999999" customHeight="1">
      <c r="B111" s="111"/>
      <c r="D111" s="112" t="s">
        <v>232</v>
      </c>
      <c r="E111" s="113"/>
      <c r="F111" s="113"/>
      <c r="G111" s="113"/>
      <c r="H111" s="113"/>
      <c r="I111" s="113"/>
      <c r="J111" s="114">
        <f>J417</f>
        <v>0</v>
      </c>
      <c r="L111" s="111"/>
    </row>
    <row r="112" spans="2:47" s="9" customFormat="1" ht="19.899999999999999" customHeight="1">
      <c r="B112" s="111"/>
      <c r="D112" s="112" t="s">
        <v>233</v>
      </c>
      <c r="E112" s="113"/>
      <c r="F112" s="113"/>
      <c r="G112" s="113"/>
      <c r="H112" s="113"/>
      <c r="I112" s="113"/>
      <c r="J112" s="114">
        <f>J473</f>
        <v>0</v>
      </c>
      <c r="L112" s="111"/>
    </row>
    <row r="113" spans="2:12" s="9" customFormat="1" ht="19.899999999999999" customHeight="1">
      <c r="B113" s="111"/>
      <c r="D113" s="112" t="s">
        <v>234</v>
      </c>
      <c r="E113" s="113"/>
      <c r="F113" s="113"/>
      <c r="G113" s="113"/>
      <c r="H113" s="113"/>
      <c r="I113" s="113"/>
      <c r="J113" s="114">
        <f>J513</f>
        <v>0</v>
      </c>
      <c r="L113" s="111"/>
    </row>
    <row r="114" spans="2:12" s="9" customFormat="1" ht="19.899999999999999" customHeight="1">
      <c r="B114" s="111"/>
      <c r="D114" s="112" t="s">
        <v>425</v>
      </c>
      <c r="E114" s="113"/>
      <c r="F114" s="113"/>
      <c r="G114" s="113"/>
      <c r="H114" s="113"/>
      <c r="I114" s="113"/>
      <c r="J114" s="114">
        <f>J603</f>
        <v>0</v>
      </c>
      <c r="L114" s="111"/>
    </row>
    <row r="115" spans="2:12" s="1" customFormat="1" ht="21.75" customHeight="1">
      <c r="B115" s="31"/>
      <c r="L115" s="31"/>
    </row>
    <row r="116" spans="2:12" s="1" customFormat="1" ht="6.95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31"/>
    </row>
    <row r="120" spans="2:12" s="1" customFormat="1" ht="6.95" customHeight="1"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31"/>
    </row>
    <row r="121" spans="2:12" s="1" customFormat="1" ht="24.95" customHeight="1">
      <c r="B121" s="31"/>
      <c r="C121" s="20" t="s">
        <v>161</v>
      </c>
      <c r="L121" s="31"/>
    </row>
    <row r="122" spans="2:12" s="1" customFormat="1" ht="6.95" customHeight="1">
      <c r="B122" s="31"/>
      <c r="L122" s="31"/>
    </row>
    <row r="123" spans="2:12" s="1" customFormat="1" ht="12" customHeight="1">
      <c r="B123" s="31"/>
      <c r="C123" s="26" t="s">
        <v>16</v>
      </c>
      <c r="L123" s="31"/>
    </row>
    <row r="124" spans="2:12" s="1" customFormat="1" ht="16.5" customHeight="1">
      <c r="B124" s="31"/>
      <c r="E124" s="235" t="str">
        <f>E7</f>
        <v>Testovací centrum Menzy CZU</v>
      </c>
      <c r="F124" s="236"/>
      <c r="G124" s="236"/>
      <c r="H124" s="236"/>
      <c r="L124" s="31"/>
    </row>
    <row r="125" spans="2:12" ht="12" customHeight="1">
      <c r="B125" s="19"/>
      <c r="C125" s="26" t="s">
        <v>145</v>
      </c>
      <c r="L125" s="19"/>
    </row>
    <row r="126" spans="2:12" s="1" customFormat="1" ht="16.5" customHeight="1">
      <c r="B126" s="31"/>
      <c r="E126" s="235" t="s">
        <v>223</v>
      </c>
      <c r="F126" s="237"/>
      <c r="G126" s="237"/>
      <c r="H126" s="237"/>
      <c r="L126" s="31"/>
    </row>
    <row r="127" spans="2:12" s="1" customFormat="1" ht="12" customHeight="1">
      <c r="B127" s="31"/>
      <c r="C127" s="26" t="s">
        <v>224</v>
      </c>
      <c r="L127" s="31"/>
    </row>
    <row r="128" spans="2:12" s="1" customFormat="1" ht="16.5" customHeight="1">
      <c r="B128" s="31"/>
      <c r="E128" s="198" t="str">
        <f>E11</f>
        <v>02 - Architektonicko stavební řešení</v>
      </c>
      <c r="F128" s="237"/>
      <c r="G128" s="237"/>
      <c r="H128" s="237"/>
      <c r="L128" s="31"/>
    </row>
    <row r="129" spans="2:65" s="1" customFormat="1" ht="6.95" customHeight="1">
      <c r="B129" s="31"/>
      <c r="L129" s="31"/>
    </row>
    <row r="130" spans="2:65" s="1" customFormat="1" ht="12" customHeight="1">
      <c r="B130" s="31"/>
      <c r="C130" s="26" t="s">
        <v>20</v>
      </c>
      <c r="F130" s="24" t="str">
        <f>F14</f>
        <v>Menza ČZU</v>
      </c>
      <c r="I130" s="26" t="s">
        <v>22</v>
      </c>
      <c r="J130" s="51" t="str">
        <f>IF(J14="","",J14)</f>
        <v>27. 8. 2025</v>
      </c>
      <c r="L130" s="31"/>
    </row>
    <row r="131" spans="2:65" s="1" customFormat="1" ht="6.95" customHeight="1">
      <c r="B131" s="31"/>
      <c r="L131" s="31"/>
    </row>
    <row r="132" spans="2:65" s="1" customFormat="1" ht="25.7" customHeight="1">
      <c r="B132" s="31"/>
      <c r="C132" s="26" t="s">
        <v>24</v>
      </c>
      <c r="F132" s="24" t="str">
        <f>E17</f>
        <v>Česká zemědělská univerzita v Praze</v>
      </c>
      <c r="I132" s="26" t="s">
        <v>30</v>
      </c>
      <c r="J132" s="29" t="str">
        <f>E23</f>
        <v>Hidden Dimension s.r.o.</v>
      </c>
      <c r="L132" s="31"/>
    </row>
    <row r="133" spans="2:65" s="1" customFormat="1" ht="25.7" customHeight="1">
      <c r="B133" s="31"/>
      <c r="C133" s="26" t="s">
        <v>28</v>
      </c>
      <c r="F133" s="24" t="str">
        <f>IF(E20="","",E20)</f>
        <v>Vyplň údaj</v>
      </c>
      <c r="I133" s="26" t="s">
        <v>33</v>
      </c>
      <c r="J133" s="29" t="str">
        <f>E26</f>
        <v>František Klus rozpočty</v>
      </c>
      <c r="L133" s="31"/>
    </row>
    <row r="134" spans="2:65" s="1" customFormat="1" ht="10.35" customHeight="1">
      <c r="B134" s="31"/>
      <c r="L134" s="31"/>
    </row>
    <row r="135" spans="2:65" s="10" customFormat="1" ht="29.25" customHeight="1">
      <c r="B135" s="115"/>
      <c r="C135" s="116" t="s">
        <v>162</v>
      </c>
      <c r="D135" s="117" t="s">
        <v>61</v>
      </c>
      <c r="E135" s="117" t="s">
        <v>57</v>
      </c>
      <c r="F135" s="117" t="s">
        <v>58</v>
      </c>
      <c r="G135" s="117" t="s">
        <v>163</v>
      </c>
      <c r="H135" s="117" t="s">
        <v>164</v>
      </c>
      <c r="I135" s="117" t="s">
        <v>165</v>
      </c>
      <c r="J135" s="117" t="s">
        <v>149</v>
      </c>
      <c r="K135" s="118" t="s">
        <v>166</v>
      </c>
      <c r="L135" s="115"/>
      <c r="M135" s="58" t="s">
        <v>1</v>
      </c>
      <c r="N135" s="59" t="s">
        <v>40</v>
      </c>
      <c r="O135" s="59" t="s">
        <v>167</v>
      </c>
      <c r="P135" s="59" t="s">
        <v>168</v>
      </c>
      <c r="Q135" s="59" t="s">
        <v>169</v>
      </c>
      <c r="R135" s="59" t="s">
        <v>170</v>
      </c>
      <c r="S135" s="59" t="s">
        <v>171</v>
      </c>
      <c r="T135" s="60" t="s">
        <v>172</v>
      </c>
    </row>
    <row r="136" spans="2:65" s="1" customFormat="1" ht="22.9" customHeight="1">
      <c r="B136" s="31"/>
      <c r="C136" s="63" t="s">
        <v>173</v>
      </c>
      <c r="J136" s="119">
        <f>BK136</f>
        <v>0</v>
      </c>
      <c r="L136" s="31"/>
      <c r="M136" s="61"/>
      <c r="N136" s="52"/>
      <c r="O136" s="52"/>
      <c r="P136" s="120">
        <f>P137+P264</f>
        <v>0</v>
      </c>
      <c r="Q136" s="52"/>
      <c r="R136" s="120">
        <f>R137+R264</f>
        <v>120.78527992999999</v>
      </c>
      <c r="S136" s="52"/>
      <c r="T136" s="121">
        <f>T137+T264</f>
        <v>0.57057500000000005</v>
      </c>
      <c r="AT136" s="16" t="s">
        <v>75</v>
      </c>
      <c r="AU136" s="16" t="s">
        <v>151</v>
      </c>
      <c r="BK136" s="122">
        <f>BK137+BK264</f>
        <v>0</v>
      </c>
    </row>
    <row r="137" spans="2:65" s="11" customFormat="1" ht="25.9" customHeight="1">
      <c r="B137" s="123"/>
      <c r="D137" s="124" t="s">
        <v>75</v>
      </c>
      <c r="E137" s="125" t="s">
        <v>235</v>
      </c>
      <c r="F137" s="125" t="s">
        <v>236</v>
      </c>
      <c r="I137" s="126"/>
      <c r="J137" s="127">
        <f>BK137</f>
        <v>0</v>
      </c>
      <c r="L137" s="123"/>
      <c r="M137" s="128"/>
      <c r="P137" s="129">
        <f>P138+P145+P249+P262</f>
        <v>0</v>
      </c>
      <c r="R137" s="129">
        <f>R138+R145+R249+R262</f>
        <v>97.279150389999984</v>
      </c>
      <c r="T137" s="130">
        <f>T138+T145+T249+T262</f>
        <v>0.57057500000000005</v>
      </c>
      <c r="AR137" s="124" t="s">
        <v>84</v>
      </c>
      <c r="AT137" s="131" t="s">
        <v>75</v>
      </c>
      <c r="AU137" s="131" t="s">
        <v>76</v>
      </c>
      <c r="AY137" s="124" t="s">
        <v>176</v>
      </c>
      <c r="BK137" s="132">
        <f>BK138+BK145+BK249+BK262</f>
        <v>0</v>
      </c>
    </row>
    <row r="138" spans="2:65" s="11" customFormat="1" ht="22.9" customHeight="1">
      <c r="B138" s="123"/>
      <c r="D138" s="124" t="s">
        <v>75</v>
      </c>
      <c r="E138" s="133" t="s">
        <v>192</v>
      </c>
      <c r="F138" s="133" t="s">
        <v>426</v>
      </c>
      <c r="I138" s="126"/>
      <c r="J138" s="134">
        <f>BK138</f>
        <v>0</v>
      </c>
      <c r="L138" s="123"/>
      <c r="M138" s="128"/>
      <c r="P138" s="129">
        <f>SUM(P139:P144)</f>
        <v>0</v>
      </c>
      <c r="R138" s="129">
        <f>SUM(R139:R144)</f>
        <v>4.4128058000000001</v>
      </c>
      <c r="T138" s="130">
        <f>SUM(T139:T144)</f>
        <v>0</v>
      </c>
      <c r="AR138" s="124" t="s">
        <v>84</v>
      </c>
      <c r="AT138" s="131" t="s">
        <v>75</v>
      </c>
      <c r="AU138" s="131" t="s">
        <v>84</v>
      </c>
      <c r="AY138" s="124" t="s">
        <v>176</v>
      </c>
      <c r="BK138" s="132">
        <f>SUM(BK139:BK144)</f>
        <v>0</v>
      </c>
    </row>
    <row r="139" spans="2:65" s="1" customFormat="1" ht="24.2" customHeight="1">
      <c r="B139" s="31"/>
      <c r="C139" s="135" t="s">
        <v>84</v>
      </c>
      <c r="D139" s="135" t="s">
        <v>179</v>
      </c>
      <c r="E139" s="136" t="s">
        <v>427</v>
      </c>
      <c r="F139" s="137" t="s">
        <v>428</v>
      </c>
      <c r="G139" s="138" t="s">
        <v>245</v>
      </c>
      <c r="H139" s="139">
        <v>2.6539999999999999</v>
      </c>
      <c r="I139" s="140"/>
      <c r="J139" s="141">
        <f>ROUND(I139*H139,2)</f>
        <v>0</v>
      </c>
      <c r="K139" s="137" t="s">
        <v>241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1.6627000000000001</v>
      </c>
      <c r="R139" s="144">
        <f>Q139*H139</f>
        <v>4.4128058000000001</v>
      </c>
      <c r="S139" s="144">
        <v>0</v>
      </c>
      <c r="T139" s="145">
        <f>S139*H139</f>
        <v>0</v>
      </c>
      <c r="AR139" s="146" t="s">
        <v>182</v>
      </c>
      <c r="AT139" s="146" t="s">
        <v>179</v>
      </c>
      <c r="AU139" s="146" t="s">
        <v>86</v>
      </c>
      <c r="AY139" s="16" t="s">
        <v>176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84</v>
      </c>
      <c r="BK139" s="147">
        <f>ROUND(I139*H139,2)</f>
        <v>0</v>
      </c>
      <c r="BL139" s="16" t="s">
        <v>182</v>
      </c>
      <c r="BM139" s="146" t="s">
        <v>429</v>
      </c>
    </row>
    <row r="140" spans="2:65" s="12" customFormat="1" ht="11.25">
      <c r="B140" s="157"/>
      <c r="D140" s="148" t="s">
        <v>247</v>
      </c>
      <c r="E140" s="158" t="s">
        <v>1</v>
      </c>
      <c r="F140" s="159" t="s">
        <v>430</v>
      </c>
      <c r="H140" s="158" t="s">
        <v>1</v>
      </c>
      <c r="I140" s="160"/>
      <c r="L140" s="157"/>
      <c r="M140" s="161"/>
      <c r="T140" s="162"/>
      <c r="AT140" s="158" t="s">
        <v>247</v>
      </c>
      <c r="AU140" s="158" t="s">
        <v>86</v>
      </c>
      <c r="AV140" s="12" t="s">
        <v>84</v>
      </c>
      <c r="AW140" s="12" t="s">
        <v>32</v>
      </c>
      <c r="AX140" s="12" t="s">
        <v>76</v>
      </c>
      <c r="AY140" s="158" t="s">
        <v>176</v>
      </c>
    </row>
    <row r="141" spans="2:65" s="13" customFormat="1" ht="11.25">
      <c r="B141" s="163"/>
      <c r="D141" s="148" t="s">
        <v>247</v>
      </c>
      <c r="E141" s="164" t="s">
        <v>1</v>
      </c>
      <c r="F141" s="165" t="s">
        <v>431</v>
      </c>
      <c r="H141" s="166">
        <v>1.4610000000000001</v>
      </c>
      <c r="I141" s="167"/>
      <c r="L141" s="163"/>
      <c r="M141" s="168"/>
      <c r="T141" s="169"/>
      <c r="AT141" s="164" t="s">
        <v>247</v>
      </c>
      <c r="AU141" s="164" t="s">
        <v>86</v>
      </c>
      <c r="AV141" s="13" t="s">
        <v>86</v>
      </c>
      <c r="AW141" s="13" t="s">
        <v>32</v>
      </c>
      <c r="AX141" s="13" t="s">
        <v>76</v>
      </c>
      <c r="AY141" s="164" t="s">
        <v>176</v>
      </c>
    </row>
    <row r="142" spans="2:65" s="13" customFormat="1" ht="11.25">
      <c r="B142" s="163"/>
      <c r="D142" s="148" t="s">
        <v>247</v>
      </c>
      <c r="E142" s="164" t="s">
        <v>1</v>
      </c>
      <c r="F142" s="165" t="s">
        <v>432</v>
      </c>
      <c r="H142" s="166">
        <v>0.61099999999999999</v>
      </c>
      <c r="I142" s="167"/>
      <c r="L142" s="163"/>
      <c r="M142" s="168"/>
      <c r="T142" s="169"/>
      <c r="AT142" s="164" t="s">
        <v>247</v>
      </c>
      <c r="AU142" s="164" t="s">
        <v>86</v>
      </c>
      <c r="AV142" s="13" t="s">
        <v>86</v>
      </c>
      <c r="AW142" s="13" t="s">
        <v>32</v>
      </c>
      <c r="AX142" s="13" t="s">
        <v>76</v>
      </c>
      <c r="AY142" s="164" t="s">
        <v>176</v>
      </c>
    </row>
    <row r="143" spans="2:65" s="13" customFormat="1" ht="11.25">
      <c r="B143" s="163"/>
      <c r="D143" s="148" t="s">
        <v>247</v>
      </c>
      <c r="E143" s="164" t="s">
        <v>1</v>
      </c>
      <c r="F143" s="165" t="s">
        <v>433</v>
      </c>
      <c r="H143" s="166">
        <v>0.58199999999999996</v>
      </c>
      <c r="I143" s="167"/>
      <c r="L143" s="163"/>
      <c r="M143" s="168"/>
      <c r="T143" s="169"/>
      <c r="AT143" s="164" t="s">
        <v>247</v>
      </c>
      <c r="AU143" s="164" t="s">
        <v>86</v>
      </c>
      <c r="AV143" s="13" t="s">
        <v>86</v>
      </c>
      <c r="AW143" s="13" t="s">
        <v>32</v>
      </c>
      <c r="AX143" s="13" t="s">
        <v>76</v>
      </c>
      <c r="AY143" s="164" t="s">
        <v>176</v>
      </c>
    </row>
    <row r="144" spans="2:65" s="14" customFormat="1" ht="11.25">
      <c r="B144" s="170"/>
      <c r="D144" s="148" t="s">
        <v>247</v>
      </c>
      <c r="E144" s="171" t="s">
        <v>1</v>
      </c>
      <c r="F144" s="172" t="s">
        <v>250</v>
      </c>
      <c r="H144" s="173">
        <v>2.6539999999999999</v>
      </c>
      <c r="I144" s="174"/>
      <c r="L144" s="170"/>
      <c r="M144" s="175"/>
      <c r="T144" s="176"/>
      <c r="AT144" s="171" t="s">
        <v>247</v>
      </c>
      <c r="AU144" s="171" t="s">
        <v>86</v>
      </c>
      <c r="AV144" s="14" t="s">
        <v>182</v>
      </c>
      <c r="AW144" s="14" t="s">
        <v>32</v>
      </c>
      <c r="AX144" s="14" t="s">
        <v>84</v>
      </c>
      <c r="AY144" s="171" t="s">
        <v>176</v>
      </c>
    </row>
    <row r="145" spans="2:65" s="11" customFormat="1" ht="22.9" customHeight="1">
      <c r="B145" s="123"/>
      <c r="D145" s="124" t="s">
        <v>75</v>
      </c>
      <c r="E145" s="133" t="s">
        <v>203</v>
      </c>
      <c r="F145" s="133" t="s">
        <v>434</v>
      </c>
      <c r="I145" s="126"/>
      <c r="J145" s="134">
        <f>BK145</f>
        <v>0</v>
      </c>
      <c r="L145" s="123"/>
      <c r="M145" s="128"/>
      <c r="P145" s="129">
        <f>SUM(P146:P248)</f>
        <v>0</v>
      </c>
      <c r="R145" s="129">
        <f>SUM(R146:R248)</f>
        <v>92.760692189999986</v>
      </c>
      <c r="T145" s="130">
        <f>SUM(T146:T248)</f>
        <v>2.0575E-2</v>
      </c>
      <c r="AR145" s="124" t="s">
        <v>84</v>
      </c>
      <c r="AT145" s="131" t="s">
        <v>75</v>
      </c>
      <c r="AU145" s="131" t="s">
        <v>84</v>
      </c>
      <c r="AY145" s="124" t="s">
        <v>176</v>
      </c>
      <c r="BK145" s="132">
        <f>SUM(BK146:BK248)</f>
        <v>0</v>
      </c>
    </row>
    <row r="146" spans="2:65" s="1" customFormat="1" ht="24.2" customHeight="1">
      <c r="B146" s="31"/>
      <c r="C146" s="135" t="s">
        <v>86</v>
      </c>
      <c r="D146" s="135" t="s">
        <v>179</v>
      </c>
      <c r="E146" s="136" t="s">
        <v>435</v>
      </c>
      <c r="F146" s="137" t="s">
        <v>436</v>
      </c>
      <c r="G146" s="138" t="s">
        <v>240</v>
      </c>
      <c r="H146" s="139">
        <v>160.09800000000001</v>
      </c>
      <c r="I146" s="140"/>
      <c r="J146" s="141">
        <f>ROUND(I146*H146,2)</f>
        <v>0</v>
      </c>
      <c r="K146" s="137" t="s">
        <v>241</v>
      </c>
      <c r="L146" s="31"/>
      <c r="M146" s="142" t="s">
        <v>1</v>
      </c>
      <c r="N146" s="143" t="s">
        <v>41</v>
      </c>
      <c r="P146" s="144">
        <f>O146*H146</f>
        <v>0</v>
      </c>
      <c r="Q146" s="144">
        <v>4.9399999999999999E-3</v>
      </c>
      <c r="R146" s="144">
        <f>Q146*H146</f>
        <v>0.79088412000000008</v>
      </c>
      <c r="S146" s="144">
        <v>0</v>
      </c>
      <c r="T146" s="145">
        <f>S146*H146</f>
        <v>0</v>
      </c>
      <c r="AR146" s="146" t="s">
        <v>182</v>
      </c>
      <c r="AT146" s="146" t="s">
        <v>179</v>
      </c>
      <c r="AU146" s="146" t="s">
        <v>86</v>
      </c>
      <c r="AY146" s="16" t="s">
        <v>176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6" t="s">
        <v>84</v>
      </c>
      <c r="BK146" s="147">
        <f>ROUND(I146*H146,2)</f>
        <v>0</v>
      </c>
      <c r="BL146" s="16" t="s">
        <v>182</v>
      </c>
      <c r="BM146" s="146" t="s">
        <v>437</v>
      </c>
    </row>
    <row r="147" spans="2:65" s="12" customFormat="1" ht="11.25">
      <c r="B147" s="157"/>
      <c r="D147" s="148" t="s">
        <v>247</v>
      </c>
      <c r="E147" s="158" t="s">
        <v>1</v>
      </c>
      <c r="F147" s="159" t="s">
        <v>430</v>
      </c>
      <c r="H147" s="158" t="s">
        <v>1</v>
      </c>
      <c r="I147" s="160"/>
      <c r="L147" s="157"/>
      <c r="M147" s="161"/>
      <c r="T147" s="162"/>
      <c r="AT147" s="158" t="s">
        <v>247</v>
      </c>
      <c r="AU147" s="158" t="s">
        <v>86</v>
      </c>
      <c r="AV147" s="12" t="s">
        <v>84</v>
      </c>
      <c r="AW147" s="12" t="s">
        <v>32</v>
      </c>
      <c r="AX147" s="12" t="s">
        <v>76</v>
      </c>
      <c r="AY147" s="158" t="s">
        <v>176</v>
      </c>
    </row>
    <row r="148" spans="2:65" s="13" customFormat="1" ht="11.25">
      <c r="B148" s="163"/>
      <c r="D148" s="148" t="s">
        <v>247</v>
      </c>
      <c r="E148" s="164" t="s">
        <v>1</v>
      </c>
      <c r="F148" s="165" t="s">
        <v>438</v>
      </c>
      <c r="H148" s="166">
        <v>14.614000000000001</v>
      </c>
      <c r="I148" s="167"/>
      <c r="L148" s="163"/>
      <c r="M148" s="168"/>
      <c r="T148" s="169"/>
      <c r="AT148" s="164" t="s">
        <v>247</v>
      </c>
      <c r="AU148" s="164" t="s">
        <v>86</v>
      </c>
      <c r="AV148" s="13" t="s">
        <v>86</v>
      </c>
      <c r="AW148" s="13" t="s">
        <v>32</v>
      </c>
      <c r="AX148" s="13" t="s">
        <v>76</v>
      </c>
      <c r="AY148" s="164" t="s">
        <v>176</v>
      </c>
    </row>
    <row r="149" spans="2:65" s="13" customFormat="1" ht="11.25">
      <c r="B149" s="163"/>
      <c r="D149" s="148" t="s">
        <v>247</v>
      </c>
      <c r="E149" s="164" t="s">
        <v>1</v>
      </c>
      <c r="F149" s="165" t="s">
        <v>439</v>
      </c>
      <c r="H149" s="166">
        <v>4.367</v>
      </c>
      <c r="I149" s="167"/>
      <c r="L149" s="163"/>
      <c r="M149" s="168"/>
      <c r="T149" s="169"/>
      <c r="AT149" s="164" t="s">
        <v>247</v>
      </c>
      <c r="AU149" s="164" t="s">
        <v>86</v>
      </c>
      <c r="AV149" s="13" t="s">
        <v>86</v>
      </c>
      <c r="AW149" s="13" t="s">
        <v>32</v>
      </c>
      <c r="AX149" s="13" t="s">
        <v>76</v>
      </c>
      <c r="AY149" s="164" t="s">
        <v>176</v>
      </c>
    </row>
    <row r="150" spans="2:65" s="13" customFormat="1" ht="11.25">
      <c r="B150" s="163"/>
      <c r="D150" s="148" t="s">
        <v>247</v>
      </c>
      <c r="E150" s="164" t="s">
        <v>1</v>
      </c>
      <c r="F150" s="165" t="s">
        <v>440</v>
      </c>
      <c r="H150" s="166">
        <v>7.2720000000000002</v>
      </c>
      <c r="I150" s="167"/>
      <c r="L150" s="163"/>
      <c r="M150" s="168"/>
      <c r="T150" s="169"/>
      <c r="AT150" s="164" t="s">
        <v>247</v>
      </c>
      <c r="AU150" s="164" t="s">
        <v>86</v>
      </c>
      <c r="AV150" s="13" t="s">
        <v>86</v>
      </c>
      <c r="AW150" s="13" t="s">
        <v>32</v>
      </c>
      <c r="AX150" s="13" t="s">
        <v>76</v>
      </c>
      <c r="AY150" s="164" t="s">
        <v>176</v>
      </c>
    </row>
    <row r="151" spans="2:65" s="12" customFormat="1" ht="11.25">
      <c r="B151" s="157"/>
      <c r="D151" s="148" t="s">
        <v>247</v>
      </c>
      <c r="E151" s="158" t="s">
        <v>1</v>
      </c>
      <c r="F151" s="159" t="s">
        <v>375</v>
      </c>
      <c r="H151" s="158" t="s">
        <v>1</v>
      </c>
      <c r="I151" s="160"/>
      <c r="L151" s="157"/>
      <c r="M151" s="161"/>
      <c r="T151" s="162"/>
      <c r="AT151" s="158" t="s">
        <v>247</v>
      </c>
      <c r="AU151" s="158" t="s">
        <v>86</v>
      </c>
      <c r="AV151" s="12" t="s">
        <v>84</v>
      </c>
      <c r="AW151" s="12" t="s">
        <v>32</v>
      </c>
      <c r="AX151" s="12" t="s">
        <v>76</v>
      </c>
      <c r="AY151" s="158" t="s">
        <v>176</v>
      </c>
    </row>
    <row r="152" spans="2:65" s="12" customFormat="1" ht="11.25">
      <c r="B152" s="157"/>
      <c r="D152" s="148" t="s">
        <v>247</v>
      </c>
      <c r="E152" s="158" t="s">
        <v>1</v>
      </c>
      <c r="F152" s="159" t="s">
        <v>376</v>
      </c>
      <c r="H152" s="158" t="s">
        <v>1</v>
      </c>
      <c r="I152" s="160"/>
      <c r="L152" s="157"/>
      <c r="M152" s="161"/>
      <c r="T152" s="162"/>
      <c r="AT152" s="158" t="s">
        <v>247</v>
      </c>
      <c r="AU152" s="158" t="s">
        <v>86</v>
      </c>
      <c r="AV152" s="12" t="s">
        <v>84</v>
      </c>
      <c r="AW152" s="12" t="s">
        <v>32</v>
      </c>
      <c r="AX152" s="12" t="s">
        <v>76</v>
      </c>
      <c r="AY152" s="158" t="s">
        <v>176</v>
      </c>
    </row>
    <row r="153" spans="2:65" s="12" customFormat="1" ht="11.25">
      <c r="B153" s="157"/>
      <c r="D153" s="148" t="s">
        <v>247</v>
      </c>
      <c r="E153" s="158" t="s">
        <v>1</v>
      </c>
      <c r="F153" s="159" t="s">
        <v>377</v>
      </c>
      <c r="H153" s="158" t="s">
        <v>1</v>
      </c>
      <c r="I153" s="160"/>
      <c r="L153" s="157"/>
      <c r="M153" s="161"/>
      <c r="T153" s="162"/>
      <c r="AT153" s="158" t="s">
        <v>247</v>
      </c>
      <c r="AU153" s="158" t="s">
        <v>86</v>
      </c>
      <c r="AV153" s="12" t="s">
        <v>84</v>
      </c>
      <c r="AW153" s="12" t="s">
        <v>32</v>
      </c>
      <c r="AX153" s="12" t="s">
        <v>76</v>
      </c>
      <c r="AY153" s="158" t="s">
        <v>176</v>
      </c>
    </row>
    <row r="154" spans="2:65" s="13" customFormat="1" ht="11.25">
      <c r="B154" s="163"/>
      <c r="D154" s="148" t="s">
        <v>247</v>
      </c>
      <c r="E154" s="164" t="s">
        <v>1</v>
      </c>
      <c r="F154" s="165" t="s">
        <v>378</v>
      </c>
      <c r="H154" s="166">
        <v>7.4</v>
      </c>
      <c r="I154" s="167"/>
      <c r="L154" s="163"/>
      <c r="M154" s="168"/>
      <c r="T154" s="169"/>
      <c r="AT154" s="164" t="s">
        <v>247</v>
      </c>
      <c r="AU154" s="164" t="s">
        <v>86</v>
      </c>
      <c r="AV154" s="13" t="s">
        <v>86</v>
      </c>
      <c r="AW154" s="13" t="s">
        <v>32</v>
      </c>
      <c r="AX154" s="13" t="s">
        <v>76</v>
      </c>
      <c r="AY154" s="164" t="s">
        <v>176</v>
      </c>
    </row>
    <row r="155" spans="2:65" s="13" customFormat="1" ht="11.25">
      <c r="B155" s="163"/>
      <c r="D155" s="148" t="s">
        <v>247</v>
      </c>
      <c r="E155" s="164" t="s">
        <v>1</v>
      </c>
      <c r="F155" s="165" t="s">
        <v>379</v>
      </c>
      <c r="H155" s="166">
        <v>2.37</v>
      </c>
      <c r="I155" s="167"/>
      <c r="L155" s="163"/>
      <c r="M155" s="168"/>
      <c r="T155" s="169"/>
      <c r="AT155" s="164" t="s">
        <v>247</v>
      </c>
      <c r="AU155" s="164" t="s">
        <v>86</v>
      </c>
      <c r="AV155" s="13" t="s">
        <v>86</v>
      </c>
      <c r="AW155" s="13" t="s">
        <v>32</v>
      </c>
      <c r="AX155" s="13" t="s">
        <v>76</v>
      </c>
      <c r="AY155" s="164" t="s">
        <v>176</v>
      </c>
    </row>
    <row r="156" spans="2:65" s="13" customFormat="1" ht="11.25">
      <c r="B156" s="163"/>
      <c r="D156" s="148" t="s">
        <v>247</v>
      </c>
      <c r="E156" s="164" t="s">
        <v>1</v>
      </c>
      <c r="F156" s="165" t="s">
        <v>380</v>
      </c>
      <c r="H156" s="166">
        <v>5.617</v>
      </c>
      <c r="I156" s="167"/>
      <c r="L156" s="163"/>
      <c r="M156" s="168"/>
      <c r="T156" s="169"/>
      <c r="AT156" s="164" t="s">
        <v>247</v>
      </c>
      <c r="AU156" s="164" t="s">
        <v>86</v>
      </c>
      <c r="AV156" s="13" t="s">
        <v>86</v>
      </c>
      <c r="AW156" s="13" t="s">
        <v>32</v>
      </c>
      <c r="AX156" s="13" t="s">
        <v>76</v>
      </c>
      <c r="AY156" s="164" t="s">
        <v>176</v>
      </c>
    </row>
    <row r="157" spans="2:65" s="13" customFormat="1" ht="11.25">
      <c r="B157" s="163"/>
      <c r="D157" s="148" t="s">
        <v>247</v>
      </c>
      <c r="E157" s="164" t="s">
        <v>1</v>
      </c>
      <c r="F157" s="165" t="s">
        <v>381</v>
      </c>
      <c r="H157" s="166">
        <v>24.225000000000001</v>
      </c>
      <c r="I157" s="167"/>
      <c r="L157" s="163"/>
      <c r="M157" s="168"/>
      <c r="T157" s="169"/>
      <c r="AT157" s="164" t="s">
        <v>247</v>
      </c>
      <c r="AU157" s="164" t="s">
        <v>86</v>
      </c>
      <c r="AV157" s="13" t="s">
        <v>86</v>
      </c>
      <c r="AW157" s="13" t="s">
        <v>32</v>
      </c>
      <c r="AX157" s="13" t="s">
        <v>76</v>
      </c>
      <c r="AY157" s="164" t="s">
        <v>176</v>
      </c>
    </row>
    <row r="158" spans="2:65" s="13" customFormat="1" ht="11.25">
      <c r="B158" s="163"/>
      <c r="D158" s="148" t="s">
        <v>247</v>
      </c>
      <c r="E158" s="164" t="s">
        <v>1</v>
      </c>
      <c r="F158" s="165" t="s">
        <v>382</v>
      </c>
      <c r="H158" s="166">
        <v>10.164</v>
      </c>
      <c r="I158" s="167"/>
      <c r="L158" s="163"/>
      <c r="M158" s="168"/>
      <c r="T158" s="169"/>
      <c r="AT158" s="164" t="s">
        <v>247</v>
      </c>
      <c r="AU158" s="164" t="s">
        <v>86</v>
      </c>
      <c r="AV158" s="13" t="s">
        <v>86</v>
      </c>
      <c r="AW158" s="13" t="s">
        <v>32</v>
      </c>
      <c r="AX158" s="13" t="s">
        <v>76</v>
      </c>
      <c r="AY158" s="164" t="s">
        <v>176</v>
      </c>
    </row>
    <row r="159" spans="2:65" s="12" customFormat="1" ht="11.25">
      <c r="B159" s="157"/>
      <c r="D159" s="148" t="s">
        <v>247</v>
      </c>
      <c r="E159" s="158" t="s">
        <v>1</v>
      </c>
      <c r="F159" s="159" t="s">
        <v>383</v>
      </c>
      <c r="H159" s="158" t="s">
        <v>1</v>
      </c>
      <c r="I159" s="160"/>
      <c r="L159" s="157"/>
      <c r="M159" s="161"/>
      <c r="T159" s="162"/>
      <c r="AT159" s="158" t="s">
        <v>247</v>
      </c>
      <c r="AU159" s="158" t="s">
        <v>86</v>
      </c>
      <c r="AV159" s="12" t="s">
        <v>84</v>
      </c>
      <c r="AW159" s="12" t="s">
        <v>32</v>
      </c>
      <c r="AX159" s="12" t="s">
        <v>76</v>
      </c>
      <c r="AY159" s="158" t="s">
        <v>176</v>
      </c>
    </row>
    <row r="160" spans="2:65" s="13" customFormat="1" ht="11.25">
      <c r="B160" s="163"/>
      <c r="D160" s="148" t="s">
        <v>247</v>
      </c>
      <c r="E160" s="164" t="s">
        <v>1</v>
      </c>
      <c r="F160" s="165" t="s">
        <v>378</v>
      </c>
      <c r="H160" s="166">
        <v>7.4</v>
      </c>
      <c r="I160" s="167"/>
      <c r="L160" s="163"/>
      <c r="M160" s="168"/>
      <c r="T160" s="169"/>
      <c r="AT160" s="164" t="s">
        <v>247</v>
      </c>
      <c r="AU160" s="164" t="s">
        <v>86</v>
      </c>
      <c r="AV160" s="13" t="s">
        <v>86</v>
      </c>
      <c r="AW160" s="13" t="s">
        <v>32</v>
      </c>
      <c r="AX160" s="13" t="s">
        <v>76</v>
      </c>
      <c r="AY160" s="164" t="s">
        <v>176</v>
      </c>
    </row>
    <row r="161" spans="2:65" s="13" customFormat="1" ht="11.25">
      <c r="B161" s="163"/>
      <c r="D161" s="148" t="s">
        <v>247</v>
      </c>
      <c r="E161" s="164" t="s">
        <v>1</v>
      </c>
      <c r="F161" s="165" t="s">
        <v>379</v>
      </c>
      <c r="H161" s="166">
        <v>2.37</v>
      </c>
      <c r="I161" s="167"/>
      <c r="L161" s="163"/>
      <c r="M161" s="168"/>
      <c r="T161" s="169"/>
      <c r="AT161" s="164" t="s">
        <v>247</v>
      </c>
      <c r="AU161" s="164" t="s">
        <v>86</v>
      </c>
      <c r="AV161" s="13" t="s">
        <v>86</v>
      </c>
      <c r="AW161" s="13" t="s">
        <v>32</v>
      </c>
      <c r="AX161" s="13" t="s">
        <v>76</v>
      </c>
      <c r="AY161" s="164" t="s">
        <v>176</v>
      </c>
    </row>
    <row r="162" spans="2:65" s="13" customFormat="1" ht="11.25">
      <c r="B162" s="163"/>
      <c r="D162" s="148" t="s">
        <v>247</v>
      </c>
      <c r="E162" s="164" t="s">
        <v>1</v>
      </c>
      <c r="F162" s="165" t="s">
        <v>380</v>
      </c>
      <c r="H162" s="166">
        <v>5.617</v>
      </c>
      <c r="I162" s="167"/>
      <c r="L162" s="163"/>
      <c r="M162" s="168"/>
      <c r="T162" s="169"/>
      <c r="AT162" s="164" t="s">
        <v>247</v>
      </c>
      <c r="AU162" s="164" t="s">
        <v>86</v>
      </c>
      <c r="AV162" s="13" t="s">
        <v>86</v>
      </c>
      <c r="AW162" s="13" t="s">
        <v>32</v>
      </c>
      <c r="AX162" s="13" t="s">
        <v>76</v>
      </c>
      <c r="AY162" s="164" t="s">
        <v>176</v>
      </c>
    </row>
    <row r="163" spans="2:65" s="13" customFormat="1" ht="11.25">
      <c r="B163" s="163"/>
      <c r="D163" s="148" t="s">
        <v>247</v>
      </c>
      <c r="E163" s="164" t="s">
        <v>1</v>
      </c>
      <c r="F163" s="165" t="s">
        <v>384</v>
      </c>
      <c r="H163" s="166">
        <v>9.8249999999999993</v>
      </c>
      <c r="I163" s="167"/>
      <c r="L163" s="163"/>
      <c r="M163" s="168"/>
      <c r="T163" s="169"/>
      <c r="AT163" s="164" t="s">
        <v>247</v>
      </c>
      <c r="AU163" s="164" t="s">
        <v>86</v>
      </c>
      <c r="AV163" s="13" t="s">
        <v>86</v>
      </c>
      <c r="AW163" s="13" t="s">
        <v>32</v>
      </c>
      <c r="AX163" s="13" t="s">
        <v>76</v>
      </c>
      <c r="AY163" s="164" t="s">
        <v>176</v>
      </c>
    </row>
    <row r="164" spans="2:65" s="13" customFormat="1" ht="11.25">
      <c r="B164" s="163"/>
      <c r="D164" s="148" t="s">
        <v>247</v>
      </c>
      <c r="E164" s="164" t="s">
        <v>1</v>
      </c>
      <c r="F164" s="165" t="s">
        <v>382</v>
      </c>
      <c r="H164" s="166">
        <v>10.164</v>
      </c>
      <c r="I164" s="167"/>
      <c r="L164" s="163"/>
      <c r="M164" s="168"/>
      <c r="T164" s="169"/>
      <c r="AT164" s="164" t="s">
        <v>247</v>
      </c>
      <c r="AU164" s="164" t="s">
        <v>86</v>
      </c>
      <c r="AV164" s="13" t="s">
        <v>86</v>
      </c>
      <c r="AW164" s="13" t="s">
        <v>32</v>
      </c>
      <c r="AX164" s="13" t="s">
        <v>76</v>
      </c>
      <c r="AY164" s="164" t="s">
        <v>176</v>
      </c>
    </row>
    <row r="165" spans="2:65" s="12" customFormat="1" ht="11.25">
      <c r="B165" s="157"/>
      <c r="D165" s="148" t="s">
        <v>247</v>
      </c>
      <c r="E165" s="158" t="s">
        <v>1</v>
      </c>
      <c r="F165" s="159" t="s">
        <v>385</v>
      </c>
      <c r="H165" s="158" t="s">
        <v>1</v>
      </c>
      <c r="I165" s="160"/>
      <c r="L165" s="157"/>
      <c r="M165" s="161"/>
      <c r="T165" s="162"/>
      <c r="AT165" s="158" t="s">
        <v>247</v>
      </c>
      <c r="AU165" s="158" t="s">
        <v>86</v>
      </c>
      <c r="AV165" s="12" t="s">
        <v>84</v>
      </c>
      <c r="AW165" s="12" t="s">
        <v>32</v>
      </c>
      <c r="AX165" s="12" t="s">
        <v>76</v>
      </c>
      <c r="AY165" s="158" t="s">
        <v>176</v>
      </c>
    </row>
    <row r="166" spans="2:65" s="13" customFormat="1" ht="11.25">
      <c r="B166" s="163"/>
      <c r="D166" s="148" t="s">
        <v>247</v>
      </c>
      <c r="E166" s="164" t="s">
        <v>1</v>
      </c>
      <c r="F166" s="165" t="s">
        <v>386</v>
      </c>
      <c r="H166" s="166">
        <v>2.1389999999999998</v>
      </c>
      <c r="I166" s="167"/>
      <c r="L166" s="163"/>
      <c r="M166" s="168"/>
      <c r="T166" s="169"/>
      <c r="AT166" s="164" t="s">
        <v>247</v>
      </c>
      <c r="AU166" s="164" t="s">
        <v>86</v>
      </c>
      <c r="AV166" s="13" t="s">
        <v>86</v>
      </c>
      <c r="AW166" s="13" t="s">
        <v>32</v>
      </c>
      <c r="AX166" s="13" t="s">
        <v>76</v>
      </c>
      <c r="AY166" s="164" t="s">
        <v>176</v>
      </c>
    </row>
    <row r="167" spans="2:65" s="12" customFormat="1" ht="11.25">
      <c r="B167" s="157"/>
      <c r="D167" s="148" t="s">
        <v>247</v>
      </c>
      <c r="E167" s="158" t="s">
        <v>1</v>
      </c>
      <c r="F167" s="159" t="s">
        <v>387</v>
      </c>
      <c r="H167" s="158" t="s">
        <v>1</v>
      </c>
      <c r="I167" s="160"/>
      <c r="L167" s="157"/>
      <c r="M167" s="161"/>
      <c r="T167" s="162"/>
      <c r="AT167" s="158" t="s">
        <v>247</v>
      </c>
      <c r="AU167" s="158" t="s">
        <v>86</v>
      </c>
      <c r="AV167" s="12" t="s">
        <v>84</v>
      </c>
      <c r="AW167" s="12" t="s">
        <v>32</v>
      </c>
      <c r="AX167" s="12" t="s">
        <v>76</v>
      </c>
      <c r="AY167" s="158" t="s">
        <v>176</v>
      </c>
    </row>
    <row r="168" spans="2:65" s="13" customFormat="1" ht="11.25">
      <c r="B168" s="163"/>
      <c r="D168" s="148" t="s">
        <v>247</v>
      </c>
      <c r="E168" s="164" t="s">
        <v>1</v>
      </c>
      <c r="F168" s="165" t="s">
        <v>388</v>
      </c>
      <c r="H168" s="166">
        <v>7.2309999999999999</v>
      </c>
      <c r="I168" s="167"/>
      <c r="L168" s="163"/>
      <c r="M168" s="168"/>
      <c r="T168" s="169"/>
      <c r="AT168" s="164" t="s">
        <v>247</v>
      </c>
      <c r="AU168" s="164" t="s">
        <v>86</v>
      </c>
      <c r="AV168" s="13" t="s">
        <v>86</v>
      </c>
      <c r="AW168" s="13" t="s">
        <v>32</v>
      </c>
      <c r="AX168" s="13" t="s">
        <v>76</v>
      </c>
      <c r="AY168" s="164" t="s">
        <v>176</v>
      </c>
    </row>
    <row r="169" spans="2:65" s="13" customFormat="1" ht="11.25">
      <c r="B169" s="163"/>
      <c r="D169" s="148" t="s">
        <v>247</v>
      </c>
      <c r="E169" s="164" t="s">
        <v>1</v>
      </c>
      <c r="F169" s="165" t="s">
        <v>389</v>
      </c>
      <c r="H169" s="166">
        <v>10.156000000000001</v>
      </c>
      <c r="I169" s="167"/>
      <c r="L169" s="163"/>
      <c r="M169" s="168"/>
      <c r="T169" s="169"/>
      <c r="AT169" s="164" t="s">
        <v>247</v>
      </c>
      <c r="AU169" s="164" t="s">
        <v>86</v>
      </c>
      <c r="AV169" s="13" t="s">
        <v>86</v>
      </c>
      <c r="AW169" s="13" t="s">
        <v>32</v>
      </c>
      <c r="AX169" s="13" t="s">
        <v>76</v>
      </c>
      <c r="AY169" s="164" t="s">
        <v>176</v>
      </c>
    </row>
    <row r="170" spans="2:65" s="13" customFormat="1" ht="11.25">
      <c r="B170" s="163"/>
      <c r="D170" s="148" t="s">
        <v>247</v>
      </c>
      <c r="E170" s="164" t="s">
        <v>1</v>
      </c>
      <c r="F170" s="165" t="s">
        <v>390</v>
      </c>
      <c r="H170" s="166">
        <v>21.332000000000001</v>
      </c>
      <c r="I170" s="167"/>
      <c r="L170" s="163"/>
      <c r="M170" s="168"/>
      <c r="T170" s="169"/>
      <c r="AT170" s="164" t="s">
        <v>247</v>
      </c>
      <c r="AU170" s="164" t="s">
        <v>86</v>
      </c>
      <c r="AV170" s="13" t="s">
        <v>86</v>
      </c>
      <c r="AW170" s="13" t="s">
        <v>32</v>
      </c>
      <c r="AX170" s="13" t="s">
        <v>76</v>
      </c>
      <c r="AY170" s="164" t="s">
        <v>176</v>
      </c>
    </row>
    <row r="171" spans="2:65" s="13" customFormat="1" ht="11.25">
      <c r="B171" s="163"/>
      <c r="D171" s="148" t="s">
        <v>247</v>
      </c>
      <c r="E171" s="164" t="s">
        <v>1</v>
      </c>
      <c r="F171" s="165" t="s">
        <v>391</v>
      </c>
      <c r="H171" s="166">
        <v>7.835</v>
      </c>
      <c r="I171" s="167"/>
      <c r="L171" s="163"/>
      <c r="M171" s="168"/>
      <c r="T171" s="169"/>
      <c r="AT171" s="164" t="s">
        <v>247</v>
      </c>
      <c r="AU171" s="164" t="s">
        <v>86</v>
      </c>
      <c r="AV171" s="13" t="s">
        <v>86</v>
      </c>
      <c r="AW171" s="13" t="s">
        <v>32</v>
      </c>
      <c r="AX171" s="13" t="s">
        <v>76</v>
      </c>
      <c r="AY171" s="164" t="s">
        <v>176</v>
      </c>
    </row>
    <row r="172" spans="2:65" s="14" customFormat="1" ht="11.25">
      <c r="B172" s="170"/>
      <c r="D172" s="148" t="s">
        <v>247</v>
      </c>
      <c r="E172" s="171" t="s">
        <v>1</v>
      </c>
      <c r="F172" s="172" t="s">
        <v>250</v>
      </c>
      <c r="H172" s="173">
        <v>160.09800000000001</v>
      </c>
      <c r="I172" s="174"/>
      <c r="L172" s="170"/>
      <c r="M172" s="175"/>
      <c r="T172" s="176"/>
      <c r="AT172" s="171" t="s">
        <v>247</v>
      </c>
      <c r="AU172" s="171" t="s">
        <v>86</v>
      </c>
      <c r="AV172" s="14" t="s">
        <v>182</v>
      </c>
      <c r="AW172" s="14" t="s">
        <v>32</v>
      </c>
      <c r="AX172" s="14" t="s">
        <v>84</v>
      </c>
      <c r="AY172" s="171" t="s">
        <v>176</v>
      </c>
    </row>
    <row r="173" spans="2:65" s="1" customFormat="1" ht="24.2" customHeight="1">
      <c r="B173" s="31"/>
      <c r="C173" s="135" t="s">
        <v>192</v>
      </c>
      <c r="D173" s="135" t="s">
        <v>179</v>
      </c>
      <c r="E173" s="136" t="s">
        <v>441</v>
      </c>
      <c r="F173" s="137" t="s">
        <v>442</v>
      </c>
      <c r="G173" s="138" t="s">
        <v>240</v>
      </c>
      <c r="H173" s="139">
        <v>160.09800000000001</v>
      </c>
      <c r="I173" s="140"/>
      <c r="J173" s="141">
        <f>ROUND(I173*H173,2)</f>
        <v>0</v>
      </c>
      <c r="K173" s="137" t="s">
        <v>241</v>
      </c>
      <c r="L173" s="31"/>
      <c r="M173" s="142" t="s">
        <v>1</v>
      </c>
      <c r="N173" s="143" t="s">
        <v>41</v>
      </c>
      <c r="P173" s="144">
        <f>O173*H173</f>
        <v>0</v>
      </c>
      <c r="Q173" s="144">
        <v>1.8380000000000001E-2</v>
      </c>
      <c r="R173" s="144">
        <f>Q173*H173</f>
        <v>2.9426012400000001</v>
      </c>
      <c r="S173" s="144">
        <v>0</v>
      </c>
      <c r="T173" s="145">
        <f>S173*H173</f>
        <v>0</v>
      </c>
      <c r="AR173" s="146" t="s">
        <v>182</v>
      </c>
      <c r="AT173" s="146" t="s">
        <v>179</v>
      </c>
      <c r="AU173" s="146" t="s">
        <v>86</v>
      </c>
      <c r="AY173" s="16" t="s">
        <v>176</v>
      </c>
      <c r="BE173" s="147">
        <f>IF(N173="základní",J173,0)</f>
        <v>0</v>
      </c>
      <c r="BF173" s="147">
        <f>IF(N173="snížená",J173,0)</f>
        <v>0</v>
      </c>
      <c r="BG173" s="147">
        <f>IF(N173="zákl. přenesená",J173,0)</f>
        <v>0</v>
      </c>
      <c r="BH173" s="147">
        <f>IF(N173="sníž. přenesená",J173,0)</f>
        <v>0</v>
      </c>
      <c r="BI173" s="147">
        <f>IF(N173="nulová",J173,0)</f>
        <v>0</v>
      </c>
      <c r="BJ173" s="16" t="s">
        <v>84</v>
      </c>
      <c r="BK173" s="147">
        <f>ROUND(I173*H173,2)</f>
        <v>0</v>
      </c>
      <c r="BL173" s="16" t="s">
        <v>182</v>
      </c>
      <c r="BM173" s="146" t="s">
        <v>443</v>
      </c>
    </row>
    <row r="174" spans="2:65" s="12" customFormat="1" ht="11.25">
      <c r="B174" s="157"/>
      <c r="D174" s="148" t="s">
        <v>247</v>
      </c>
      <c r="E174" s="158" t="s">
        <v>1</v>
      </c>
      <c r="F174" s="159" t="s">
        <v>430</v>
      </c>
      <c r="H174" s="158" t="s">
        <v>1</v>
      </c>
      <c r="I174" s="160"/>
      <c r="L174" s="157"/>
      <c r="M174" s="161"/>
      <c r="T174" s="162"/>
      <c r="AT174" s="158" t="s">
        <v>247</v>
      </c>
      <c r="AU174" s="158" t="s">
        <v>86</v>
      </c>
      <c r="AV174" s="12" t="s">
        <v>84</v>
      </c>
      <c r="AW174" s="12" t="s">
        <v>32</v>
      </c>
      <c r="AX174" s="12" t="s">
        <v>76</v>
      </c>
      <c r="AY174" s="158" t="s">
        <v>176</v>
      </c>
    </row>
    <row r="175" spans="2:65" s="13" customFormat="1" ht="11.25">
      <c r="B175" s="163"/>
      <c r="D175" s="148" t="s">
        <v>247</v>
      </c>
      <c r="E175" s="164" t="s">
        <v>1</v>
      </c>
      <c r="F175" s="165" t="s">
        <v>438</v>
      </c>
      <c r="H175" s="166">
        <v>14.614000000000001</v>
      </c>
      <c r="I175" s="167"/>
      <c r="L175" s="163"/>
      <c r="M175" s="168"/>
      <c r="T175" s="169"/>
      <c r="AT175" s="164" t="s">
        <v>247</v>
      </c>
      <c r="AU175" s="164" t="s">
        <v>86</v>
      </c>
      <c r="AV175" s="13" t="s">
        <v>86</v>
      </c>
      <c r="AW175" s="13" t="s">
        <v>32</v>
      </c>
      <c r="AX175" s="13" t="s">
        <v>76</v>
      </c>
      <c r="AY175" s="164" t="s">
        <v>176</v>
      </c>
    </row>
    <row r="176" spans="2:65" s="13" customFormat="1" ht="11.25">
      <c r="B176" s="163"/>
      <c r="D176" s="148" t="s">
        <v>247</v>
      </c>
      <c r="E176" s="164" t="s">
        <v>1</v>
      </c>
      <c r="F176" s="165" t="s">
        <v>439</v>
      </c>
      <c r="H176" s="166">
        <v>4.367</v>
      </c>
      <c r="I176" s="167"/>
      <c r="L176" s="163"/>
      <c r="M176" s="168"/>
      <c r="T176" s="169"/>
      <c r="AT176" s="164" t="s">
        <v>247</v>
      </c>
      <c r="AU176" s="164" t="s">
        <v>86</v>
      </c>
      <c r="AV176" s="13" t="s">
        <v>86</v>
      </c>
      <c r="AW176" s="13" t="s">
        <v>32</v>
      </c>
      <c r="AX176" s="13" t="s">
        <v>76</v>
      </c>
      <c r="AY176" s="164" t="s">
        <v>176</v>
      </c>
    </row>
    <row r="177" spans="2:51" s="13" customFormat="1" ht="11.25">
      <c r="B177" s="163"/>
      <c r="D177" s="148" t="s">
        <v>247</v>
      </c>
      <c r="E177" s="164" t="s">
        <v>1</v>
      </c>
      <c r="F177" s="165" t="s">
        <v>440</v>
      </c>
      <c r="H177" s="166">
        <v>7.2720000000000002</v>
      </c>
      <c r="I177" s="167"/>
      <c r="L177" s="163"/>
      <c r="M177" s="168"/>
      <c r="T177" s="169"/>
      <c r="AT177" s="164" t="s">
        <v>247</v>
      </c>
      <c r="AU177" s="164" t="s">
        <v>86</v>
      </c>
      <c r="AV177" s="13" t="s">
        <v>86</v>
      </c>
      <c r="AW177" s="13" t="s">
        <v>32</v>
      </c>
      <c r="AX177" s="13" t="s">
        <v>76</v>
      </c>
      <c r="AY177" s="164" t="s">
        <v>176</v>
      </c>
    </row>
    <row r="178" spans="2:51" s="12" customFormat="1" ht="11.25">
      <c r="B178" s="157"/>
      <c r="D178" s="148" t="s">
        <v>247</v>
      </c>
      <c r="E178" s="158" t="s">
        <v>1</v>
      </c>
      <c r="F178" s="159" t="s">
        <v>375</v>
      </c>
      <c r="H178" s="158" t="s">
        <v>1</v>
      </c>
      <c r="I178" s="160"/>
      <c r="L178" s="157"/>
      <c r="M178" s="161"/>
      <c r="T178" s="162"/>
      <c r="AT178" s="158" t="s">
        <v>247</v>
      </c>
      <c r="AU178" s="158" t="s">
        <v>86</v>
      </c>
      <c r="AV178" s="12" t="s">
        <v>84</v>
      </c>
      <c r="AW178" s="12" t="s">
        <v>32</v>
      </c>
      <c r="AX178" s="12" t="s">
        <v>76</v>
      </c>
      <c r="AY178" s="158" t="s">
        <v>176</v>
      </c>
    </row>
    <row r="179" spans="2:51" s="12" customFormat="1" ht="11.25">
      <c r="B179" s="157"/>
      <c r="D179" s="148" t="s">
        <v>247</v>
      </c>
      <c r="E179" s="158" t="s">
        <v>1</v>
      </c>
      <c r="F179" s="159" t="s">
        <v>376</v>
      </c>
      <c r="H179" s="158" t="s">
        <v>1</v>
      </c>
      <c r="I179" s="160"/>
      <c r="L179" s="157"/>
      <c r="M179" s="161"/>
      <c r="T179" s="162"/>
      <c r="AT179" s="158" t="s">
        <v>247</v>
      </c>
      <c r="AU179" s="158" t="s">
        <v>86</v>
      </c>
      <c r="AV179" s="12" t="s">
        <v>84</v>
      </c>
      <c r="AW179" s="12" t="s">
        <v>32</v>
      </c>
      <c r="AX179" s="12" t="s">
        <v>76</v>
      </c>
      <c r="AY179" s="158" t="s">
        <v>176</v>
      </c>
    </row>
    <row r="180" spans="2:51" s="12" customFormat="1" ht="11.25">
      <c r="B180" s="157"/>
      <c r="D180" s="148" t="s">
        <v>247</v>
      </c>
      <c r="E180" s="158" t="s">
        <v>1</v>
      </c>
      <c r="F180" s="159" t="s">
        <v>377</v>
      </c>
      <c r="H180" s="158" t="s">
        <v>1</v>
      </c>
      <c r="I180" s="160"/>
      <c r="L180" s="157"/>
      <c r="M180" s="161"/>
      <c r="T180" s="162"/>
      <c r="AT180" s="158" t="s">
        <v>247</v>
      </c>
      <c r="AU180" s="158" t="s">
        <v>86</v>
      </c>
      <c r="AV180" s="12" t="s">
        <v>84</v>
      </c>
      <c r="AW180" s="12" t="s">
        <v>32</v>
      </c>
      <c r="AX180" s="12" t="s">
        <v>76</v>
      </c>
      <c r="AY180" s="158" t="s">
        <v>176</v>
      </c>
    </row>
    <row r="181" spans="2:51" s="13" customFormat="1" ht="11.25">
      <c r="B181" s="163"/>
      <c r="D181" s="148" t="s">
        <v>247</v>
      </c>
      <c r="E181" s="164" t="s">
        <v>1</v>
      </c>
      <c r="F181" s="165" t="s">
        <v>378</v>
      </c>
      <c r="H181" s="166">
        <v>7.4</v>
      </c>
      <c r="I181" s="167"/>
      <c r="L181" s="163"/>
      <c r="M181" s="168"/>
      <c r="T181" s="169"/>
      <c r="AT181" s="164" t="s">
        <v>247</v>
      </c>
      <c r="AU181" s="164" t="s">
        <v>86</v>
      </c>
      <c r="AV181" s="13" t="s">
        <v>86</v>
      </c>
      <c r="AW181" s="13" t="s">
        <v>32</v>
      </c>
      <c r="AX181" s="13" t="s">
        <v>76</v>
      </c>
      <c r="AY181" s="164" t="s">
        <v>176</v>
      </c>
    </row>
    <row r="182" spans="2:51" s="13" customFormat="1" ht="11.25">
      <c r="B182" s="163"/>
      <c r="D182" s="148" t="s">
        <v>247</v>
      </c>
      <c r="E182" s="164" t="s">
        <v>1</v>
      </c>
      <c r="F182" s="165" t="s">
        <v>379</v>
      </c>
      <c r="H182" s="166">
        <v>2.37</v>
      </c>
      <c r="I182" s="167"/>
      <c r="L182" s="163"/>
      <c r="M182" s="168"/>
      <c r="T182" s="169"/>
      <c r="AT182" s="164" t="s">
        <v>247</v>
      </c>
      <c r="AU182" s="164" t="s">
        <v>86</v>
      </c>
      <c r="AV182" s="13" t="s">
        <v>86</v>
      </c>
      <c r="AW182" s="13" t="s">
        <v>32</v>
      </c>
      <c r="AX182" s="13" t="s">
        <v>76</v>
      </c>
      <c r="AY182" s="164" t="s">
        <v>176</v>
      </c>
    </row>
    <row r="183" spans="2:51" s="13" customFormat="1" ht="11.25">
      <c r="B183" s="163"/>
      <c r="D183" s="148" t="s">
        <v>247</v>
      </c>
      <c r="E183" s="164" t="s">
        <v>1</v>
      </c>
      <c r="F183" s="165" t="s">
        <v>380</v>
      </c>
      <c r="H183" s="166">
        <v>5.617</v>
      </c>
      <c r="I183" s="167"/>
      <c r="L183" s="163"/>
      <c r="M183" s="168"/>
      <c r="T183" s="169"/>
      <c r="AT183" s="164" t="s">
        <v>247</v>
      </c>
      <c r="AU183" s="164" t="s">
        <v>86</v>
      </c>
      <c r="AV183" s="13" t="s">
        <v>86</v>
      </c>
      <c r="AW183" s="13" t="s">
        <v>32</v>
      </c>
      <c r="AX183" s="13" t="s">
        <v>76</v>
      </c>
      <c r="AY183" s="164" t="s">
        <v>176</v>
      </c>
    </row>
    <row r="184" spans="2:51" s="13" customFormat="1" ht="11.25">
      <c r="B184" s="163"/>
      <c r="D184" s="148" t="s">
        <v>247</v>
      </c>
      <c r="E184" s="164" t="s">
        <v>1</v>
      </c>
      <c r="F184" s="165" t="s">
        <v>381</v>
      </c>
      <c r="H184" s="166">
        <v>24.225000000000001</v>
      </c>
      <c r="I184" s="167"/>
      <c r="L184" s="163"/>
      <c r="M184" s="168"/>
      <c r="T184" s="169"/>
      <c r="AT184" s="164" t="s">
        <v>247</v>
      </c>
      <c r="AU184" s="164" t="s">
        <v>86</v>
      </c>
      <c r="AV184" s="13" t="s">
        <v>86</v>
      </c>
      <c r="AW184" s="13" t="s">
        <v>32</v>
      </c>
      <c r="AX184" s="13" t="s">
        <v>76</v>
      </c>
      <c r="AY184" s="164" t="s">
        <v>176</v>
      </c>
    </row>
    <row r="185" spans="2:51" s="13" customFormat="1" ht="11.25">
      <c r="B185" s="163"/>
      <c r="D185" s="148" t="s">
        <v>247</v>
      </c>
      <c r="E185" s="164" t="s">
        <v>1</v>
      </c>
      <c r="F185" s="165" t="s">
        <v>382</v>
      </c>
      <c r="H185" s="166">
        <v>10.164</v>
      </c>
      <c r="I185" s="167"/>
      <c r="L185" s="163"/>
      <c r="M185" s="168"/>
      <c r="T185" s="169"/>
      <c r="AT185" s="164" t="s">
        <v>247</v>
      </c>
      <c r="AU185" s="164" t="s">
        <v>86</v>
      </c>
      <c r="AV185" s="13" t="s">
        <v>86</v>
      </c>
      <c r="AW185" s="13" t="s">
        <v>32</v>
      </c>
      <c r="AX185" s="13" t="s">
        <v>76</v>
      </c>
      <c r="AY185" s="164" t="s">
        <v>176</v>
      </c>
    </row>
    <row r="186" spans="2:51" s="12" customFormat="1" ht="11.25">
      <c r="B186" s="157"/>
      <c r="D186" s="148" t="s">
        <v>247</v>
      </c>
      <c r="E186" s="158" t="s">
        <v>1</v>
      </c>
      <c r="F186" s="159" t="s">
        <v>383</v>
      </c>
      <c r="H186" s="158" t="s">
        <v>1</v>
      </c>
      <c r="I186" s="160"/>
      <c r="L186" s="157"/>
      <c r="M186" s="161"/>
      <c r="T186" s="162"/>
      <c r="AT186" s="158" t="s">
        <v>247</v>
      </c>
      <c r="AU186" s="158" t="s">
        <v>86</v>
      </c>
      <c r="AV186" s="12" t="s">
        <v>84</v>
      </c>
      <c r="AW186" s="12" t="s">
        <v>32</v>
      </c>
      <c r="AX186" s="12" t="s">
        <v>76</v>
      </c>
      <c r="AY186" s="158" t="s">
        <v>176</v>
      </c>
    </row>
    <row r="187" spans="2:51" s="13" customFormat="1" ht="11.25">
      <c r="B187" s="163"/>
      <c r="D187" s="148" t="s">
        <v>247</v>
      </c>
      <c r="E187" s="164" t="s">
        <v>1</v>
      </c>
      <c r="F187" s="165" t="s">
        <v>378</v>
      </c>
      <c r="H187" s="166">
        <v>7.4</v>
      </c>
      <c r="I187" s="167"/>
      <c r="L187" s="163"/>
      <c r="M187" s="168"/>
      <c r="T187" s="169"/>
      <c r="AT187" s="164" t="s">
        <v>247</v>
      </c>
      <c r="AU187" s="164" t="s">
        <v>86</v>
      </c>
      <c r="AV187" s="13" t="s">
        <v>86</v>
      </c>
      <c r="AW187" s="13" t="s">
        <v>32</v>
      </c>
      <c r="AX187" s="13" t="s">
        <v>76</v>
      </c>
      <c r="AY187" s="164" t="s">
        <v>176</v>
      </c>
    </row>
    <row r="188" spans="2:51" s="13" customFormat="1" ht="11.25">
      <c r="B188" s="163"/>
      <c r="D188" s="148" t="s">
        <v>247</v>
      </c>
      <c r="E188" s="164" t="s">
        <v>1</v>
      </c>
      <c r="F188" s="165" t="s">
        <v>379</v>
      </c>
      <c r="H188" s="166">
        <v>2.37</v>
      </c>
      <c r="I188" s="167"/>
      <c r="L188" s="163"/>
      <c r="M188" s="168"/>
      <c r="T188" s="169"/>
      <c r="AT188" s="164" t="s">
        <v>247</v>
      </c>
      <c r="AU188" s="164" t="s">
        <v>86</v>
      </c>
      <c r="AV188" s="13" t="s">
        <v>86</v>
      </c>
      <c r="AW188" s="13" t="s">
        <v>32</v>
      </c>
      <c r="AX188" s="13" t="s">
        <v>76</v>
      </c>
      <c r="AY188" s="164" t="s">
        <v>176</v>
      </c>
    </row>
    <row r="189" spans="2:51" s="13" customFormat="1" ht="11.25">
      <c r="B189" s="163"/>
      <c r="D189" s="148" t="s">
        <v>247</v>
      </c>
      <c r="E189" s="164" t="s">
        <v>1</v>
      </c>
      <c r="F189" s="165" t="s">
        <v>380</v>
      </c>
      <c r="H189" s="166">
        <v>5.617</v>
      </c>
      <c r="I189" s="167"/>
      <c r="L189" s="163"/>
      <c r="M189" s="168"/>
      <c r="T189" s="169"/>
      <c r="AT189" s="164" t="s">
        <v>247</v>
      </c>
      <c r="AU189" s="164" t="s">
        <v>86</v>
      </c>
      <c r="AV189" s="13" t="s">
        <v>86</v>
      </c>
      <c r="AW189" s="13" t="s">
        <v>32</v>
      </c>
      <c r="AX189" s="13" t="s">
        <v>76</v>
      </c>
      <c r="AY189" s="164" t="s">
        <v>176</v>
      </c>
    </row>
    <row r="190" spans="2:51" s="13" customFormat="1" ht="11.25">
      <c r="B190" s="163"/>
      <c r="D190" s="148" t="s">
        <v>247</v>
      </c>
      <c r="E190" s="164" t="s">
        <v>1</v>
      </c>
      <c r="F190" s="165" t="s">
        <v>384</v>
      </c>
      <c r="H190" s="166">
        <v>9.8249999999999993</v>
      </c>
      <c r="I190" s="167"/>
      <c r="L190" s="163"/>
      <c r="M190" s="168"/>
      <c r="T190" s="169"/>
      <c r="AT190" s="164" t="s">
        <v>247</v>
      </c>
      <c r="AU190" s="164" t="s">
        <v>86</v>
      </c>
      <c r="AV190" s="13" t="s">
        <v>86</v>
      </c>
      <c r="AW190" s="13" t="s">
        <v>32</v>
      </c>
      <c r="AX190" s="13" t="s">
        <v>76</v>
      </c>
      <c r="AY190" s="164" t="s">
        <v>176</v>
      </c>
    </row>
    <row r="191" spans="2:51" s="13" customFormat="1" ht="11.25">
      <c r="B191" s="163"/>
      <c r="D191" s="148" t="s">
        <v>247</v>
      </c>
      <c r="E191" s="164" t="s">
        <v>1</v>
      </c>
      <c r="F191" s="165" t="s">
        <v>382</v>
      </c>
      <c r="H191" s="166">
        <v>10.164</v>
      </c>
      <c r="I191" s="167"/>
      <c r="L191" s="163"/>
      <c r="M191" s="168"/>
      <c r="T191" s="169"/>
      <c r="AT191" s="164" t="s">
        <v>247</v>
      </c>
      <c r="AU191" s="164" t="s">
        <v>86</v>
      </c>
      <c r="AV191" s="13" t="s">
        <v>86</v>
      </c>
      <c r="AW191" s="13" t="s">
        <v>32</v>
      </c>
      <c r="AX191" s="13" t="s">
        <v>76</v>
      </c>
      <c r="AY191" s="164" t="s">
        <v>176</v>
      </c>
    </row>
    <row r="192" spans="2:51" s="12" customFormat="1" ht="11.25">
      <c r="B192" s="157"/>
      <c r="D192" s="148" t="s">
        <v>247</v>
      </c>
      <c r="E192" s="158" t="s">
        <v>1</v>
      </c>
      <c r="F192" s="159" t="s">
        <v>385</v>
      </c>
      <c r="H192" s="158" t="s">
        <v>1</v>
      </c>
      <c r="I192" s="160"/>
      <c r="L192" s="157"/>
      <c r="M192" s="161"/>
      <c r="T192" s="162"/>
      <c r="AT192" s="158" t="s">
        <v>247</v>
      </c>
      <c r="AU192" s="158" t="s">
        <v>86</v>
      </c>
      <c r="AV192" s="12" t="s">
        <v>84</v>
      </c>
      <c r="AW192" s="12" t="s">
        <v>32</v>
      </c>
      <c r="AX192" s="12" t="s">
        <v>76</v>
      </c>
      <c r="AY192" s="158" t="s">
        <v>176</v>
      </c>
    </row>
    <row r="193" spans="2:65" s="13" customFormat="1" ht="11.25">
      <c r="B193" s="163"/>
      <c r="D193" s="148" t="s">
        <v>247</v>
      </c>
      <c r="E193" s="164" t="s">
        <v>1</v>
      </c>
      <c r="F193" s="165" t="s">
        <v>386</v>
      </c>
      <c r="H193" s="166">
        <v>2.1389999999999998</v>
      </c>
      <c r="I193" s="167"/>
      <c r="L193" s="163"/>
      <c r="M193" s="168"/>
      <c r="T193" s="169"/>
      <c r="AT193" s="164" t="s">
        <v>247</v>
      </c>
      <c r="AU193" s="164" t="s">
        <v>86</v>
      </c>
      <c r="AV193" s="13" t="s">
        <v>86</v>
      </c>
      <c r="AW193" s="13" t="s">
        <v>32</v>
      </c>
      <c r="AX193" s="13" t="s">
        <v>76</v>
      </c>
      <c r="AY193" s="164" t="s">
        <v>176</v>
      </c>
    </row>
    <row r="194" spans="2:65" s="12" customFormat="1" ht="11.25">
      <c r="B194" s="157"/>
      <c r="D194" s="148" t="s">
        <v>247</v>
      </c>
      <c r="E194" s="158" t="s">
        <v>1</v>
      </c>
      <c r="F194" s="159" t="s">
        <v>387</v>
      </c>
      <c r="H194" s="158" t="s">
        <v>1</v>
      </c>
      <c r="I194" s="160"/>
      <c r="L194" s="157"/>
      <c r="M194" s="161"/>
      <c r="T194" s="162"/>
      <c r="AT194" s="158" t="s">
        <v>247</v>
      </c>
      <c r="AU194" s="158" t="s">
        <v>86</v>
      </c>
      <c r="AV194" s="12" t="s">
        <v>84</v>
      </c>
      <c r="AW194" s="12" t="s">
        <v>32</v>
      </c>
      <c r="AX194" s="12" t="s">
        <v>76</v>
      </c>
      <c r="AY194" s="158" t="s">
        <v>176</v>
      </c>
    </row>
    <row r="195" spans="2:65" s="13" customFormat="1" ht="11.25">
      <c r="B195" s="163"/>
      <c r="D195" s="148" t="s">
        <v>247</v>
      </c>
      <c r="E195" s="164" t="s">
        <v>1</v>
      </c>
      <c r="F195" s="165" t="s">
        <v>388</v>
      </c>
      <c r="H195" s="166">
        <v>7.2309999999999999</v>
      </c>
      <c r="I195" s="167"/>
      <c r="L195" s="163"/>
      <c r="M195" s="168"/>
      <c r="T195" s="169"/>
      <c r="AT195" s="164" t="s">
        <v>247</v>
      </c>
      <c r="AU195" s="164" t="s">
        <v>86</v>
      </c>
      <c r="AV195" s="13" t="s">
        <v>86</v>
      </c>
      <c r="AW195" s="13" t="s">
        <v>32</v>
      </c>
      <c r="AX195" s="13" t="s">
        <v>76</v>
      </c>
      <c r="AY195" s="164" t="s">
        <v>176</v>
      </c>
    </row>
    <row r="196" spans="2:65" s="13" customFormat="1" ht="11.25">
      <c r="B196" s="163"/>
      <c r="D196" s="148" t="s">
        <v>247</v>
      </c>
      <c r="E196" s="164" t="s">
        <v>1</v>
      </c>
      <c r="F196" s="165" t="s">
        <v>389</v>
      </c>
      <c r="H196" s="166">
        <v>10.156000000000001</v>
      </c>
      <c r="I196" s="167"/>
      <c r="L196" s="163"/>
      <c r="M196" s="168"/>
      <c r="T196" s="169"/>
      <c r="AT196" s="164" t="s">
        <v>247</v>
      </c>
      <c r="AU196" s="164" t="s">
        <v>86</v>
      </c>
      <c r="AV196" s="13" t="s">
        <v>86</v>
      </c>
      <c r="AW196" s="13" t="s">
        <v>32</v>
      </c>
      <c r="AX196" s="13" t="s">
        <v>76</v>
      </c>
      <c r="AY196" s="164" t="s">
        <v>176</v>
      </c>
    </row>
    <row r="197" spans="2:65" s="13" customFormat="1" ht="11.25">
      <c r="B197" s="163"/>
      <c r="D197" s="148" t="s">
        <v>247</v>
      </c>
      <c r="E197" s="164" t="s">
        <v>1</v>
      </c>
      <c r="F197" s="165" t="s">
        <v>390</v>
      </c>
      <c r="H197" s="166">
        <v>21.332000000000001</v>
      </c>
      <c r="I197" s="167"/>
      <c r="L197" s="163"/>
      <c r="M197" s="168"/>
      <c r="T197" s="169"/>
      <c r="AT197" s="164" t="s">
        <v>247</v>
      </c>
      <c r="AU197" s="164" t="s">
        <v>86</v>
      </c>
      <c r="AV197" s="13" t="s">
        <v>86</v>
      </c>
      <c r="AW197" s="13" t="s">
        <v>32</v>
      </c>
      <c r="AX197" s="13" t="s">
        <v>76</v>
      </c>
      <c r="AY197" s="164" t="s">
        <v>176</v>
      </c>
    </row>
    <row r="198" spans="2:65" s="13" customFormat="1" ht="11.25">
      <c r="B198" s="163"/>
      <c r="D198" s="148" t="s">
        <v>247</v>
      </c>
      <c r="E198" s="164" t="s">
        <v>1</v>
      </c>
      <c r="F198" s="165" t="s">
        <v>391</v>
      </c>
      <c r="H198" s="166">
        <v>7.835</v>
      </c>
      <c r="I198" s="167"/>
      <c r="L198" s="163"/>
      <c r="M198" s="168"/>
      <c r="T198" s="169"/>
      <c r="AT198" s="164" t="s">
        <v>247</v>
      </c>
      <c r="AU198" s="164" t="s">
        <v>86</v>
      </c>
      <c r="AV198" s="13" t="s">
        <v>86</v>
      </c>
      <c r="AW198" s="13" t="s">
        <v>32</v>
      </c>
      <c r="AX198" s="13" t="s">
        <v>76</v>
      </c>
      <c r="AY198" s="164" t="s">
        <v>176</v>
      </c>
    </row>
    <row r="199" spans="2:65" s="14" customFormat="1" ht="11.25">
      <c r="B199" s="170"/>
      <c r="D199" s="148" t="s">
        <v>247</v>
      </c>
      <c r="E199" s="171" t="s">
        <v>1</v>
      </c>
      <c r="F199" s="172" t="s">
        <v>250</v>
      </c>
      <c r="H199" s="173">
        <v>160.09800000000001</v>
      </c>
      <c r="I199" s="174"/>
      <c r="L199" s="170"/>
      <c r="M199" s="175"/>
      <c r="T199" s="176"/>
      <c r="AT199" s="171" t="s">
        <v>247</v>
      </c>
      <c r="AU199" s="171" t="s">
        <v>86</v>
      </c>
      <c r="AV199" s="14" t="s">
        <v>182</v>
      </c>
      <c r="AW199" s="14" t="s">
        <v>32</v>
      </c>
      <c r="AX199" s="14" t="s">
        <v>84</v>
      </c>
      <c r="AY199" s="171" t="s">
        <v>176</v>
      </c>
    </row>
    <row r="200" spans="2:65" s="1" customFormat="1" ht="24.2" customHeight="1">
      <c r="B200" s="31"/>
      <c r="C200" s="135" t="s">
        <v>182</v>
      </c>
      <c r="D200" s="135" t="s">
        <v>179</v>
      </c>
      <c r="E200" s="136" t="s">
        <v>444</v>
      </c>
      <c r="F200" s="137" t="s">
        <v>445</v>
      </c>
      <c r="G200" s="138" t="s">
        <v>240</v>
      </c>
      <c r="H200" s="139">
        <v>160.09800000000001</v>
      </c>
      <c r="I200" s="140"/>
      <c r="J200" s="141">
        <f>ROUND(I200*H200,2)</f>
        <v>0</v>
      </c>
      <c r="K200" s="137" t="s">
        <v>241</v>
      </c>
      <c r="L200" s="31"/>
      <c r="M200" s="142" t="s">
        <v>1</v>
      </c>
      <c r="N200" s="143" t="s">
        <v>41</v>
      </c>
      <c r="P200" s="144">
        <f>O200*H200</f>
        <v>0</v>
      </c>
      <c r="Q200" s="144">
        <v>6.7999999999999996E-3</v>
      </c>
      <c r="R200" s="144">
        <f>Q200*H200</f>
        <v>1.0886663999999999</v>
      </c>
      <c r="S200" s="144">
        <v>0</v>
      </c>
      <c r="T200" s="145">
        <f>S200*H200</f>
        <v>0</v>
      </c>
      <c r="AR200" s="146" t="s">
        <v>182</v>
      </c>
      <c r="AT200" s="146" t="s">
        <v>179</v>
      </c>
      <c r="AU200" s="146" t="s">
        <v>86</v>
      </c>
      <c r="AY200" s="16" t="s">
        <v>176</v>
      </c>
      <c r="BE200" s="147">
        <f>IF(N200="základní",J200,0)</f>
        <v>0</v>
      </c>
      <c r="BF200" s="147">
        <f>IF(N200="snížená",J200,0)</f>
        <v>0</v>
      </c>
      <c r="BG200" s="147">
        <f>IF(N200="zákl. přenesená",J200,0)</f>
        <v>0</v>
      </c>
      <c r="BH200" s="147">
        <f>IF(N200="sníž. přenesená",J200,0)</f>
        <v>0</v>
      </c>
      <c r="BI200" s="147">
        <f>IF(N200="nulová",J200,0)</f>
        <v>0</v>
      </c>
      <c r="BJ200" s="16" t="s">
        <v>84</v>
      </c>
      <c r="BK200" s="147">
        <f>ROUND(I200*H200,2)</f>
        <v>0</v>
      </c>
      <c r="BL200" s="16" t="s">
        <v>182</v>
      </c>
      <c r="BM200" s="146" t="s">
        <v>446</v>
      </c>
    </row>
    <row r="201" spans="2:65" s="12" customFormat="1" ht="11.25">
      <c r="B201" s="157"/>
      <c r="D201" s="148" t="s">
        <v>247</v>
      </c>
      <c r="E201" s="158" t="s">
        <v>1</v>
      </c>
      <c r="F201" s="159" t="s">
        <v>430</v>
      </c>
      <c r="H201" s="158" t="s">
        <v>1</v>
      </c>
      <c r="I201" s="160"/>
      <c r="L201" s="157"/>
      <c r="M201" s="161"/>
      <c r="T201" s="162"/>
      <c r="AT201" s="158" t="s">
        <v>247</v>
      </c>
      <c r="AU201" s="158" t="s">
        <v>86</v>
      </c>
      <c r="AV201" s="12" t="s">
        <v>84</v>
      </c>
      <c r="AW201" s="12" t="s">
        <v>32</v>
      </c>
      <c r="AX201" s="12" t="s">
        <v>76</v>
      </c>
      <c r="AY201" s="158" t="s">
        <v>176</v>
      </c>
    </row>
    <row r="202" spans="2:65" s="13" customFormat="1" ht="11.25">
      <c r="B202" s="163"/>
      <c r="D202" s="148" t="s">
        <v>247</v>
      </c>
      <c r="E202" s="164" t="s">
        <v>1</v>
      </c>
      <c r="F202" s="165" t="s">
        <v>438</v>
      </c>
      <c r="H202" s="166">
        <v>14.614000000000001</v>
      </c>
      <c r="I202" s="167"/>
      <c r="L202" s="163"/>
      <c r="M202" s="168"/>
      <c r="T202" s="169"/>
      <c r="AT202" s="164" t="s">
        <v>247</v>
      </c>
      <c r="AU202" s="164" t="s">
        <v>86</v>
      </c>
      <c r="AV202" s="13" t="s">
        <v>86</v>
      </c>
      <c r="AW202" s="13" t="s">
        <v>32</v>
      </c>
      <c r="AX202" s="13" t="s">
        <v>76</v>
      </c>
      <c r="AY202" s="164" t="s">
        <v>176</v>
      </c>
    </row>
    <row r="203" spans="2:65" s="13" customFormat="1" ht="11.25">
      <c r="B203" s="163"/>
      <c r="D203" s="148" t="s">
        <v>247</v>
      </c>
      <c r="E203" s="164" t="s">
        <v>1</v>
      </c>
      <c r="F203" s="165" t="s">
        <v>439</v>
      </c>
      <c r="H203" s="166">
        <v>4.367</v>
      </c>
      <c r="I203" s="167"/>
      <c r="L203" s="163"/>
      <c r="M203" s="168"/>
      <c r="T203" s="169"/>
      <c r="AT203" s="164" t="s">
        <v>247</v>
      </c>
      <c r="AU203" s="164" t="s">
        <v>86</v>
      </c>
      <c r="AV203" s="13" t="s">
        <v>86</v>
      </c>
      <c r="AW203" s="13" t="s">
        <v>32</v>
      </c>
      <c r="AX203" s="13" t="s">
        <v>76</v>
      </c>
      <c r="AY203" s="164" t="s">
        <v>176</v>
      </c>
    </row>
    <row r="204" spans="2:65" s="13" customFormat="1" ht="11.25">
      <c r="B204" s="163"/>
      <c r="D204" s="148" t="s">
        <v>247</v>
      </c>
      <c r="E204" s="164" t="s">
        <v>1</v>
      </c>
      <c r="F204" s="165" t="s">
        <v>440</v>
      </c>
      <c r="H204" s="166">
        <v>7.2720000000000002</v>
      </c>
      <c r="I204" s="167"/>
      <c r="L204" s="163"/>
      <c r="M204" s="168"/>
      <c r="T204" s="169"/>
      <c r="AT204" s="164" t="s">
        <v>247</v>
      </c>
      <c r="AU204" s="164" t="s">
        <v>86</v>
      </c>
      <c r="AV204" s="13" t="s">
        <v>86</v>
      </c>
      <c r="AW204" s="13" t="s">
        <v>32</v>
      </c>
      <c r="AX204" s="13" t="s">
        <v>76</v>
      </c>
      <c r="AY204" s="164" t="s">
        <v>176</v>
      </c>
    </row>
    <row r="205" spans="2:65" s="12" customFormat="1" ht="11.25">
      <c r="B205" s="157"/>
      <c r="D205" s="148" t="s">
        <v>247</v>
      </c>
      <c r="E205" s="158" t="s">
        <v>1</v>
      </c>
      <c r="F205" s="159" t="s">
        <v>375</v>
      </c>
      <c r="H205" s="158" t="s">
        <v>1</v>
      </c>
      <c r="I205" s="160"/>
      <c r="L205" s="157"/>
      <c r="M205" s="161"/>
      <c r="T205" s="162"/>
      <c r="AT205" s="158" t="s">
        <v>247</v>
      </c>
      <c r="AU205" s="158" t="s">
        <v>86</v>
      </c>
      <c r="AV205" s="12" t="s">
        <v>84</v>
      </c>
      <c r="AW205" s="12" t="s">
        <v>32</v>
      </c>
      <c r="AX205" s="12" t="s">
        <v>76</v>
      </c>
      <c r="AY205" s="158" t="s">
        <v>176</v>
      </c>
    </row>
    <row r="206" spans="2:65" s="12" customFormat="1" ht="11.25">
      <c r="B206" s="157"/>
      <c r="D206" s="148" t="s">
        <v>247</v>
      </c>
      <c r="E206" s="158" t="s">
        <v>1</v>
      </c>
      <c r="F206" s="159" t="s">
        <v>376</v>
      </c>
      <c r="H206" s="158" t="s">
        <v>1</v>
      </c>
      <c r="I206" s="160"/>
      <c r="L206" s="157"/>
      <c r="M206" s="161"/>
      <c r="T206" s="162"/>
      <c r="AT206" s="158" t="s">
        <v>247</v>
      </c>
      <c r="AU206" s="158" t="s">
        <v>86</v>
      </c>
      <c r="AV206" s="12" t="s">
        <v>84</v>
      </c>
      <c r="AW206" s="12" t="s">
        <v>32</v>
      </c>
      <c r="AX206" s="12" t="s">
        <v>76</v>
      </c>
      <c r="AY206" s="158" t="s">
        <v>176</v>
      </c>
    </row>
    <row r="207" spans="2:65" s="12" customFormat="1" ht="11.25">
      <c r="B207" s="157"/>
      <c r="D207" s="148" t="s">
        <v>247</v>
      </c>
      <c r="E207" s="158" t="s">
        <v>1</v>
      </c>
      <c r="F207" s="159" t="s">
        <v>377</v>
      </c>
      <c r="H207" s="158" t="s">
        <v>1</v>
      </c>
      <c r="I207" s="160"/>
      <c r="L207" s="157"/>
      <c r="M207" s="161"/>
      <c r="T207" s="162"/>
      <c r="AT207" s="158" t="s">
        <v>247</v>
      </c>
      <c r="AU207" s="158" t="s">
        <v>86</v>
      </c>
      <c r="AV207" s="12" t="s">
        <v>84</v>
      </c>
      <c r="AW207" s="12" t="s">
        <v>32</v>
      </c>
      <c r="AX207" s="12" t="s">
        <v>76</v>
      </c>
      <c r="AY207" s="158" t="s">
        <v>176</v>
      </c>
    </row>
    <row r="208" spans="2:65" s="13" customFormat="1" ht="11.25">
      <c r="B208" s="163"/>
      <c r="D208" s="148" t="s">
        <v>247</v>
      </c>
      <c r="E208" s="164" t="s">
        <v>1</v>
      </c>
      <c r="F208" s="165" t="s">
        <v>378</v>
      </c>
      <c r="H208" s="166">
        <v>7.4</v>
      </c>
      <c r="I208" s="167"/>
      <c r="L208" s="163"/>
      <c r="M208" s="168"/>
      <c r="T208" s="169"/>
      <c r="AT208" s="164" t="s">
        <v>247</v>
      </c>
      <c r="AU208" s="164" t="s">
        <v>86</v>
      </c>
      <c r="AV208" s="13" t="s">
        <v>86</v>
      </c>
      <c r="AW208" s="13" t="s">
        <v>32</v>
      </c>
      <c r="AX208" s="13" t="s">
        <v>76</v>
      </c>
      <c r="AY208" s="164" t="s">
        <v>176</v>
      </c>
    </row>
    <row r="209" spans="2:51" s="13" customFormat="1" ht="11.25">
      <c r="B209" s="163"/>
      <c r="D209" s="148" t="s">
        <v>247</v>
      </c>
      <c r="E209" s="164" t="s">
        <v>1</v>
      </c>
      <c r="F209" s="165" t="s">
        <v>379</v>
      </c>
      <c r="H209" s="166">
        <v>2.37</v>
      </c>
      <c r="I209" s="167"/>
      <c r="L209" s="163"/>
      <c r="M209" s="168"/>
      <c r="T209" s="169"/>
      <c r="AT209" s="164" t="s">
        <v>247</v>
      </c>
      <c r="AU209" s="164" t="s">
        <v>86</v>
      </c>
      <c r="AV209" s="13" t="s">
        <v>86</v>
      </c>
      <c r="AW209" s="13" t="s">
        <v>32</v>
      </c>
      <c r="AX209" s="13" t="s">
        <v>76</v>
      </c>
      <c r="AY209" s="164" t="s">
        <v>176</v>
      </c>
    </row>
    <row r="210" spans="2:51" s="13" customFormat="1" ht="11.25">
      <c r="B210" s="163"/>
      <c r="D210" s="148" t="s">
        <v>247</v>
      </c>
      <c r="E210" s="164" t="s">
        <v>1</v>
      </c>
      <c r="F210" s="165" t="s">
        <v>380</v>
      </c>
      <c r="H210" s="166">
        <v>5.617</v>
      </c>
      <c r="I210" s="167"/>
      <c r="L210" s="163"/>
      <c r="M210" s="168"/>
      <c r="T210" s="169"/>
      <c r="AT210" s="164" t="s">
        <v>247</v>
      </c>
      <c r="AU210" s="164" t="s">
        <v>86</v>
      </c>
      <c r="AV210" s="13" t="s">
        <v>86</v>
      </c>
      <c r="AW210" s="13" t="s">
        <v>32</v>
      </c>
      <c r="AX210" s="13" t="s">
        <v>76</v>
      </c>
      <c r="AY210" s="164" t="s">
        <v>176</v>
      </c>
    </row>
    <row r="211" spans="2:51" s="13" customFormat="1" ht="11.25">
      <c r="B211" s="163"/>
      <c r="D211" s="148" t="s">
        <v>247</v>
      </c>
      <c r="E211" s="164" t="s">
        <v>1</v>
      </c>
      <c r="F211" s="165" t="s">
        <v>381</v>
      </c>
      <c r="H211" s="166">
        <v>24.225000000000001</v>
      </c>
      <c r="I211" s="167"/>
      <c r="L211" s="163"/>
      <c r="M211" s="168"/>
      <c r="T211" s="169"/>
      <c r="AT211" s="164" t="s">
        <v>247</v>
      </c>
      <c r="AU211" s="164" t="s">
        <v>86</v>
      </c>
      <c r="AV211" s="13" t="s">
        <v>86</v>
      </c>
      <c r="AW211" s="13" t="s">
        <v>32</v>
      </c>
      <c r="AX211" s="13" t="s">
        <v>76</v>
      </c>
      <c r="AY211" s="164" t="s">
        <v>176</v>
      </c>
    </row>
    <row r="212" spans="2:51" s="13" customFormat="1" ht="11.25">
      <c r="B212" s="163"/>
      <c r="D212" s="148" t="s">
        <v>247</v>
      </c>
      <c r="E212" s="164" t="s">
        <v>1</v>
      </c>
      <c r="F212" s="165" t="s">
        <v>382</v>
      </c>
      <c r="H212" s="166">
        <v>10.164</v>
      </c>
      <c r="I212" s="167"/>
      <c r="L212" s="163"/>
      <c r="M212" s="168"/>
      <c r="T212" s="169"/>
      <c r="AT212" s="164" t="s">
        <v>247</v>
      </c>
      <c r="AU212" s="164" t="s">
        <v>86</v>
      </c>
      <c r="AV212" s="13" t="s">
        <v>86</v>
      </c>
      <c r="AW212" s="13" t="s">
        <v>32</v>
      </c>
      <c r="AX212" s="13" t="s">
        <v>76</v>
      </c>
      <c r="AY212" s="164" t="s">
        <v>176</v>
      </c>
    </row>
    <row r="213" spans="2:51" s="12" customFormat="1" ht="11.25">
      <c r="B213" s="157"/>
      <c r="D213" s="148" t="s">
        <v>247</v>
      </c>
      <c r="E213" s="158" t="s">
        <v>1</v>
      </c>
      <c r="F213" s="159" t="s">
        <v>383</v>
      </c>
      <c r="H213" s="158" t="s">
        <v>1</v>
      </c>
      <c r="I213" s="160"/>
      <c r="L213" s="157"/>
      <c r="M213" s="161"/>
      <c r="T213" s="162"/>
      <c r="AT213" s="158" t="s">
        <v>247</v>
      </c>
      <c r="AU213" s="158" t="s">
        <v>86</v>
      </c>
      <c r="AV213" s="12" t="s">
        <v>84</v>
      </c>
      <c r="AW213" s="12" t="s">
        <v>32</v>
      </c>
      <c r="AX213" s="12" t="s">
        <v>76</v>
      </c>
      <c r="AY213" s="158" t="s">
        <v>176</v>
      </c>
    </row>
    <row r="214" spans="2:51" s="13" customFormat="1" ht="11.25">
      <c r="B214" s="163"/>
      <c r="D214" s="148" t="s">
        <v>247</v>
      </c>
      <c r="E214" s="164" t="s">
        <v>1</v>
      </c>
      <c r="F214" s="165" t="s">
        <v>378</v>
      </c>
      <c r="H214" s="166">
        <v>7.4</v>
      </c>
      <c r="I214" s="167"/>
      <c r="L214" s="163"/>
      <c r="M214" s="168"/>
      <c r="T214" s="169"/>
      <c r="AT214" s="164" t="s">
        <v>247</v>
      </c>
      <c r="AU214" s="164" t="s">
        <v>86</v>
      </c>
      <c r="AV214" s="13" t="s">
        <v>86</v>
      </c>
      <c r="AW214" s="13" t="s">
        <v>32</v>
      </c>
      <c r="AX214" s="13" t="s">
        <v>76</v>
      </c>
      <c r="AY214" s="164" t="s">
        <v>176</v>
      </c>
    </row>
    <row r="215" spans="2:51" s="13" customFormat="1" ht="11.25">
      <c r="B215" s="163"/>
      <c r="D215" s="148" t="s">
        <v>247</v>
      </c>
      <c r="E215" s="164" t="s">
        <v>1</v>
      </c>
      <c r="F215" s="165" t="s">
        <v>379</v>
      </c>
      <c r="H215" s="166">
        <v>2.37</v>
      </c>
      <c r="I215" s="167"/>
      <c r="L215" s="163"/>
      <c r="M215" s="168"/>
      <c r="T215" s="169"/>
      <c r="AT215" s="164" t="s">
        <v>247</v>
      </c>
      <c r="AU215" s="164" t="s">
        <v>86</v>
      </c>
      <c r="AV215" s="13" t="s">
        <v>86</v>
      </c>
      <c r="AW215" s="13" t="s">
        <v>32</v>
      </c>
      <c r="AX215" s="13" t="s">
        <v>76</v>
      </c>
      <c r="AY215" s="164" t="s">
        <v>176</v>
      </c>
    </row>
    <row r="216" spans="2:51" s="13" customFormat="1" ht="11.25">
      <c r="B216" s="163"/>
      <c r="D216" s="148" t="s">
        <v>247</v>
      </c>
      <c r="E216" s="164" t="s">
        <v>1</v>
      </c>
      <c r="F216" s="165" t="s">
        <v>380</v>
      </c>
      <c r="H216" s="166">
        <v>5.617</v>
      </c>
      <c r="I216" s="167"/>
      <c r="L216" s="163"/>
      <c r="M216" s="168"/>
      <c r="T216" s="169"/>
      <c r="AT216" s="164" t="s">
        <v>247</v>
      </c>
      <c r="AU216" s="164" t="s">
        <v>86</v>
      </c>
      <c r="AV216" s="13" t="s">
        <v>86</v>
      </c>
      <c r="AW216" s="13" t="s">
        <v>32</v>
      </c>
      <c r="AX216" s="13" t="s">
        <v>76</v>
      </c>
      <c r="AY216" s="164" t="s">
        <v>176</v>
      </c>
    </row>
    <row r="217" spans="2:51" s="13" customFormat="1" ht="11.25">
      <c r="B217" s="163"/>
      <c r="D217" s="148" t="s">
        <v>247</v>
      </c>
      <c r="E217" s="164" t="s">
        <v>1</v>
      </c>
      <c r="F217" s="165" t="s">
        <v>384</v>
      </c>
      <c r="H217" s="166">
        <v>9.8249999999999993</v>
      </c>
      <c r="I217" s="167"/>
      <c r="L217" s="163"/>
      <c r="M217" s="168"/>
      <c r="T217" s="169"/>
      <c r="AT217" s="164" t="s">
        <v>247</v>
      </c>
      <c r="AU217" s="164" t="s">
        <v>86</v>
      </c>
      <c r="AV217" s="13" t="s">
        <v>86</v>
      </c>
      <c r="AW217" s="13" t="s">
        <v>32</v>
      </c>
      <c r="AX217" s="13" t="s">
        <v>76</v>
      </c>
      <c r="AY217" s="164" t="s">
        <v>176</v>
      </c>
    </row>
    <row r="218" spans="2:51" s="13" customFormat="1" ht="11.25">
      <c r="B218" s="163"/>
      <c r="D218" s="148" t="s">
        <v>247</v>
      </c>
      <c r="E218" s="164" t="s">
        <v>1</v>
      </c>
      <c r="F218" s="165" t="s">
        <v>382</v>
      </c>
      <c r="H218" s="166">
        <v>10.164</v>
      </c>
      <c r="I218" s="167"/>
      <c r="L218" s="163"/>
      <c r="M218" s="168"/>
      <c r="T218" s="169"/>
      <c r="AT218" s="164" t="s">
        <v>247</v>
      </c>
      <c r="AU218" s="164" t="s">
        <v>86</v>
      </c>
      <c r="AV218" s="13" t="s">
        <v>86</v>
      </c>
      <c r="AW218" s="13" t="s">
        <v>32</v>
      </c>
      <c r="AX218" s="13" t="s">
        <v>76</v>
      </c>
      <c r="AY218" s="164" t="s">
        <v>176</v>
      </c>
    </row>
    <row r="219" spans="2:51" s="12" customFormat="1" ht="11.25">
      <c r="B219" s="157"/>
      <c r="D219" s="148" t="s">
        <v>247</v>
      </c>
      <c r="E219" s="158" t="s">
        <v>1</v>
      </c>
      <c r="F219" s="159" t="s">
        <v>385</v>
      </c>
      <c r="H219" s="158" t="s">
        <v>1</v>
      </c>
      <c r="I219" s="160"/>
      <c r="L219" s="157"/>
      <c r="M219" s="161"/>
      <c r="T219" s="162"/>
      <c r="AT219" s="158" t="s">
        <v>247</v>
      </c>
      <c r="AU219" s="158" t="s">
        <v>86</v>
      </c>
      <c r="AV219" s="12" t="s">
        <v>84</v>
      </c>
      <c r="AW219" s="12" t="s">
        <v>32</v>
      </c>
      <c r="AX219" s="12" t="s">
        <v>76</v>
      </c>
      <c r="AY219" s="158" t="s">
        <v>176</v>
      </c>
    </row>
    <row r="220" spans="2:51" s="13" customFormat="1" ht="11.25">
      <c r="B220" s="163"/>
      <c r="D220" s="148" t="s">
        <v>247</v>
      </c>
      <c r="E220" s="164" t="s">
        <v>1</v>
      </c>
      <c r="F220" s="165" t="s">
        <v>386</v>
      </c>
      <c r="H220" s="166">
        <v>2.1389999999999998</v>
      </c>
      <c r="I220" s="167"/>
      <c r="L220" s="163"/>
      <c r="M220" s="168"/>
      <c r="T220" s="169"/>
      <c r="AT220" s="164" t="s">
        <v>247</v>
      </c>
      <c r="AU220" s="164" t="s">
        <v>86</v>
      </c>
      <c r="AV220" s="13" t="s">
        <v>86</v>
      </c>
      <c r="AW220" s="13" t="s">
        <v>32</v>
      </c>
      <c r="AX220" s="13" t="s">
        <v>76</v>
      </c>
      <c r="AY220" s="164" t="s">
        <v>176</v>
      </c>
    </row>
    <row r="221" spans="2:51" s="12" customFormat="1" ht="11.25">
      <c r="B221" s="157"/>
      <c r="D221" s="148" t="s">
        <v>247</v>
      </c>
      <c r="E221" s="158" t="s">
        <v>1</v>
      </c>
      <c r="F221" s="159" t="s">
        <v>387</v>
      </c>
      <c r="H221" s="158" t="s">
        <v>1</v>
      </c>
      <c r="I221" s="160"/>
      <c r="L221" s="157"/>
      <c r="M221" s="161"/>
      <c r="T221" s="162"/>
      <c r="AT221" s="158" t="s">
        <v>247</v>
      </c>
      <c r="AU221" s="158" t="s">
        <v>86</v>
      </c>
      <c r="AV221" s="12" t="s">
        <v>84</v>
      </c>
      <c r="AW221" s="12" t="s">
        <v>32</v>
      </c>
      <c r="AX221" s="12" t="s">
        <v>76</v>
      </c>
      <c r="AY221" s="158" t="s">
        <v>176</v>
      </c>
    </row>
    <row r="222" spans="2:51" s="13" customFormat="1" ht="11.25">
      <c r="B222" s="163"/>
      <c r="D222" s="148" t="s">
        <v>247</v>
      </c>
      <c r="E222" s="164" t="s">
        <v>1</v>
      </c>
      <c r="F222" s="165" t="s">
        <v>388</v>
      </c>
      <c r="H222" s="166">
        <v>7.2309999999999999</v>
      </c>
      <c r="I222" s="167"/>
      <c r="L222" s="163"/>
      <c r="M222" s="168"/>
      <c r="T222" s="169"/>
      <c r="AT222" s="164" t="s">
        <v>247</v>
      </c>
      <c r="AU222" s="164" t="s">
        <v>86</v>
      </c>
      <c r="AV222" s="13" t="s">
        <v>86</v>
      </c>
      <c r="AW222" s="13" t="s">
        <v>32</v>
      </c>
      <c r="AX222" s="13" t="s">
        <v>76</v>
      </c>
      <c r="AY222" s="164" t="s">
        <v>176</v>
      </c>
    </row>
    <row r="223" spans="2:51" s="13" customFormat="1" ht="11.25">
      <c r="B223" s="163"/>
      <c r="D223" s="148" t="s">
        <v>247</v>
      </c>
      <c r="E223" s="164" t="s">
        <v>1</v>
      </c>
      <c r="F223" s="165" t="s">
        <v>389</v>
      </c>
      <c r="H223" s="166">
        <v>10.156000000000001</v>
      </c>
      <c r="I223" s="167"/>
      <c r="L223" s="163"/>
      <c r="M223" s="168"/>
      <c r="T223" s="169"/>
      <c r="AT223" s="164" t="s">
        <v>247</v>
      </c>
      <c r="AU223" s="164" t="s">
        <v>86</v>
      </c>
      <c r="AV223" s="13" t="s">
        <v>86</v>
      </c>
      <c r="AW223" s="13" t="s">
        <v>32</v>
      </c>
      <c r="AX223" s="13" t="s">
        <v>76</v>
      </c>
      <c r="AY223" s="164" t="s">
        <v>176</v>
      </c>
    </row>
    <row r="224" spans="2:51" s="13" customFormat="1" ht="11.25">
      <c r="B224" s="163"/>
      <c r="D224" s="148" t="s">
        <v>247</v>
      </c>
      <c r="E224" s="164" t="s">
        <v>1</v>
      </c>
      <c r="F224" s="165" t="s">
        <v>390</v>
      </c>
      <c r="H224" s="166">
        <v>21.332000000000001</v>
      </c>
      <c r="I224" s="167"/>
      <c r="L224" s="163"/>
      <c r="M224" s="168"/>
      <c r="T224" s="169"/>
      <c r="AT224" s="164" t="s">
        <v>247</v>
      </c>
      <c r="AU224" s="164" t="s">
        <v>86</v>
      </c>
      <c r="AV224" s="13" t="s">
        <v>86</v>
      </c>
      <c r="AW224" s="13" t="s">
        <v>32</v>
      </c>
      <c r="AX224" s="13" t="s">
        <v>76</v>
      </c>
      <c r="AY224" s="164" t="s">
        <v>176</v>
      </c>
    </row>
    <row r="225" spans="2:65" s="13" customFormat="1" ht="11.25">
      <c r="B225" s="163"/>
      <c r="D225" s="148" t="s">
        <v>247</v>
      </c>
      <c r="E225" s="164" t="s">
        <v>1</v>
      </c>
      <c r="F225" s="165" t="s">
        <v>391</v>
      </c>
      <c r="H225" s="166">
        <v>7.835</v>
      </c>
      <c r="I225" s="167"/>
      <c r="L225" s="163"/>
      <c r="M225" s="168"/>
      <c r="T225" s="169"/>
      <c r="AT225" s="164" t="s">
        <v>247</v>
      </c>
      <c r="AU225" s="164" t="s">
        <v>86</v>
      </c>
      <c r="AV225" s="13" t="s">
        <v>86</v>
      </c>
      <c r="AW225" s="13" t="s">
        <v>32</v>
      </c>
      <c r="AX225" s="13" t="s">
        <v>76</v>
      </c>
      <c r="AY225" s="164" t="s">
        <v>176</v>
      </c>
    </row>
    <row r="226" spans="2:65" s="14" customFormat="1" ht="11.25">
      <c r="B226" s="170"/>
      <c r="D226" s="148" t="s">
        <v>247</v>
      </c>
      <c r="E226" s="171" t="s">
        <v>1</v>
      </c>
      <c r="F226" s="172" t="s">
        <v>250</v>
      </c>
      <c r="H226" s="173">
        <v>160.09800000000001</v>
      </c>
      <c r="I226" s="174"/>
      <c r="L226" s="170"/>
      <c r="M226" s="175"/>
      <c r="T226" s="176"/>
      <c r="AT226" s="171" t="s">
        <v>247</v>
      </c>
      <c r="AU226" s="171" t="s">
        <v>86</v>
      </c>
      <c r="AV226" s="14" t="s">
        <v>182</v>
      </c>
      <c r="AW226" s="14" t="s">
        <v>32</v>
      </c>
      <c r="AX226" s="14" t="s">
        <v>84</v>
      </c>
      <c r="AY226" s="171" t="s">
        <v>176</v>
      </c>
    </row>
    <row r="227" spans="2:65" s="1" customFormat="1" ht="24.2" customHeight="1">
      <c r="B227" s="31"/>
      <c r="C227" s="135" t="s">
        <v>175</v>
      </c>
      <c r="D227" s="135" t="s">
        <v>179</v>
      </c>
      <c r="E227" s="136" t="s">
        <v>447</v>
      </c>
      <c r="F227" s="137" t="s">
        <v>448</v>
      </c>
      <c r="G227" s="138" t="s">
        <v>240</v>
      </c>
      <c r="H227" s="139">
        <v>276.25</v>
      </c>
      <c r="I227" s="140"/>
      <c r="J227" s="141">
        <f>ROUND(I227*H227,2)</f>
        <v>0</v>
      </c>
      <c r="K227" s="137" t="s">
        <v>1</v>
      </c>
      <c r="L227" s="31"/>
      <c r="M227" s="142" t="s">
        <v>1</v>
      </c>
      <c r="N227" s="143" t="s">
        <v>41</v>
      </c>
      <c r="P227" s="144">
        <f>O227*H227</f>
        <v>0</v>
      </c>
      <c r="Q227" s="144">
        <v>9.0000000000000006E-5</v>
      </c>
      <c r="R227" s="144">
        <f>Q227*H227</f>
        <v>2.4862500000000003E-2</v>
      </c>
      <c r="S227" s="144">
        <v>6.0000000000000002E-5</v>
      </c>
      <c r="T227" s="145">
        <f>S227*H227</f>
        <v>1.6574999999999999E-2</v>
      </c>
      <c r="AR227" s="146" t="s">
        <v>182</v>
      </c>
      <c r="AT227" s="146" t="s">
        <v>179</v>
      </c>
      <c r="AU227" s="146" t="s">
        <v>86</v>
      </c>
      <c r="AY227" s="16" t="s">
        <v>176</v>
      </c>
      <c r="BE227" s="147">
        <f>IF(N227="základní",J227,0)</f>
        <v>0</v>
      </c>
      <c r="BF227" s="147">
        <f>IF(N227="snížená",J227,0)</f>
        <v>0</v>
      </c>
      <c r="BG227" s="147">
        <f>IF(N227="zákl. přenesená",J227,0)</f>
        <v>0</v>
      </c>
      <c r="BH227" s="147">
        <f>IF(N227="sníž. přenesená",J227,0)</f>
        <v>0</v>
      </c>
      <c r="BI227" s="147">
        <f>IF(N227="nulová",J227,0)</f>
        <v>0</v>
      </c>
      <c r="BJ227" s="16" t="s">
        <v>84</v>
      </c>
      <c r="BK227" s="147">
        <f>ROUND(I227*H227,2)</f>
        <v>0</v>
      </c>
      <c r="BL227" s="16" t="s">
        <v>182</v>
      </c>
      <c r="BM227" s="146" t="s">
        <v>449</v>
      </c>
    </row>
    <row r="228" spans="2:65" s="13" customFormat="1" ht="11.25">
      <c r="B228" s="163"/>
      <c r="D228" s="148" t="s">
        <v>247</v>
      </c>
      <c r="E228" s="164" t="s">
        <v>1</v>
      </c>
      <c r="F228" s="165" t="s">
        <v>450</v>
      </c>
      <c r="H228" s="166">
        <v>276.25</v>
      </c>
      <c r="I228" s="167"/>
      <c r="L228" s="163"/>
      <c r="M228" s="168"/>
      <c r="T228" s="169"/>
      <c r="AT228" s="164" t="s">
        <v>247</v>
      </c>
      <c r="AU228" s="164" t="s">
        <v>86</v>
      </c>
      <c r="AV228" s="13" t="s">
        <v>86</v>
      </c>
      <c r="AW228" s="13" t="s">
        <v>32</v>
      </c>
      <c r="AX228" s="13" t="s">
        <v>84</v>
      </c>
      <c r="AY228" s="164" t="s">
        <v>176</v>
      </c>
    </row>
    <row r="229" spans="2:65" s="1" customFormat="1" ht="24.2" customHeight="1">
      <c r="B229" s="31"/>
      <c r="C229" s="135" t="s">
        <v>203</v>
      </c>
      <c r="D229" s="135" t="s">
        <v>179</v>
      </c>
      <c r="E229" s="136" t="s">
        <v>451</v>
      </c>
      <c r="F229" s="137" t="s">
        <v>452</v>
      </c>
      <c r="G229" s="138" t="s">
        <v>240</v>
      </c>
      <c r="H229" s="139">
        <v>400</v>
      </c>
      <c r="I229" s="140"/>
      <c r="J229" s="141">
        <f>ROUND(I229*H229,2)</f>
        <v>0</v>
      </c>
      <c r="K229" s="137" t="s">
        <v>241</v>
      </c>
      <c r="L229" s="31"/>
      <c r="M229" s="142" t="s">
        <v>1</v>
      </c>
      <c r="N229" s="143" t="s">
        <v>41</v>
      </c>
      <c r="P229" s="144">
        <f>O229*H229</f>
        <v>0</v>
      </c>
      <c r="Q229" s="144">
        <v>2.0000000000000002E-5</v>
      </c>
      <c r="R229" s="144">
        <f>Q229*H229</f>
        <v>8.0000000000000002E-3</v>
      </c>
      <c r="S229" s="144">
        <v>1.0000000000000001E-5</v>
      </c>
      <c r="T229" s="145">
        <f>S229*H229</f>
        <v>4.0000000000000001E-3</v>
      </c>
      <c r="AR229" s="146" t="s">
        <v>182</v>
      </c>
      <c r="AT229" s="146" t="s">
        <v>179</v>
      </c>
      <c r="AU229" s="146" t="s">
        <v>86</v>
      </c>
      <c r="AY229" s="16" t="s">
        <v>176</v>
      </c>
      <c r="BE229" s="147">
        <f>IF(N229="základní",J229,0)</f>
        <v>0</v>
      </c>
      <c r="BF229" s="147">
        <f>IF(N229="snížená",J229,0)</f>
        <v>0</v>
      </c>
      <c r="BG229" s="147">
        <f>IF(N229="zákl. přenesená",J229,0)</f>
        <v>0</v>
      </c>
      <c r="BH229" s="147">
        <f>IF(N229="sníž. přenesená",J229,0)</f>
        <v>0</v>
      </c>
      <c r="BI229" s="147">
        <f>IF(N229="nulová",J229,0)</f>
        <v>0</v>
      </c>
      <c r="BJ229" s="16" t="s">
        <v>84</v>
      </c>
      <c r="BK229" s="147">
        <f>ROUND(I229*H229,2)</f>
        <v>0</v>
      </c>
      <c r="BL229" s="16" t="s">
        <v>182</v>
      </c>
      <c r="BM229" s="146" t="s">
        <v>453</v>
      </c>
    </row>
    <row r="230" spans="2:65" s="12" customFormat="1" ht="11.25">
      <c r="B230" s="157"/>
      <c r="D230" s="148" t="s">
        <v>247</v>
      </c>
      <c r="E230" s="158" t="s">
        <v>1</v>
      </c>
      <c r="F230" s="159" t="s">
        <v>454</v>
      </c>
      <c r="H230" s="158" t="s">
        <v>1</v>
      </c>
      <c r="I230" s="160"/>
      <c r="L230" s="157"/>
      <c r="M230" s="161"/>
      <c r="T230" s="162"/>
      <c r="AT230" s="158" t="s">
        <v>247</v>
      </c>
      <c r="AU230" s="158" t="s">
        <v>86</v>
      </c>
      <c r="AV230" s="12" t="s">
        <v>84</v>
      </c>
      <c r="AW230" s="12" t="s">
        <v>32</v>
      </c>
      <c r="AX230" s="12" t="s">
        <v>76</v>
      </c>
      <c r="AY230" s="158" t="s">
        <v>176</v>
      </c>
    </row>
    <row r="231" spans="2:65" s="13" customFormat="1" ht="11.25">
      <c r="B231" s="163"/>
      <c r="D231" s="148" t="s">
        <v>247</v>
      </c>
      <c r="E231" s="164" t="s">
        <v>1</v>
      </c>
      <c r="F231" s="165" t="s">
        <v>455</v>
      </c>
      <c r="H231" s="166">
        <v>400</v>
      </c>
      <c r="I231" s="167"/>
      <c r="L231" s="163"/>
      <c r="M231" s="168"/>
      <c r="T231" s="169"/>
      <c r="AT231" s="164" t="s">
        <v>247</v>
      </c>
      <c r="AU231" s="164" t="s">
        <v>86</v>
      </c>
      <c r="AV231" s="13" t="s">
        <v>86</v>
      </c>
      <c r="AW231" s="13" t="s">
        <v>32</v>
      </c>
      <c r="AX231" s="13" t="s">
        <v>76</v>
      </c>
      <c r="AY231" s="164" t="s">
        <v>176</v>
      </c>
    </row>
    <row r="232" spans="2:65" s="14" customFormat="1" ht="11.25">
      <c r="B232" s="170"/>
      <c r="D232" s="148" t="s">
        <v>247</v>
      </c>
      <c r="E232" s="171" t="s">
        <v>1</v>
      </c>
      <c r="F232" s="172" t="s">
        <v>250</v>
      </c>
      <c r="H232" s="173">
        <v>400</v>
      </c>
      <c r="I232" s="174"/>
      <c r="L232" s="170"/>
      <c r="M232" s="175"/>
      <c r="T232" s="176"/>
      <c r="AT232" s="171" t="s">
        <v>247</v>
      </c>
      <c r="AU232" s="171" t="s">
        <v>86</v>
      </c>
      <c r="AV232" s="14" t="s">
        <v>182</v>
      </c>
      <c r="AW232" s="14" t="s">
        <v>32</v>
      </c>
      <c r="AX232" s="14" t="s">
        <v>84</v>
      </c>
      <c r="AY232" s="171" t="s">
        <v>176</v>
      </c>
    </row>
    <row r="233" spans="2:65" s="1" customFormat="1" ht="33" customHeight="1">
      <c r="B233" s="31"/>
      <c r="C233" s="135" t="s">
        <v>209</v>
      </c>
      <c r="D233" s="135" t="s">
        <v>179</v>
      </c>
      <c r="E233" s="136" t="s">
        <v>456</v>
      </c>
      <c r="F233" s="137" t="s">
        <v>457</v>
      </c>
      <c r="G233" s="138" t="s">
        <v>245</v>
      </c>
      <c r="H233" s="139">
        <v>34.369999999999997</v>
      </c>
      <c r="I233" s="140"/>
      <c r="J233" s="141">
        <f>ROUND(I233*H233,2)</f>
        <v>0</v>
      </c>
      <c r="K233" s="137" t="s">
        <v>241</v>
      </c>
      <c r="L233" s="31"/>
      <c r="M233" s="142" t="s">
        <v>1</v>
      </c>
      <c r="N233" s="143" t="s">
        <v>41</v>
      </c>
      <c r="P233" s="144">
        <f>O233*H233</f>
        <v>0</v>
      </c>
      <c r="Q233" s="144">
        <v>2.5018699999999998</v>
      </c>
      <c r="R233" s="144">
        <f>Q233*H233</f>
        <v>85.989271899999991</v>
      </c>
      <c r="S233" s="144">
        <v>0</v>
      </c>
      <c r="T233" s="145">
        <f>S233*H233</f>
        <v>0</v>
      </c>
      <c r="AR233" s="146" t="s">
        <v>182</v>
      </c>
      <c r="AT233" s="146" t="s">
        <v>179</v>
      </c>
      <c r="AU233" s="146" t="s">
        <v>86</v>
      </c>
      <c r="AY233" s="16" t="s">
        <v>176</v>
      </c>
      <c r="BE233" s="147">
        <f>IF(N233="základní",J233,0)</f>
        <v>0</v>
      </c>
      <c r="BF233" s="147">
        <f>IF(N233="snížená",J233,0)</f>
        <v>0</v>
      </c>
      <c r="BG233" s="147">
        <f>IF(N233="zákl. přenesená",J233,0)</f>
        <v>0</v>
      </c>
      <c r="BH233" s="147">
        <f>IF(N233="sníž. přenesená",J233,0)</f>
        <v>0</v>
      </c>
      <c r="BI233" s="147">
        <f>IF(N233="nulová",J233,0)</f>
        <v>0</v>
      </c>
      <c r="BJ233" s="16" t="s">
        <v>84</v>
      </c>
      <c r="BK233" s="147">
        <f>ROUND(I233*H233,2)</f>
        <v>0</v>
      </c>
      <c r="BL233" s="16" t="s">
        <v>182</v>
      </c>
      <c r="BM233" s="146" t="s">
        <v>458</v>
      </c>
    </row>
    <row r="234" spans="2:65" s="12" customFormat="1" ht="11.25">
      <c r="B234" s="157"/>
      <c r="D234" s="148" t="s">
        <v>247</v>
      </c>
      <c r="E234" s="158" t="s">
        <v>1</v>
      </c>
      <c r="F234" s="159" t="s">
        <v>459</v>
      </c>
      <c r="H234" s="158" t="s">
        <v>1</v>
      </c>
      <c r="I234" s="160"/>
      <c r="L234" s="157"/>
      <c r="M234" s="161"/>
      <c r="T234" s="162"/>
      <c r="AT234" s="158" t="s">
        <v>247</v>
      </c>
      <c r="AU234" s="158" t="s">
        <v>86</v>
      </c>
      <c r="AV234" s="12" t="s">
        <v>84</v>
      </c>
      <c r="AW234" s="12" t="s">
        <v>32</v>
      </c>
      <c r="AX234" s="12" t="s">
        <v>76</v>
      </c>
      <c r="AY234" s="158" t="s">
        <v>176</v>
      </c>
    </row>
    <row r="235" spans="2:65" s="13" customFormat="1" ht="11.25">
      <c r="B235" s="163"/>
      <c r="D235" s="148" t="s">
        <v>247</v>
      </c>
      <c r="E235" s="164" t="s">
        <v>1</v>
      </c>
      <c r="F235" s="165" t="s">
        <v>460</v>
      </c>
      <c r="H235" s="166">
        <v>34.369999999999997</v>
      </c>
      <c r="I235" s="167"/>
      <c r="L235" s="163"/>
      <c r="M235" s="168"/>
      <c r="T235" s="169"/>
      <c r="AT235" s="164" t="s">
        <v>247</v>
      </c>
      <c r="AU235" s="164" t="s">
        <v>86</v>
      </c>
      <c r="AV235" s="13" t="s">
        <v>86</v>
      </c>
      <c r="AW235" s="13" t="s">
        <v>32</v>
      </c>
      <c r="AX235" s="13" t="s">
        <v>76</v>
      </c>
      <c r="AY235" s="164" t="s">
        <v>176</v>
      </c>
    </row>
    <row r="236" spans="2:65" s="14" customFormat="1" ht="11.25">
      <c r="B236" s="170"/>
      <c r="D236" s="148" t="s">
        <v>247</v>
      </c>
      <c r="E236" s="171" t="s">
        <v>1</v>
      </c>
      <c r="F236" s="172" t="s">
        <v>250</v>
      </c>
      <c r="H236" s="173">
        <v>34.369999999999997</v>
      </c>
      <c r="I236" s="174"/>
      <c r="L236" s="170"/>
      <c r="M236" s="175"/>
      <c r="T236" s="176"/>
      <c r="AT236" s="171" t="s">
        <v>247</v>
      </c>
      <c r="AU236" s="171" t="s">
        <v>86</v>
      </c>
      <c r="AV236" s="14" t="s">
        <v>182</v>
      </c>
      <c r="AW236" s="14" t="s">
        <v>32</v>
      </c>
      <c r="AX236" s="14" t="s">
        <v>84</v>
      </c>
      <c r="AY236" s="171" t="s">
        <v>176</v>
      </c>
    </row>
    <row r="237" spans="2:65" s="1" customFormat="1" ht="16.5" customHeight="1">
      <c r="B237" s="31"/>
      <c r="C237" s="135" t="s">
        <v>214</v>
      </c>
      <c r="D237" s="135" t="s">
        <v>179</v>
      </c>
      <c r="E237" s="136" t="s">
        <v>461</v>
      </c>
      <c r="F237" s="137" t="s">
        <v>462</v>
      </c>
      <c r="G237" s="138" t="s">
        <v>309</v>
      </c>
      <c r="H237" s="139">
        <v>1.7390000000000001</v>
      </c>
      <c r="I237" s="140"/>
      <c r="J237" s="141">
        <f>ROUND(I237*H237,2)</f>
        <v>0</v>
      </c>
      <c r="K237" s="137" t="s">
        <v>241</v>
      </c>
      <c r="L237" s="31"/>
      <c r="M237" s="142" t="s">
        <v>1</v>
      </c>
      <c r="N237" s="143" t="s">
        <v>41</v>
      </c>
      <c r="P237" s="144">
        <f>O237*H237</f>
        <v>0</v>
      </c>
      <c r="Q237" s="144">
        <v>1.06277</v>
      </c>
      <c r="R237" s="144">
        <f>Q237*H237</f>
        <v>1.8481570300000001</v>
      </c>
      <c r="S237" s="144">
        <v>0</v>
      </c>
      <c r="T237" s="145">
        <f>S237*H237</f>
        <v>0</v>
      </c>
      <c r="AR237" s="146" t="s">
        <v>182</v>
      </c>
      <c r="AT237" s="146" t="s">
        <v>179</v>
      </c>
      <c r="AU237" s="146" t="s">
        <v>86</v>
      </c>
      <c r="AY237" s="16" t="s">
        <v>176</v>
      </c>
      <c r="BE237" s="147">
        <f>IF(N237="základní",J237,0)</f>
        <v>0</v>
      </c>
      <c r="BF237" s="147">
        <f>IF(N237="snížená",J237,0)</f>
        <v>0</v>
      </c>
      <c r="BG237" s="147">
        <f>IF(N237="zákl. přenesená",J237,0)</f>
        <v>0</v>
      </c>
      <c r="BH237" s="147">
        <f>IF(N237="sníž. přenesená",J237,0)</f>
        <v>0</v>
      </c>
      <c r="BI237" s="147">
        <f>IF(N237="nulová",J237,0)</f>
        <v>0</v>
      </c>
      <c r="BJ237" s="16" t="s">
        <v>84</v>
      </c>
      <c r="BK237" s="147">
        <f>ROUND(I237*H237,2)</f>
        <v>0</v>
      </c>
      <c r="BL237" s="16" t="s">
        <v>182</v>
      </c>
      <c r="BM237" s="146" t="s">
        <v>463</v>
      </c>
    </row>
    <row r="238" spans="2:65" s="12" customFormat="1" ht="11.25">
      <c r="B238" s="157"/>
      <c r="D238" s="148" t="s">
        <v>247</v>
      </c>
      <c r="E238" s="158" t="s">
        <v>1</v>
      </c>
      <c r="F238" s="159" t="s">
        <v>464</v>
      </c>
      <c r="H238" s="158" t="s">
        <v>1</v>
      </c>
      <c r="I238" s="160"/>
      <c r="L238" s="157"/>
      <c r="M238" s="161"/>
      <c r="T238" s="162"/>
      <c r="AT238" s="158" t="s">
        <v>247</v>
      </c>
      <c r="AU238" s="158" t="s">
        <v>86</v>
      </c>
      <c r="AV238" s="12" t="s">
        <v>84</v>
      </c>
      <c r="AW238" s="12" t="s">
        <v>32</v>
      </c>
      <c r="AX238" s="12" t="s">
        <v>76</v>
      </c>
      <c r="AY238" s="158" t="s">
        <v>176</v>
      </c>
    </row>
    <row r="239" spans="2:65" s="13" customFormat="1" ht="11.25">
      <c r="B239" s="163"/>
      <c r="D239" s="148" t="s">
        <v>247</v>
      </c>
      <c r="E239" s="164" t="s">
        <v>1</v>
      </c>
      <c r="F239" s="165" t="s">
        <v>465</v>
      </c>
      <c r="H239" s="166">
        <v>1.7390000000000001</v>
      </c>
      <c r="I239" s="167"/>
      <c r="L239" s="163"/>
      <c r="M239" s="168"/>
      <c r="T239" s="169"/>
      <c r="AT239" s="164" t="s">
        <v>247</v>
      </c>
      <c r="AU239" s="164" t="s">
        <v>86</v>
      </c>
      <c r="AV239" s="13" t="s">
        <v>86</v>
      </c>
      <c r="AW239" s="13" t="s">
        <v>32</v>
      </c>
      <c r="AX239" s="13" t="s">
        <v>76</v>
      </c>
      <c r="AY239" s="164" t="s">
        <v>176</v>
      </c>
    </row>
    <row r="240" spans="2:65" s="14" customFormat="1" ht="11.25">
      <c r="B240" s="170"/>
      <c r="D240" s="148" t="s">
        <v>247</v>
      </c>
      <c r="E240" s="171" t="s">
        <v>1</v>
      </c>
      <c r="F240" s="172" t="s">
        <v>250</v>
      </c>
      <c r="H240" s="173">
        <v>1.7390000000000001</v>
      </c>
      <c r="I240" s="174"/>
      <c r="L240" s="170"/>
      <c r="M240" s="175"/>
      <c r="T240" s="176"/>
      <c r="AT240" s="171" t="s">
        <v>247</v>
      </c>
      <c r="AU240" s="171" t="s">
        <v>86</v>
      </c>
      <c r="AV240" s="14" t="s">
        <v>182</v>
      </c>
      <c r="AW240" s="14" t="s">
        <v>32</v>
      </c>
      <c r="AX240" s="14" t="s">
        <v>84</v>
      </c>
      <c r="AY240" s="171" t="s">
        <v>176</v>
      </c>
    </row>
    <row r="241" spans="2:65" s="1" customFormat="1" ht="16.5" customHeight="1">
      <c r="B241" s="31"/>
      <c r="C241" s="135" t="s">
        <v>219</v>
      </c>
      <c r="D241" s="135" t="s">
        <v>179</v>
      </c>
      <c r="E241" s="136" t="s">
        <v>466</v>
      </c>
      <c r="F241" s="137" t="s">
        <v>467</v>
      </c>
      <c r="G241" s="138" t="s">
        <v>240</v>
      </c>
      <c r="H241" s="139">
        <v>491</v>
      </c>
      <c r="I241" s="140"/>
      <c r="J241" s="141">
        <f>ROUND(I241*H241,2)</f>
        <v>0</v>
      </c>
      <c r="K241" s="137" t="s">
        <v>241</v>
      </c>
      <c r="L241" s="31"/>
      <c r="M241" s="142" t="s">
        <v>1</v>
      </c>
      <c r="N241" s="143" t="s">
        <v>41</v>
      </c>
      <c r="P241" s="144">
        <f>O241*H241</f>
        <v>0</v>
      </c>
      <c r="Q241" s="144">
        <v>1.2999999999999999E-4</v>
      </c>
      <c r="R241" s="144">
        <f>Q241*H241</f>
        <v>6.3829999999999998E-2</v>
      </c>
      <c r="S241" s="144">
        <v>0</v>
      </c>
      <c r="T241" s="145">
        <f>S241*H241</f>
        <v>0</v>
      </c>
      <c r="AR241" s="146" t="s">
        <v>182</v>
      </c>
      <c r="AT241" s="146" t="s">
        <v>179</v>
      </c>
      <c r="AU241" s="146" t="s">
        <v>86</v>
      </c>
      <c r="AY241" s="16" t="s">
        <v>176</v>
      </c>
      <c r="BE241" s="147">
        <f>IF(N241="základní",J241,0)</f>
        <v>0</v>
      </c>
      <c r="BF241" s="147">
        <f>IF(N241="snížená",J241,0)</f>
        <v>0</v>
      </c>
      <c r="BG241" s="147">
        <f>IF(N241="zákl. přenesená",J241,0)</f>
        <v>0</v>
      </c>
      <c r="BH241" s="147">
        <f>IF(N241="sníž. přenesená",J241,0)</f>
        <v>0</v>
      </c>
      <c r="BI241" s="147">
        <f>IF(N241="nulová",J241,0)</f>
        <v>0</v>
      </c>
      <c r="BJ241" s="16" t="s">
        <v>84</v>
      </c>
      <c r="BK241" s="147">
        <f>ROUND(I241*H241,2)</f>
        <v>0</v>
      </c>
      <c r="BL241" s="16" t="s">
        <v>182</v>
      </c>
      <c r="BM241" s="146" t="s">
        <v>468</v>
      </c>
    </row>
    <row r="242" spans="2:65" s="12" customFormat="1" ht="11.25">
      <c r="B242" s="157"/>
      <c r="D242" s="148" t="s">
        <v>247</v>
      </c>
      <c r="E242" s="158" t="s">
        <v>1</v>
      </c>
      <c r="F242" s="159" t="s">
        <v>459</v>
      </c>
      <c r="H242" s="158" t="s">
        <v>1</v>
      </c>
      <c r="I242" s="160"/>
      <c r="L242" s="157"/>
      <c r="M242" s="161"/>
      <c r="T242" s="162"/>
      <c r="AT242" s="158" t="s">
        <v>247</v>
      </c>
      <c r="AU242" s="158" t="s">
        <v>86</v>
      </c>
      <c r="AV242" s="12" t="s">
        <v>84</v>
      </c>
      <c r="AW242" s="12" t="s">
        <v>32</v>
      </c>
      <c r="AX242" s="12" t="s">
        <v>76</v>
      </c>
      <c r="AY242" s="158" t="s">
        <v>176</v>
      </c>
    </row>
    <row r="243" spans="2:65" s="13" customFormat="1" ht="11.25">
      <c r="B243" s="163"/>
      <c r="D243" s="148" t="s">
        <v>247</v>
      </c>
      <c r="E243" s="164" t="s">
        <v>1</v>
      </c>
      <c r="F243" s="165" t="s">
        <v>469</v>
      </c>
      <c r="H243" s="166">
        <v>491</v>
      </c>
      <c r="I243" s="167"/>
      <c r="L243" s="163"/>
      <c r="M243" s="168"/>
      <c r="T243" s="169"/>
      <c r="AT243" s="164" t="s">
        <v>247</v>
      </c>
      <c r="AU243" s="164" t="s">
        <v>86</v>
      </c>
      <c r="AV243" s="13" t="s">
        <v>86</v>
      </c>
      <c r="AW243" s="13" t="s">
        <v>32</v>
      </c>
      <c r="AX243" s="13" t="s">
        <v>76</v>
      </c>
      <c r="AY243" s="164" t="s">
        <v>176</v>
      </c>
    </row>
    <row r="244" spans="2:65" s="14" customFormat="1" ht="11.25">
      <c r="B244" s="170"/>
      <c r="D244" s="148" t="s">
        <v>247</v>
      </c>
      <c r="E244" s="171" t="s">
        <v>1</v>
      </c>
      <c r="F244" s="172" t="s">
        <v>250</v>
      </c>
      <c r="H244" s="173">
        <v>491</v>
      </c>
      <c r="I244" s="174"/>
      <c r="L244" s="170"/>
      <c r="M244" s="175"/>
      <c r="T244" s="176"/>
      <c r="AT244" s="171" t="s">
        <v>247</v>
      </c>
      <c r="AU244" s="171" t="s">
        <v>86</v>
      </c>
      <c r="AV244" s="14" t="s">
        <v>182</v>
      </c>
      <c r="AW244" s="14" t="s">
        <v>32</v>
      </c>
      <c r="AX244" s="14" t="s">
        <v>84</v>
      </c>
      <c r="AY244" s="171" t="s">
        <v>176</v>
      </c>
    </row>
    <row r="245" spans="2:65" s="1" customFormat="1" ht="37.9" customHeight="1">
      <c r="B245" s="31"/>
      <c r="C245" s="135" t="s">
        <v>118</v>
      </c>
      <c r="D245" s="135" t="s">
        <v>179</v>
      </c>
      <c r="E245" s="136" t="s">
        <v>470</v>
      </c>
      <c r="F245" s="137" t="s">
        <v>471</v>
      </c>
      <c r="G245" s="138" t="s">
        <v>281</v>
      </c>
      <c r="H245" s="139">
        <v>220.95</v>
      </c>
      <c r="I245" s="140"/>
      <c r="J245" s="141">
        <f>ROUND(I245*H245,2)</f>
        <v>0</v>
      </c>
      <c r="K245" s="137" t="s">
        <v>241</v>
      </c>
      <c r="L245" s="31"/>
      <c r="M245" s="142" t="s">
        <v>1</v>
      </c>
      <c r="N245" s="143" t="s">
        <v>41</v>
      </c>
      <c r="P245" s="144">
        <f>O245*H245</f>
        <v>0</v>
      </c>
      <c r="Q245" s="144">
        <v>2.0000000000000002E-5</v>
      </c>
      <c r="R245" s="144">
        <f>Q245*H245</f>
        <v>4.4190000000000002E-3</v>
      </c>
      <c r="S245" s="144">
        <v>0</v>
      </c>
      <c r="T245" s="145">
        <f>S245*H245</f>
        <v>0</v>
      </c>
      <c r="AR245" s="146" t="s">
        <v>182</v>
      </c>
      <c r="AT245" s="146" t="s">
        <v>179</v>
      </c>
      <c r="AU245" s="146" t="s">
        <v>86</v>
      </c>
      <c r="AY245" s="16" t="s">
        <v>176</v>
      </c>
      <c r="BE245" s="147">
        <f>IF(N245="základní",J245,0)</f>
        <v>0</v>
      </c>
      <c r="BF245" s="147">
        <f>IF(N245="snížená",J245,0)</f>
        <v>0</v>
      </c>
      <c r="BG245" s="147">
        <f>IF(N245="zákl. přenesená",J245,0)</f>
        <v>0</v>
      </c>
      <c r="BH245" s="147">
        <f>IF(N245="sníž. přenesená",J245,0)</f>
        <v>0</v>
      </c>
      <c r="BI245" s="147">
        <f>IF(N245="nulová",J245,0)</f>
        <v>0</v>
      </c>
      <c r="BJ245" s="16" t="s">
        <v>84</v>
      </c>
      <c r="BK245" s="147">
        <f>ROUND(I245*H245,2)</f>
        <v>0</v>
      </c>
      <c r="BL245" s="16" t="s">
        <v>182</v>
      </c>
      <c r="BM245" s="146" t="s">
        <v>472</v>
      </c>
    </row>
    <row r="246" spans="2:65" s="12" customFormat="1" ht="11.25">
      <c r="B246" s="157"/>
      <c r="D246" s="148" t="s">
        <v>247</v>
      </c>
      <c r="E246" s="158" t="s">
        <v>1</v>
      </c>
      <c r="F246" s="159" t="s">
        <v>459</v>
      </c>
      <c r="H246" s="158" t="s">
        <v>1</v>
      </c>
      <c r="I246" s="160"/>
      <c r="L246" s="157"/>
      <c r="M246" s="161"/>
      <c r="T246" s="162"/>
      <c r="AT246" s="158" t="s">
        <v>247</v>
      </c>
      <c r="AU246" s="158" t="s">
        <v>86</v>
      </c>
      <c r="AV246" s="12" t="s">
        <v>84</v>
      </c>
      <c r="AW246" s="12" t="s">
        <v>32</v>
      </c>
      <c r="AX246" s="12" t="s">
        <v>76</v>
      </c>
      <c r="AY246" s="158" t="s">
        <v>176</v>
      </c>
    </row>
    <row r="247" spans="2:65" s="13" customFormat="1" ht="11.25">
      <c r="B247" s="163"/>
      <c r="D247" s="148" t="s">
        <v>247</v>
      </c>
      <c r="E247" s="164" t="s">
        <v>1</v>
      </c>
      <c r="F247" s="165" t="s">
        <v>473</v>
      </c>
      <c r="H247" s="166">
        <v>220.95</v>
      </c>
      <c r="I247" s="167"/>
      <c r="L247" s="163"/>
      <c r="M247" s="168"/>
      <c r="T247" s="169"/>
      <c r="AT247" s="164" t="s">
        <v>247</v>
      </c>
      <c r="AU247" s="164" t="s">
        <v>86</v>
      </c>
      <c r="AV247" s="13" t="s">
        <v>86</v>
      </c>
      <c r="AW247" s="13" t="s">
        <v>32</v>
      </c>
      <c r="AX247" s="13" t="s">
        <v>76</v>
      </c>
      <c r="AY247" s="164" t="s">
        <v>176</v>
      </c>
    </row>
    <row r="248" spans="2:65" s="14" customFormat="1" ht="11.25">
      <c r="B248" s="170"/>
      <c r="D248" s="148" t="s">
        <v>247</v>
      </c>
      <c r="E248" s="171" t="s">
        <v>1</v>
      </c>
      <c r="F248" s="172" t="s">
        <v>250</v>
      </c>
      <c r="H248" s="173">
        <v>220.95</v>
      </c>
      <c r="I248" s="174"/>
      <c r="L248" s="170"/>
      <c r="M248" s="175"/>
      <c r="T248" s="176"/>
      <c r="AT248" s="171" t="s">
        <v>247</v>
      </c>
      <c r="AU248" s="171" t="s">
        <v>86</v>
      </c>
      <c r="AV248" s="14" t="s">
        <v>182</v>
      </c>
      <c r="AW248" s="14" t="s">
        <v>32</v>
      </c>
      <c r="AX248" s="14" t="s">
        <v>84</v>
      </c>
      <c r="AY248" s="171" t="s">
        <v>176</v>
      </c>
    </row>
    <row r="249" spans="2:65" s="11" customFormat="1" ht="22.9" customHeight="1">
      <c r="B249" s="123"/>
      <c r="D249" s="124" t="s">
        <v>75</v>
      </c>
      <c r="E249" s="133" t="s">
        <v>219</v>
      </c>
      <c r="F249" s="133" t="s">
        <v>237</v>
      </c>
      <c r="I249" s="126"/>
      <c r="J249" s="134">
        <f>BK249</f>
        <v>0</v>
      </c>
      <c r="L249" s="123"/>
      <c r="M249" s="128"/>
      <c r="P249" s="129">
        <f>SUM(P250:P261)</f>
        <v>0</v>
      </c>
      <c r="R249" s="129">
        <f>SUM(R250:R261)</f>
        <v>0.10565240000000001</v>
      </c>
      <c r="T249" s="130">
        <f>SUM(T250:T261)</f>
        <v>0.55000000000000004</v>
      </c>
      <c r="AR249" s="124" t="s">
        <v>84</v>
      </c>
      <c r="AT249" s="131" t="s">
        <v>75</v>
      </c>
      <c r="AU249" s="131" t="s">
        <v>84</v>
      </c>
      <c r="AY249" s="124" t="s">
        <v>176</v>
      </c>
      <c r="BK249" s="132">
        <f>SUM(BK250:BK261)</f>
        <v>0</v>
      </c>
    </row>
    <row r="250" spans="2:65" s="1" customFormat="1" ht="33" customHeight="1">
      <c r="B250" s="31"/>
      <c r="C250" s="135" t="s">
        <v>121</v>
      </c>
      <c r="D250" s="135" t="s">
        <v>179</v>
      </c>
      <c r="E250" s="136" t="s">
        <v>474</v>
      </c>
      <c r="F250" s="137" t="s">
        <v>475</v>
      </c>
      <c r="G250" s="138" t="s">
        <v>240</v>
      </c>
      <c r="H250" s="139">
        <v>524.80999999999995</v>
      </c>
      <c r="I250" s="140"/>
      <c r="J250" s="141">
        <f t="shared" ref="J250:J261" si="0">ROUND(I250*H250,2)</f>
        <v>0</v>
      </c>
      <c r="K250" s="137" t="s">
        <v>241</v>
      </c>
      <c r="L250" s="31"/>
      <c r="M250" s="142" t="s">
        <v>1</v>
      </c>
      <c r="N250" s="143" t="s">
        <v>41</v>
      </c>
      <c r="P250" s="144">
        <f t="shared" ref="P250:P261" si="1">O250*H250</f>
        <v>0</v>
      </c>
      <c r="Q250" s="144">
        <v>0</v>
      </c>
      <c r="R250" s="144">
        <f t="shared" ref="R250:R261" si="2">Q250*H250</f>
        <v>0</v>
      </c>
      <c r="S250" s="144">
        <v>0</v>
      </c>
      <c r="T250" s="145">
        <f t="shared" ref="T250:T261" si="3">S250*H250</f>
        <v>0</v>
      </c>
      <c r="AR250" s="146" t="s">
        <v>182</v>
      </c>
      <c r="AT250" s="146" t="s">
        <v>179</v>
      </c>
      <c r="AU250" s="146" t="s">
        <v>86</v>
      </c>
      <c r="AY250" s="16" t="s">
        <v>176</v>
      </c>
      <c r="BE250" s="147">
        <f t="shared" ref="BE250:BE261" si="4">IF(N250="základní",J250,0)</f>
        <v>0</v>
      </c>
      <c r="BF250" s="147">
        <f t="shared" ref="BF250:BF261" si="5">IF(N250="snížená",J250,0)</f>
        <v>0</v>
      </c>
      <c r="BG250" s="147">
        <f t="shared" ref="BG250:BG261" si="6">IF(N250="zákl. přenesená",J250,0)</f>
        <v>0</v>
      </c>
      <c r="BH250" s="147">
        <f t="shared" ref="BH250:BH261" si="7">IF(N250="sníž. přenesená",J250,0)</f>
        <v>0</v>
      </c>
      <c r="BI250" s="147">
        <f t="shared" ref="BI250:BI261" si="8">IF(N250="nulová",J250,0)</f>
        <v>0</v>
      </c>
      <c r="BJ250" s="16" t="s">
        <v>84</v>
      </c>
      <c r="BK250" s="147">
        <f t="shared" ref="BK250:BK261" si="9">ROUND(I250*H250,2)</f>
        <v>0</v>
      </c>
      <c r="BL250" s="16" t="s">
        <v>182</v>
      </c>
      <c r="BM250" s="146" t="s">
        <v>476</v>
      </c>
    </row>
    <row r="251" spans="2:65" s="1" customFormat="1" ht="24.2" customHeight="1">
      <c r="B251" s="31"/>
      <c r="C251" s="135" t="s">
        <v>8</v>
      </c>
      <c r="D251" s="135" t="s">
        <v>179</v>
      </c>
      <c r="E251" s="136" t="s">
        <v>477</v>
      </c>
      <c r="F251" s="137" t="s">
        <v>478</v>
      </c>
      <c r="G251" s="138" t="s">
        <v>240</v>
      </c>
      <c r="H251" s="139">
        <v>524.80999999999995</v>
      </c>
      <c r="I251" s="140"/>
      <c r="J251" s="141">
        <f t="shared" si="0"/>
        <v>0</v>
      </c>
      <c r="K251" s="137" t="s">
        <v>241</v>
      </c>
      <c r="L251" s="31"/>
      <c r="M251" s="142" t="s">
        <v>1</v>
      </c>
      <c r="N251" s="143" t="s">
        <v>41</v>
      </c>
      <c r="P251" s="144">
        <f t="shared" si="1"/>
        <v>0</v>
      </c>
      <c r="Q251" s="144">
        <v>4.0000000000000003E-5</v>
      </c>
      <c r="R251" s="144">
        <f t="shared" si="2"/>
        <v>2.0992399999999998E-2</v>
      </c>
      <c r="S251" s="144">
        <v>0</v>
      </c>
      <c r="T251" s="145">
        <f t="shared" si="3"/>
        <v>0</v>
      </c>
      <c r="AR251" s="146" t="s">
        <v>182</v>
      </c>
      <c r="AT251" s="146" t="s">
        <v>179</v>
      </c>
      <c r="AU251" s="146" t="s">
        <v>86</v>
      </c>
      <c r="AY251" s="16" t="s">
        <v>176</v>
      </c>
      <c r="BE251" s="147">
        <f t="shared" si="4"/>
        <v>0</v>
      </c>
      <c r="BF251" s="147">
        <f t="shared" si="5"/>
        <v>0</v>
      </c>
      <c r="BG251" s="147">
        <f t="shared" si="6"/>
        <v>0</v>
      </c>
      <c r="BH251" s="147">
        <f t="shared" si="7"/>
        <v>0</v>
      </c>
      <c r="BI251" s="147">
        <f t="shared" si="8"/>
        <v>0</v>
      </c>
      <c r="BJ251" s="16" t="s">
        <v>84</v>
      </c>
      <c r="BK251" s="147">
        <f t="shared" si="9"/>
        <v>0</v>
      </c>
      <c r="BL251" s="16" t="s">
        <v>182</v>
      </c>
      <c r="BM251" s="146" t="s">
        <v>479</v>
      </c>
    </row>
    <row r="252" spans="2:65" s="1" customFormat="1" ht="16.5" customHeight="1">
      <c r="B252" s="31"/>
      <c r="C252" s="135" t="s">
        <v>129</v>
      </c>
      <c r="D252" s="135" t="s">
        <v>179</v>
      </c>
      <c r="E252" s="136" t="s">
        <v>480</v>
      </c>
      <c r="F252" s="137" t="s">
        <v>481</v>
      </c>
      <c r="G252" s="138" t="s">
        <v>482</v>
      </c>
      <c r="H252" s="139">
        <v>6</v>
      </c>
      <c r="I252" s="140"/>
      <c r="J252" s="141">
        <f t="shared" si="0"/>
        <v>0</v>
      </c>
      <c r="K252" s="137" t="s">
        <v>241</v>
      </c>
      <c r="L252" s="31"/>
      <c r="M252" s="142" t="s">
        <v>1</v>
      </c>
      <c r="N252" s="143" t="s">
        <v>41</v>
      </c>
      <c r="P252" s="144">
        <f t="shared" si="1"/>
        <v>0</v>
      </c>
      <c r="Q252" s="144">
        <v>1.1E-4</v>
      </c>
      <c r="R252" s="144">
        <f t="shared" si="2"/>
        <v>6.6E-4</v>
      </c>
      <c r="S252" s="144">
        <v>0</v>
      </c>
      <c r="T252" s="145">
        <f t="shared" si="3"/>
        <v>0</v>
      </c>
      <c r="AR252" s="146" t="s">
        <v>182</v>
      </c>
      <c r="AT252" s="146" t="s">
        <v>179</v>
      </c>
      <c r="AU252" s="146" t="s">
        <v>86</v>
      </c>
      <c r="AY252" s="16" t="s">
        <v>176</v>
      </c>
      <c r="BE252" s="147">
        <f t="shared" si="4"/>
        <v>0</v>
      </c>
      <c r="BF252" s="147">
        <f t="shared" si="5"/>
        <v>0</v>
      </c>
      <c r="BG252" s="147">
        <f t="shared" si="6"/>
        <v>0</v>
      </c>
      <c r="BH252" s="147">
        <f t="shared" si="7"/>
        <v>0</v>
      </c>
      <c r="BI252" s="147">
        <f t="shared" si="8"/>
        <v>0</v>
      </c>
      <c r="BJ252" s="16" t="s">
        <v>84</v>
      </c>
      <c r="BK252" s="147">
        <f t="shared" si="9"/>
        <v>0</v>
      </c>
      <c r="BL252" s="16" t="s">
        <v>182</v>
      </c>
      <c r="BM252" s="146" t="s">
        <v>483</v>
      </c>
    </row>
    <row r="253" spans="2:65" s="1" customFormat="1" ht="24.2" customHeight="1">
      <c r="B253" s="31"/>
      <c r="C253" s="180" t="s">
        <v>132</v>
      </c>
      <c r="D253" s="180" t="s">
        <v>484</v>
      </c>
      <c r="E253" s="181" t="s">
        <v>485</v>
      </c>
      <c r="F253" s="182" t="s">
        <v>486</v>
      </c>
      <c r="G253" s="183" t="s">
        <v>482</v>
      </c>
      <c r="H253" s="184">
        <v>6</v>
      </c>
      <c r="I253" s="185"/>
      <c r="J253" s="186">
        <f t="shared" si="0"/>
        <v>0</v>
      </c>
      <c r="K253" s="182" t="s">
        <v>241</v>
      </c>
      <c r="L253" s="187"/>
      <c r="M253" s="188" t="s">
        <v>1</v>
      </c>
      <c r="N253" s="189" t="s">
        <v>41</v>
      </c>
      <c r="P253" s="144">
        <f t="shared" si="1"/>
        <v>0</v>
      </c>
      <c r="Q253" s="144">
        <v>1.4E-2</v>
      </c>
      <c r="R253" s="144">
        <f t="shared" si="2"/>
        <v>8.4000000000000005E-2</v>
      </c>
      <c r="S253" s="144">
        <v>0</v>
      </c>
      <c r="T253" s="145">
        <f t="shared" si="3"/>
        <v>0</v>
      </c>
      <c r="AR253" s="146" t="s">
        <v>214</v>
      </c>
      <c r="AT253" s="146" t="s">
        <v>484</v>
      </c>
      <c r="AU253" s="146" t="s">
        <v>86</v>
      </c>
      <c r="AY253" s="16" t="s">
        <v>176</v>
      </c>
      <c r="BE253" s="147">
        <f t="shared" si="4"/>
        <v>0</v>
      </c>
      <c r="BF253" s="147">
        <f t="shared" si="5"/>
        <v>0</v>
      </c>
      <c r="BG253" s="147">
        <f t="shared" si="6"/>
        <v>0</v>
      </c>
      <c r="BH253" s="147">
        <f t="shared" si="7"/>
        <v>0</v>
      </c>
      <c r="BI253" s="147">
        <f t="shared" si="8"/>
        <v>0</v>
      </c>
      <c r="BJ253" s="16" t="s">
        <v>84</v>
      </c>
      <c r="BK253" s="147">
        <f t="shared" si="9"/>
        <v>0</v>
      </c>
      <c r="BL253" s="16" t="s">
        <v>182</v>
      </c>
      <c r="BM253" s="146" t="s">
        <v>487</v>
      </c>
    </row>
    <row r="254" spans="2:65" s="1" customFormat="1" ht="24.2" customHeight="1">
      <c r="B254" s="31"/>
      <c r="C254" s="135" t="s">
        <v>135</v>
      </c>
      <c r="D254" s="135" t="s">
        <v>179</v>
      </c>
      <c r="E254" s="136" t="s">
        <v>488</v>
      </c>
      <c r="F254" s="137" t="s">
        <v>489</v>
      </c>
      <c r="G254" s="138" t="s">
        <v>253</v>
      </c>
      <c r="H254" s="139">
        <v>2</v>
      </c>
      <c r="I254" s="140"/>
      <c r="J254" s="141">
        <f t="shared" si="0"/>
        <v>0</v>
      </c>
      <c r="K254" s="137" t="s">
        <v>1</v>
      </c>
      <c r="L254" s="31"/>
      <c r="M254" s="142" t="s">
        <v>1</v>
      </c>
      <c r="N254" s="143" t="s">
        <v>41</v>
      </c>
      <c r="P254" s="144">
        <f t="shared" si="1"/>
        <v>0</v>
      </c>
      <c r="Q254" s="144">
        <v>0</v>
      </c>
      <c r="R254" s="144">
        <f t="shared" si="2"/>
        <v>0</v>
      </c>
      <c r="S254" s="144">
        <v>0.05</v>
      </c>
      <c r="T254" s="145">
        <f t="shared" si="3"/>
        <v>0.1</v>
      </c>
      <c r="AR254" s="146" t="s">
        <v>182</v>
      </c>
      <c r="AT254" s="146" t="s">
        <v>179</v>
      </c>
      <c r="AU254" s="146" t="s">
        <v>86</v>
      </c>
      <c r="AY254" s="16" t="s">
        <v>176</v>
      </c>
      <c r="BE254" s="147">
        <f t="shared" si="4"/>
        <v>0</v>
      </c>
      <c r="BF254" s="147">
        <f t="shared" si="5"/>
        <v>0</v>
      </c>
      <c r="BG254" s="147">
        <f t="shared" si="6"/>
        <v>0</v>
      </c>
      <c r="BH254" s="147">
        <f t="shared" si="7"/>
        <v>0</v>
      </c>
      <c r="BI254" s="147">
        <f t="shared" si="8"/>
        <v>0</v>
      </c>
      <c r="BJ254" s="16" t="s">
        <v>84</v>
      </c>
      <c r="BK254" s="147">
        <f t="shared" si="9"/>
        <v>0</v>
      </c>
      <c r="BL254" s="16" t="s">
        <v>182</v>
      </c>
      <c r="BM254" s="146" t="s">
        <v>490</v>
      </c>
    </row>
    <row r="255" spans="2:65" s="1" customFormat="1" ht="24.2" customHeight="1">
      <c r="B255" s="31"/>
      <c r="C255" s="135" t="s">
        <v>138</v>
      </c>
      <c r="D255" s="135" t="s">
        <v>179</v>
      </c>
      <c r="E255" s="136" t="s">
        <v>491</v>
      </c>
      <c r="F255" s="137" t="s">
        <v>492</v>
      </c>
      <c r="G255" s="138" t="s">
        <v>253</v>
      </c>
      <c r="H255" s="139">
        <v>2</v>
      </c>
      <c r="I255" s="140"/>
      <c r="J255" s="141">
        <f t="shared" si="0"/>
        <v>0</v>
      </c>
      <c r="K255" s="137" t="s">
        <v>1</v>
      </c>
      <c r="L255" s="31"/>
      <c r="M255" s="142" t="s">
        <v>1</v>
      </c>
      <c r="N255" s="143" t="s">
        <v>41</v>
      </c>
      <c r="P255" s="144">
        <f t="shared" si="1"/>
        <v>0</v>
      </c>
      <c r="Q255" s="144">
        <v>0</v>
      </c>
      <c r="R255" s="144">
        <f t="shared" si="2"/>
        <v>0</v>
      </c>
      <c r="S255" s="144">
        <v>0.05</v>
      </c>
      <c r="T255" s="145">
        <f t="shared" si="3"/>
        <v>0.1</v>
      </c>
      <c r="AR255" s="146" t="s">
        <v>182</v>
      </c>
      <c r="AT255" s="146" t="s">
        <v>179</v>
      </c>
      <c r="AU255" s="146" t="s">
        <v>86</v>
      </c>
      <c r="AY255" s="16" t="s">
        <v>176</v>
      </c>
      <c r="BE255" s="147">
        <f t="shared" si="4"/>
        <v>0</v>
      </c>
      <c r="BF255" s="147">
        <f t="shared" si="5"/>
        <v>0</v>
      </c>
      <c r="BG255" s="147">
        <f t="shared" si="6"/>
        <v>0</v>
      </c>
      <c r="BH255" s="147">
        <f t="shared" si="7"/>
        <v>0</v>
      </c>
      <c r="BI255" s="147">
        <f t="shared" si="8"/>
        <v>0</v>
      </c>
      <c r="BJ255" s="16" t="s">
        <v>84</v>
      </c>
      <c r="BK255" s="147">
        <f t="shared" si="9"/>
        <v>0</v>
      </c>
      <c r="BL255" s="16" t="s">
        <v>182</v>
      </c>
      <c r="BM255" s="146" t="s">
        <v>493</v>
      </c>
    </row>
    <row r="256" spans="2:65" s="1" customFormat="1" ht="24.2" customHeight="1">
      <c r="B256" s="31"/>
      <c r="C256" s="135" t="s">
        <v>141</v>
      </c>
      <c r="D256" s="135" t="s">
        <v>179</v>
      </c>
      <c r="E256" s="136" t="s">
        <v>494</v>
      </c>
      <c r="F256" s="137" t="s">
        <v>495</v>
      </c>
      <c r="G256" s="138" t="s">
        <v>253</v>
      </c>
      <c r="H256" s="139">
        <v>2</v>
      </c>
      <c r="I256" s="140"/>
      <c r="J256" s="141">
        <f t="shared" si="0"/>
        <v>0</v>
      </c>
      <c r="K256" s="137" t="s">
        <v>1</v>
      </c>
      <c r="L256" s="31"/>
      <c r="M256" s="142" t="s">
        <v>1</v>
      </c>
      <c r="N256" s="143" t="s">
        <v>41</v>
      </c>
      <c r="P256" s="144">
        <f t="shared" si="1"/>
        <v>0</v>
      </c>
      <c r="Q256" s="144">
        <v>0</v>
      </c>
      <c r="R256" s="144">
        <f t="shared" si="2"/>
        <v>0</v>
      </c>
      <c r="S256" s="144">
        <v>0.05</v>
      </c>
      <c r="T256" s="145">
        <f t="shared" si="3"/>
        <v>0.1</v>
      </c>
      <c r="AR256" s="146" t="s">
        <v>182</v>
      </c>
      <c r="AT256" s="146" t="s">
        <v>179</v>
      </c>
      <c r="AU256" s="146" t="s">
        <v>86</v>
      </c>
      <c r="AY256" s="16" t="s">
        <v>176</v>
      </c>
      <c r="BE256" s="147">
        <f t="shared" si="4"/>
        <v>0</v>
      </c>
      <c r="BF256" s="147">
        <f t="shared" si="5"/>
        <v>0</v>
      </c>
      <c r="BG256" s="147">
        <f t="shared" si="6"/>
        <v>0</v>
      </c>
      <c r="BH256" s="147">
        <f t="shared" si="7"/>
        <v>0</v>
      </c>
      <c r="BI256" s="147">
        <f t="shared" si="8"/>
        <v>0</v>
      </c>
      <c r="BJ256" s="16" t="s">
        <v>84</v>
      </c>
      <c r="BK256" s="147">
        <f t="shared" si="9"/>
        <v>0</v>
      </c>
      <c r="BL256" s="16" t="s">
        <v>182</v>
      </c>
      <c r="BM256" s="146" t="s">
        <v>496</v>
      </c>
    </row>
    <row r="257" spans="2:65" s="1" customFormat="1" ht="24.2" customHeight="1">
      <c r="B257" s="31"/>
      <c r="C257" s="135" t="s">
        <v>318</v>
      </c>
      <c r="D257" s="135" t="s">
        <v>179</v>
      </c>
      <c r="E257" s="136" t="s">
        <v>497</v>
      </c>
      <c r="F257" s="137" t="s">
        <v>498</v>
      </c>
      <c r="G257" s="138" t="s">
        <v>253</v>
      </c>
      <c r="H257" s="139">
        <v>1</v>
      </c>
      <c r="I257" s="140"/>
      <c r="J257" s="141">
        <f t="shared" si="0"/>
        <v>0</v>
      </c>
      <c r="K257" s="137" t="s">
        <v>1</v>
      </c>
      <c r="L257" s="31"/>
      <c r="M257" s="142" t="s">
        <v>1</v>
      </c>
      <c r="N257" s="143" t="s">
        <v>41</v>
      </c>
      <c r="P257" s="144">
        <f t="shared" si="1"/>
        <v>0</v>
      </c>
      <c r="Q257" s="144">
        <v>0</v>
      </c>
      <c r="R257" s="144">
        <f t="shared" si="2"/>
        <v>0</v>
      </c>
      <c r="S257" s="144">
        <v>0.05</v>
      </c>
      <c r="T257" s="145">
        <f t="shared" si="3"/>
        <v>0.05</v>
      </c>
      <c r="AR257" s="146" t="s">
        <v>182</v>
      </c>
      <c r="AT257" s="146" t="s">
        <v>179</v>
      </c>
      <c r="AU257" s="146" t="s">
        <v>86</v>
      </c>
      <c r="AY257" s="16" t="s">
        <v>176</v>
      </c>
      <c r="BE257" s="147">
        <f t="shared" si="4"/>
        <v>0</v>
      </c>
      <c r="BF257" s="147">
        <f t="shared" si="5"/>
        <v>0</v>
      </c>
      <c r="BG257" s="147">
        <f t="shared" si="6"/>
        <v>0</v>
      </c>
      <c r="BH257" s="147">
        <f t="shared" si="7"/>
        <v>0</v>
      </c>
      <c r="BI257" s="147">
        <f t="shared" si="8"/>
        <v>0</v>
      </c>
      <c r="BJ257" s="16" t="s">
        <v>84</v>
      </c>
      <c r="BK257" s="147">
        <f t="shared" si="9"/>
        <v>0</v>
      </c>
      <c r="BL257" s="16" t="s">
        <v>182</v>
      </c>
      <c r="BM257" s="146" t="s">
        <v>499</v>
      </c>
    </row>
    <row r="258" spans="2:65" s="1" customFormat="1" ht="24.2" customHeight="1">
      <c r="B258" s="31"/>
      <c r="C258" s="135" t="s">
        <v>326</v>
      </c>
      <c r="D258" s="135" t="s">
        <v>179</v>
      </c>
      <c r="E258" s="136" t="s">
        <v>500</v>
      </c>
      <c r="F258" s="137" t="s">
        <v>501</v>
      </c>
      <c r="G258" s="138" t="s">
        <v>253</v>
      </c>
      <c r="H258" s="139">
        <v>1</v>
      </c>
      <c r="I258" s="140"/>
      <c r="J258" s="141">
        <f t="shared" si="0"/>
        <v>0</v>
      </c>
      <c r="K258" s="137" t="s">
        <v>1</v>
      </c>
      <c r="L258" s="31"/>
      <c r="M258" s="142" t="s">
        <v>1</v>
      </c>
      <c r="N258" s="143" t="s">
        <v>41</v>
      </c>
      <c r="P258" s="144">
        <f t="shared" si="1"/>
        <v>0</v>
      </c>
      <c r="Q258" s="144">
        <v>0</v>
      </c>
      <c r="R258" s="144">
        <f t="shared" si="2"/>
        <v>0</v>
      </c>
      <c r="S258" s="144">
        <v>0.05</v>
      </c>
      <c r="T258" s="145">
        <f t="shared" si="3"/>
        <v>0.05</v>
      </c>
      <c r="AR258" s="146" t="s">
        <v>182</v>
      </c>
      <c r="AT258" s="146" t="s">
        <v>179</v>
      </c>
      <c r="AU258" s="146" t="s">
        <v>86</v>
      </c>
      <c r="AY258" s="16" t="s">
        <v>176</v>
      </c>
      <c r="BE258" s="147">
        <f t="shared" si="4"/>
        <v>0</v>
      </c>
      <c r="BF258" s="147">
        <f t="shared" si="5"/>
        <v>0</v>
      </c>
      <c r="BG258" s="147">
        <f t="shared" si="6"/>
        <v>0</v>
      </c>
      <c r="BH258" s="147">
        <f t="shared" si="7"/>
        <v>0</v>
      </c>
      <c r="BI258" s="147">
        <f t="shared" si="8"/>
        <v>0</v>
      </c>
      <c r="BJ258" s="16" t="s">
        <v>84</v>
      </c>
      <c r="BK258" s="147">
        <f t="shared" si="9"/>
        <v>0</v>
      </c>
      <c r="BL258" s="16" t="s">
        <v>182</v>
      </c>
      <c r="BM258" s="146" t="s">
        <v>502</v>
      </c>
    </row>
    <row r="259" spans="2:65" s="1" customFormat="1" ht="24.2" customHeight="1">
      <c r="B259" s="31"/>
      <c r="C259" s="135" t="s">
        <v>333</v>
      </c>
      <c r="D259" s="135" t="s">
        <v>179</v>
      </c>
      <c r="E259" s="136" t="s">
        <v>503</v>
      </c>
      <c r="F259" s="137" t="s">
        <v>504</v>
      </c>
      <c r="G259" s="138" t="s">
        <v>253</v>
      </c>
      <c r="H259" s="139">
        <v>1</v>
      </c>
      <c r="I259" s="140"/>
      <c r="J259" s="141">
        <f t="shared" si="0"/>
        <v>0</v>
      </c>
      <c r="K259" s="137" t="s">
        <v>1</v>
      </c>
      <c r="L259" s="31"/>
      <c r="M259" s="142" t="s">
        <v>1</v>
      </c>
      <c r="N259" s="143" t="s">
        <v>41</v>
      </c>
      <c r="P259" s="144">
        <f t="shared" si="1"/>
        <v>0</v>
      </c>
      <c r="Q259" s="144">
        <v>0</v>
      </c>
      <c r="R259" s="144">
        <f t="shared" si="2"/>
        <v>0</v>
      </c>
      <c r="S259" s="144">
        <v>0.05</v>
      </c>
      <c r="T259" s="145">
        <f t="shared" si="3"/>
        <v>0.05</v>
      </c>
      <c r="AR259" s="146" t="s">
        <v>182</v>
      </c>
      <c r="AT259" s="146" t="s">
        <v>179</v>
      </c>
      <c r="AU259" s="146" t="s">
        <v>86</v>
      </c>
      <c r="AY259" s="16" t="s">
        <v>176</v>
      </c>
      <c r="BE259" s="147">
        <f t="shared" si="4"/>
        <v>0</v>
      </c>
      <c r="BF259" s="147">
        <f t="shared" si="5"/>
        <v>0</v>
      </c>
      <c r="BG259" s="147">
        <f t="shared" si="6"/>
        <v>0</v>
      </c>
      <c r="BH259" s="147">
        <f t="shared" si="7"/>
        <v>0</v>
      </c>
      <c r="BI259" s="147">
        <f t="shared" si="8"/>
        <v>0</v>
      </c>
      <c r="BJ259" s="16" t="s">
        <v>84</v>
      </c>
      <c r="BK259" s="147">
        <f t="shared" si="9"/>
        <v>0</v>
      </c>
      <c r="BL259" s="16" t="s">
        <v>182</v>
      </c>
      <c r="BM259" s="146" t="s">
        <v>505</v>
      </c>
    </row>
    <row r="260" spans="2:65" s="1" customFormat="1" ht="24.2" customHeight="1">
      <c r="B260" s="31"/>
      <c r="C260" s="135" t="s">
        <v>7</v>
      </c>
      <c r="D260" s="135" t="s">
        <v>179</v>
      </c>
      <c r="E260" s="136" t="s">
        <v>506</v>
      </c>
      <c r="F260" s="137" t="s">
        <v>507</v>
      </c>
      <c r="G260" s="138" t="s">
        <v>253</v>
      </c>
      <c r="H260" s="139">
        <v>1</v>
      </c>
      <c r="I260" s="140"/>
      <c r="J260" s="141">
        <f t="shared" si="0"/>
        <v>0</v>
      </c>
      <c r="K260" s="137" t="s">
        <v>1</v>
      </c>
      <c r="L260" s="31"/>
      <c r="M260" s="142" t="s">
        <v>1</v>
      </c>
      <c r="N260" s="143" t="s">
        <v>41</v>
      </c>
      <c r="P260" s="144">
        <f t="shared" si="1"/>
        <v>0</v>
      </c>
      <c r="Q260" s="144">
        <v>0</v>
      </c>
      <c r="R260" s="144">
        <f t="shared" si="2"/>
        <v>0</v>
      </c>
      <c r="S260" s="144">
        <v>0.05</v>
      </c>
      <c r="T260" s="145">
        <f t="shared" si="3"/>
        <v>0.05</v>
      </c>
      <c r="AR260" s="146" t="s">
        <v>182</v>
      </c>
      <c r="AT260" s="146" t="s">
        <v>179</v>
      </c>
      <c r="AU260" s="146" t="s">
        <v>86</v>
      </c>
      <c r="AY260" s="16" t="s">
        <v>176</v>
      </c>
      <c r="BE260" s="147">
        <f t="shared" si="4"/>
        <v>0</v>
      </c>
      <c r="BF260" s="147">
        <f t="shared" si="5"/>
        <v>0</v>
      </c>
      <c r="BG260" s="147">
        <f t="shared" si="6"/>
        <v>0</v>
      </c>
      <c r="BH260" s="147">
        <f t="shared" si="7"/>
        <v>0</v>
      </c>
      <c r="BI260" s="147">
        <f t="shared" si="8"/>
        <v>0</v>
      </c>
      <c r="BJ260" s="16" t="s">
        <v>84</v>
      </c>
      <c r="BK260" s="147">
        <f t="shared" si="9"/>
        <v>0</v>
      </c>
      <c r="BL260" s="16" t="s">
        <v>182</v>
      </c>
      <c r="BM260" s="146" t="s">
        <v>508</v>
      </c>
    </row>
    <row r="261" spans="2:65" s="1" customFormat="1" ht="24.2" customHeight="1">
      <c r="B261" s="31"/>
      <c r="C261" s="135" t="s">
        <v>346</v>
      </c>
      <c r="D261" s="135" t="s">
        <v>179</v>
      </c>
      <c r="E261" s="136" t="s">
        <v>509</v>
      </c>
      <c r="F261" s="137" t="s">
        <v>510</v>
      </c>
      <c r="G261" s="138" t="s">
        <v>253</v>
      </c>
      <c r="H261" s="139">
        <v>1</v>
      </c>
      <c r="I261" s="140"/>
      <c r="J261" s="141">
        <f t="shared" si="0"/>
        <v>0</v>
      </c>
      <c r="K261" s="137" t="s">
        <v>1</v>
      </c>
      <c r="L261" s="31"/>
      <c r="M261" s="142" t="s">
        <v>1</v>
      </c>
      <c r="N261" s="143" t="s">
        <v>41</v>
      </c>
      <c r="P261" s="144">
        <f t="shared" si="1"/>
        <v>0</v>
      </c>
      <c r="Q261" s="144">
        <v>0</v>
      </c>
      <c r="R261" s="144">
        <f t="shared" si="2"/>
        <v>0</v>
      </c>
      <c r="S261" s="144">
        <v>0.05</v>
      </c>
      <c r="T261" s="145">
        <f t="shared" si="3"/>
        <v>0.05</v>
      </c>
      <c r="AR261" s="146" t="s">
        <v>182</v>
      </c>
      <c r="AT261" s="146" t="s">
        <v>179</v>
      </c>
      <c r="AU261" s="146" t="s">
        <v>86</v>
      </c>
      <c r="AY261" s="16" t="s">
        <v>176</v>
      </c>
      <c r="BE261" s="147">
        <f t="shared" si="4"/>
        <v>0</v>
      </c>
      <c r="BF261" s="147">
        <f t="shared" si="5"/>
        <v>0</v>
      </c>
      <c r="BG261" s="147">
        <f t="shared" si="6"/>
        <v>0</v>
      </c>
      <c r="BH261" s="147">
        <f t="shared" si="7"/>
        <v>0</v>
      </c>
      <c r="BI261" s="147">
        <f t="shared" si="8"/>
        <v>0</v>
      </c>
      <c r="BJ261" s="16" t="s">
        <v>84</v>
      </c>
      <c r="BK261" s="147">
        <f t="shared" si="9"/>
        <v>0</v>
      </c>
      <c r="BL261" s="16" t="s">
        <v>182</v>
      </c>
      <c r="BM261" s="146" t="s">
        <v>511</v>
      </c>
    </row>
    <row r="262" spans="2:65" s="11" customFormat="1" ht="22.9" customHeight="1">
      <c r="B262" s="123"/>
      <c r="D262" s="124" t="s">
        <v>75</v>
      </c>
      <c r="E262" s="133" t="s">
        <v>512</v>
      </c>
      <c r="F262" s="133" t="s">
        <v>513</v>
      </c>
      <c r="I262" s="126"/>
      <c r="J262" s="134">
        <f>BK262</f>
        <v>0</v>
      </c>
      <c r="L262" s="123"/>
      <c r="M262" s="128"/>
      <c r="P262" s="129">
        <f>P263</f>
        <v>0</v>
      </c>
      <c r="R262" s="129">
        <f>R263</f>
        <v>0</v>
      </c>
      <c r="T262" s="130">
        <f>T263</f>
        <v>0</v>
      </c>
      <c r="AR262" s="124" t="s">
        <v>84</v>
      </c>
      <c r="AT262" s="131" t="s">
        <v>75</v>
      </c>
      <c r="AU262" s="131" t="s">
        <v>84</v>
      </c>
      <c r="AY262" s="124" t="s">
        <v>176</v>
      </c>
      <c r="BK262" s="132">
        <f>BK263</f>
        <v>0</v>
      </c>
    </row>
    <row r="263" spans="2:65" s="1" customFormat="1" ht="24.2" customHeight="1">
      <c r="B263" s="31"/>
      <c r="C263" s="135" t="s">
        <v>354</v>
      </c>
      <c r="D263" s="135" t="s">
        <v>179</v>
      </c>
      <c r="E263" s="136" t="s">
        <v>514</v>
      </c>
      <c r="F263" s="137" t="s">
        <v>515</v>
      </c>
      <c r="G263" s="138" t="s">
        <v>309</v>
      </c>
      <c r="H263" s="139">
        <v>97.278999999999996</v>
      </c>
      <c r="I263" s="140"/>
      <c r="J263" s="141">
        <f>ROUND(I263*H263,2)</f>
        <v>0</v>
      </c>
      <c r="K263" s="137" t="s">
        <v>241</v>
      </c>
      <c r="L263" s="31"/>
      <c r="M263" s="142" t="s">
        <v>1</v>
      </c>
      <c r="N263" s="143" t="s">
        <v>41</v>
      </c>
      <c r="P263" s="144">
        <f>O263*H263</f>
        <v>0</v>
      </c>
      <c r="Q263" s="144">
        <v>0</v>
      </c>
      <c r="R263" s="144">
        <f>Q263*H263</f>
        <v>0</v>
      </c>
      <c r="S263" s="144">
        <v>0</v>
      </c>
      <c r="T263" s="145">
        <f>S263*H263</f>
        <v>0</v>
      </c>
      <c r="AR263" s="146" t="s">
        <v>182</v>
      </c>
      <c r="AT263" s="146" t="s">
        <v>179</v>
      </c>
      <c r="AU263" s="146" t="s">
        <v>86</v>
      </c>
      <c r="AY263" s="16" t="s">
        <v>176</v>
      </c>
      <c r="BE263" s="147">
        <f>IF(N263="základní",J263,0)</f>
        <v>0</v>
      </c>
      <c r="BF263" s="147">
        <f>IF(N263="snížená",J263,0)</f>
        <v>0</v>
      </c>
      <c r="BG263" s="147">
        <f>IF(N263="zákl. přenesená",J263,0)</f>
        <v>0</v>
      </c>
      <c r="BH263" s="147">
        <f>IF(N263="sníž. přenesená",J263,0)</f>
        <v>0</v>
      </c>
      <c r="BI263" s="147">
        <f>IF(N263="nulová",J263,0)</f>
        <v>0</v>
      </c>
      <c r="BJ263" s="16" t="s">
        <v>84</v>
      </c>
      <c r="BK263" s="147">
        <f>ROUND(I263*H263,2)</f>
        <v>0</v>
      </c>
      <c r="BL263" s="16" t="s">
        <v>182</v>
      </c>
      <c r="BM263" s="146" t="s">
        <v>516</v>
      </c>
    </row>
    <row r="264" spans="2:65" s="11" customFormat="1" ht="25.9" customHeight="1">
      <c r="B264" s="123"/>
      <c r="D264" s="124" t="s">
        <v>75</v>
      </c>
      <c r="E264" s="125" t="s">
        <v>322</v>
      </c>
      <c r="F264" s="125" t="s">
        <v>323</v>
      </c>
      <c r="I264" s="126"/>
      <c r="J264" s="127">
        <f>BK264</f>
        <v>0</v>
      </c>
      <c r="L264" s="123"/>
      <c r="M264" s="128"/>
      <c r="P264" s="129">
        <f>P265+P272+P276+P335+P378+P392+P417+P473+P513+P603</f>
        <v>0</v>
      </c>
      <c r="R264" s="129">
        <f>R265+R272+R276+R335+R378+R392+R417+R473+R513+R603</f>
        <v>23.50612954</v>
      </c>
      <c r="T264" s="130">
        <f>T265+T272+T276+T335+T378+T392+T417+T473+T513+T603</f>
        <v>0</v>
      </c>
      <c r="AR264" s="124" t="s">
        <v>86</v>
      </c>
      <c r="AT264" s="131" t="s">
        <v>75</v>
      </c>
      <c r="AU264" s="131" t="s">
        <v>76</v>
      </c>
      <c r="AY264" s="124" t="s">
        <v>176</v>
      </c>
      <c r="BK264" s="132">
        <f>BK265+BK272+BK276+BK335+BK378+BK392+BK417+BK473+BK513+BK603</f>
        <v>0</v>
      </c>
    </row>
    <row r="265" spans="2:65" s="11" customFormat="1" ht="22.9" customHeight="1">
      <c r="B265" s="123"/>
      <c r="D265" s="124" t="s">
        <v>75</v>
      </c>
      <c r="E265" s="133" t="s">
        <v>517</v>
      </c>
      <c r="F265" s="133" t="s">
        <v>518</v>
      </c>
      <c r="I265" s="126"/>
      <c r="J265" s="134">
        <f>BK265</f>
        <v>0</v>
      </c>
      <c r="L265" s="123"/>
      <c r="M265" s="128"/>
      <c r="P265" s="129">
        <f>SUM(P266:P271)</f>
        <v>0</v>
      </c>
      <c r="R265" s="129">
        <f>SUM(R266:R271)</f>
        <v>1.5466499999999999</v>
      </c>
      <c r="T265" s="130">
        <f>SUM(T266:T271)</f>
        <v>0</v>
      </c>
      <c r="AR265" s="124" t="s">
        <v>86</v>
      </c>
      <c r="AT265" s="131" t="s">
        <v>75</v>
      </c>
      <c r="AU265" s="131" t="s">
        <v>84</v>
      </c>
      <c r="AY265" s="124" t="s">
        <v>176</v>
      </c>
      <c r="BK265" s="132">
        <f>SUM(BK266:BK271)</f>
        <v>0</v>
      </c>
    </row>
    <row r="266" spans="2:65" s="1" customFormat="1" ht="24.2" customHeight="1">
      <c r="B266" s="31"/>
      <c r="C266" s="135" t="s">
        <v>359</v>
      </c>
      <c r="D266" s="135" t="s">
        <v>179</v>
      </c>
      <c r="E266" s="136" t="s">
        <v>519</v>
      </c>
      <c r="F266" s="137" t="s">
        <v>520</v>
      </c>
      <c r="G266" s="138" t="s">
        <v>240</v>
      </c>
      <c r="H266" s="139">
        <v>491</v>
      </c>
      <c r="I266" s="140"/>
      <c r="J266" s="141">
        <f>ROUND(I266*H266,2)</f>
        <v>0</v>
      </c>
      <c r="K266" s="137" t="s">
        <v>241</v>
      </c>
      <c r="L266" s="31"/>
      <c r="M266" s="142" t="s">
        <v>1</v>
      </c>
      <c r="N266" s="143" t="s">
        <v>41</v>
      </c>
      <c r="P266" s="144">
        <f>O266*H266</f>
        <v>0</v>
      </c>
      <c r="Q266" s="144">
        <v>0</v>
      </c>
      <c r="R266" s="144">
        <f>Q266*H266</f>
        <v>0</v>
      </c>
      <c r="S266" s="144">
        <v>0</v>
      </c>
      <c r="T266" s="145">
        <f>S266*H266</f>
        <v>0</v>
      </c>
      <c r="AR266" s="146" t="s">
        <v>138</v>
      </c>
      <c r="AT266" s="146" t="s">
        <v>179</v>
      </c>
      <c r="AU266" s="146" t="s">
        <v>86</v>
      </c>
      <c r="AY266" s="16" t="s">
        <v>176</v>
      </c>
      <c r="BE266" s="147">
        <f>IF(N266="základní",J266,0)</f>
        <v>0</v>
      </c>
      <c r="BF266" s="147">
        <f>IF(N266="snížená",J266,0)</f>
        <v>0</v>
      </c>
      <c r="BG266" s="147">
        <f>IF(N266="zákl. přenesená",J266,0)</f>
        <v>0</v>
      </c>
      <c r="BH266" s="147">
        <f>IF(N266="sníž. přenesená",J266,0)</f>
        <v>0</v>
      </c>
      <c r="BI266" s="147">
        <f>IF(N266="nulová",J266,0)</f>
        <v>0</v>
      </c>
      <c r="BJ266" s="16" t="s">
        <v>84</v>
      </c>
      <c r="BK266" s="147">
        <f>ROUND(I266*H266,2)</f>
        <v>0</v>
      </c>
      <c r="BL266" s="16" t="s">
        <v>138</v>
      </c>
      <c r="BM266" s="146" t="s">
        <v>521</v>
      </c>
    </row>
    <row r="267" spans="2:65" s="12" customFormat="1" ht="11.25">
      <c r="B267" s="157"/>
      <c r="D267" s="148" t="s">
        <v>247</v>
      </c>
      <c r="E267" s="158" t="s">
        <v>1</v>
      </c>
      <c r="F267" s="159" t="s">
        <v>522</v>
      </c>
      <c r="H267" s="158" t="s">
        <v>1</v>
      </c>
      <c r="I267" s="160"/>
      <c r="L267" s="157"/>
      <c r="M267" s="161"/>
      <c r="T267" s="162"/>
      <c r="AT267" s="158" t="s">
        <v>247</v>
      </c>
      <c r="AU267" s="158" t="s">
        <v>86</v>
      </c>
      <c r="AV267" s="12" t="s">
        <v>84</v>
      </c>
      <c r="AW267" s="12" t="s">
        <v>32</v>
      </c>
      <c r="AX267" s="12" t="s">
        <v>76</v>
      </c>
      <c r="AY267" s="158" t="s">
        <v>176</v>
      </c>
    </row>
    <row r="268" spans="2:65" s="13" customFormat="1" ht="11.25">
      <c r="B268" s="163"/>
      <c r="D268" s="148" t="s">
        <v>247</v>
      </c>
      <c r="E268" s="164" t="s">
        <v>1</v>
      </c>
      <c r="F268" s="165" t="s">
        <v>469</v>
      </c>
      <c r="H268" s="166">
        <v>491</v>
      </c>
      <c r="I268" s="167"/>
      <c r="L268" s="163"/>
      <c r="M268" s="168"/>
      <c r="T268" s="169"/>
      <c r="AT268" s="164" t="s">
        <v>247</v>
      </c>
      <c r="AU268" s="164" t="s">
        <v>86</v>
      </c>
      <c r="AV268" s="13" t="s">
        <v>86</v>
      </c>
      <c r="AW268" s="13" t="s">
        <v>32</v>
      </c>
      <c r="AX268" s="13" t="s">
        <v>76</v>
      </c>
      <c r="AY268" s="164" t="s">
        <v>176</v>
      </c>
    </row>
    <row r="269" spans="2:65" s="14" customFormat="1" ht="11.25">
      <c r="B269" s="170"/>
      <c r="D269" s="148" t="s">
        <v>247</v>
      </c>
      <c r="E269" s="171" t="s">
        <v>1</v>
      </c>
      <c r="F269" s="172" t="s">
        <v>250</v>
      </c>
      <c r="H269" s="173">
        <v>491</v>
      </c>
      <c r="I269" s="174"/>
      <c r="L269" s="170"/>
      <c r="M269" s="175"/>
      <c r="T269" s="176"/>
      <c r="AT269" s="171" t="s">
        <v>247</v>
      </c>
      <c r="AU269" s="171" t="s">
        <v>86</v>
      </c>
      <c r="AV269" s="14" t="s">
        <v>182</v>
      </c>
      <c r="AW269" s="14" t="s">
        <v>32</v>
      </c>
      <c r="AX269" s="14" t="s">
        <v>84</v>
      </c>
      <c r="AY269" s="171" t="s">
        <v>176</v>
      </c>
    </row>
    <row r="270" spans="2:65" s="1" customFormat="1" ht="24.2" customHeight="1">
      <c r="B270" s="31"/>
      <c r="C270" s="180" t="s">
        <v>363</v>
      </c>
      <c r="D270" s="180" t="s">
        <v>484</v>
      </c>
      <c r="E270" s="181" t="s">
        <v>523</v>
      </c>
      <c r="F270" s="182" t="s">
        <v>524</v>
      </c>
      <c r="G270" s="183" t="s">
        <v>240</v>
      </c>
      <c r="H270" s="184">
        <v>515.54999999999995</v>
      </c>
      <c r="I270" s="185"/>
      <c r="J270" s="186">
        <f>ROUND(I270*H270,2)</f>
        <v>0</v>
      </c>
      <c r="K270" s="182" t="s">
        <v>1</v>
      </c>
      <c r="L270" s="187"/>
      <c r="M270" s="188" t="s">
        <v>1</v>
      </c>
      <c r="N270" s="189" t="s">
        <v>41</v>
      </c>
      <c r="P270" s="144">
        <f>O270*H270</f>
        <v>0</v>
      </c>
      <c r="Q270" s="144">
        <v>3.0000000000000001E-3</v>
      </c>
      <c r="R270" s="144">
        <f>Q270*H270</f>
        <v>1.5466499999999999</v>
      </c>
      <c r="S270" s="144">
        <v>0</v>
      </c>
      <c r="T270" s="145">
        <f>S270*H270</f>
        <v>0</v>
      </c>
      <c r="AR270" s="146" t="s">
        <v>525</v>
      </c>
      <c r="AT270" s="146" t="s">
        <v>484</v>
      </c>
      <c r="AU270" s="146" t="s">
        <v>86</v>
      </c>
      <c r="AY270" s="16" t="s">
        <v>176</v>
      </c>
      <c r="BE270" s="147">
        <f>IF(N270="základní",J270,0)</f>
        <v>0</v>
      </c>
      <c r="BF270" s="147">
        <f>IF(N270="snížená",J270,0)</f>
        <v>0</v>
      </c>
      <c r="BG270" s="147">
        <f>IF(N270="zákl. přenesená",J270,0)</f>
        <v>0</v>
      </c>
      <c r="BH270" s="147">
        <f>IF(N270="sníž. přenesená",J270,0)</f>
        <v>0</v>
      </c>
      <c r="BI270" s="147">
        <f>IF(N270="nulová",J270,0)</f>
        <v>0</v>
      </c>
      <c r="BJ270" s="16" t="s">
        <v>84</v>
      </c>
      <c r="BK270" s="147">
        <f>ROUND(I270*H270,2)</f>
        <v>0</v>
      </c>
      <c r="BL270" s="16" t="s">
        <v>138</v>
      </c>
      <c r="BM270" s="146" t="s">
        <v>526</v>
      </c>
    </row>
    <row r="271" spans="2:65" s="13" customFormat="1" ht="11.25">
      <c r="B271" s="163"/>
      <c r="D271" s="148" t="s">
        <v>247</v>
      </c>
      <c r="E271" s="164" t="s">
        <v>1</v>
      </c>
      <c r="F271" s="165" t="s">
        <v>527</v>
      </c>
      <c r="H271" s="166">
        <v>515.54999999999995</v>
      </c>
      <c r="I271" s="167"/>
      <c r="L271" s="163"/>
      <c r="M271" s="168"/>
      <c r="T271" s="169"/>
      <c r="AT271" s="164" t="s">
        <v>247</v>
      </c>
      <c r="AU271" s="164" t="s">
        <v>86</v>
      </c>
      <c r="AV271" s="13" t="s">
        <v>86</v>
      </c>
      <c r="AW271" s="13" t="s">
        <v>32</v>
      </c>
      <c r="AX271" s="13" t="s">
        <v>84</v>
      </c>
      <c r="AY271" s="164" t="s">
        <v>176</v>
      </c>
    </row>
    <row r="272" spans="2:65" s="11" customFormat="1" ht="22.9" customHeight="1">
      <c r="B272" s="123"/>
      <c r="D272" s="124" t="s">
        <v>75</v>
      </c>
      <c r="E272" s="133" t="s">
        <v>528</v>
      </c>
      <c r="F272" s="133" t="s">
        <v>529</v>
      </c>
      <c r="I272" s="126"/>
      <c r="J272" s="134">
        <f>BK272</f>
        <v>0</v>
      </c>
      <c r="L272" s="123"/>
      <c r="M272" s="128"/>
      <c r="P272" s="129">
        <f>SUM(P273:P275)</f>
        <v>0</v>
      </c>
      <c r="R272" s="129">
        <f>SUM(R273:R275)</f>
        <v>0.112</v>
      </c>
      <c r="T272" s="130">
        <f>SUM(T273:T275)</f>
        <v>0</v>
      </c>
      <c r="AR272" s="124" t="s">
        <v>86</v>
      </c>
      <c r="AT272" s="131" t="s">
        <v>75</v>
      </c>
      <c r="AU272" s="131" t="s">
        <v>84</v>
      </c>
      <c r="AY272" s="124" t="s">
        <v>176</v>
      </c>
      <c r="BK272" s="132">
        <f>SUM(BK273:BK275)</f>
        <v>0</v>
      </c>
    </row>
    <row r="273" spans="2:65" s="1" customFormat="1" ht="16.5" customHeight="1">
      <c r="B273" s="31"/>
      <c r="C273" s="135" t="s">
        <v>371</v>
      </c>
      <c r="D273" s="135" t="s">
        <v>179</v>
      </c>
      <c r="E273" s="136" t="s">
        <v>530</v>
      </c>
      <c r="F273" s="137" t="s">
        <v>531</v>
      </c>
      <c r="G273" s="138" t="s">
        <v>482</v>
      </c>
      <c r="H273" s="139">
        <v>2</v>
      </c>
      <c r="I273" s="140"/>
      <c r="J273" s="141">
        <f>ROUND(I273*H273,2)</f>
        <v>0</v>
      </c>
      <c r="K273" s="137" t="s">
        <v>1</v>
      </c>
      <c r="L273" s="31"/>
      <c r="M273" s="142" t="s">
        <v>1</v>
      </c>
      <c r="N273" s="143" t="s">
        <v>41</v>
      </c>
      <c r="P273" s="144">
        <f>O273*H273</f>
        <v>0</v>
      </c>
      <c r="Q273" s="144">
        <v>0</v>
      </c>
      <c r="R273" s="144">
        <f>Q273*H273</f>
        <v>0</v>
      </c>
      <c r="S273" s="144">
        <v>0</v>
      </c>
      <c r="T273" s="145">
        <f>S273*H273</f>
        <v>0</v>
      </c>
      <c r="AR273" s="146" t="s">
        <v>138</v>
      </c>
      <c r="AT273" s="146" t="s">
        <v>179</v>
      </c>
      <c r="AU273" s="146" t="s">
        <v>86</v>
      </c>
      <c r="AY273" s="16" t="s">
        <v>176</v>
      </c>
      <c r="BE273" s="147">
        <f>IF(N273="základní",J273,0)</f>
        <v>0</v>
      </c>
      <c r="BF273" s="147">
        <f>IF(N273="snížená",J273,0)</f>
        <v>0</v>
      </c>
      <c r="BG273" s="147">
        <f>IF(N273="zákl. přenesená",J273,0)</f>
        <v>0</v>
      </c>
      <c r="BH273" s="147">
        <f>IF(N273="sníž. přenesená",J273,0)</f>
        <v>0</v>
      </c>
      <c r="BI273" s="147">
        <f>IF(N273="nulová",J273,0)</f>
        <v>0</v>
      </c>
      <c r="BJ273" s="16" t="s">
        <v>84</v>
      </c>
      <c r="BK273" s="147">
        <f>ROUND(I273*H273,2)</f>
        <v>0</v>
      </c>
      <c r="BL273" s="16" t="s">
        <v>138</v>
      </c>
      <c r="BM273" s="146" t="s">
        <v>532</v>
      </c>
    </row>
    <row r="274" spans="2:65" s="1" customFormat="1" ht="16.5" customHeight="1">
      <c r="B274" s="31"/>
      <c r="C274" s="180" t="s">
        <v>394</v>
      </c>
      <c r="D274" s="180" t="s">
        <v>484</v>
      </c>
      <c r="E274" s="181" t="s">
        <v>533</v>
      </c>
      <c r="F274" s="182" t="s">
        <v>534</v>
      </c>
      <c r="G274" s="183" t="s">
        <v>482</v>
      </c>
      <c r="H274" s="184">
        <v>2</v>
      </c>
      <c r="I274" s="185"/>
      <c r="J274" s="186">
        <f>ROUND(I274*H274,2)</f>
        <v>0</v>
      </c>
      <c r="K274" s="182" t="s">
        <v>1</v>
      </c>
      <c r="L274" s="187"/>
      <c r="M274" s="188" t="s">
        <v>1</v>
      </c>
      <c r="N274" s="189" t="s">
        <v>41</v>
      </c>
      <c r="P274" s="144">
        <f>O274*H274</f>
        <v>0</v>
      </c>
      <c r="Q274" s="144">
        <v>5.6000000000000001E-2</v>
      </c>
      <c r="R274" s="144">
        <f>Q274*H274</f>
        <v>0.112</v>
      </c>
      <c r="S274" s="144">
        <v>0</v>
      </c>
      <c r="T274" s="145">
        <f>S274*H274</f>
        <v>0</v>
      </c>
      <c r="AR274" s="146" t="s">
        <v>525</v>
      </c>
      <c r="AT274" s="146" t="s">
        <v>484</v>
      </c>
      <c r="AU274" s="146" t="s">
        <v>86</v>
      </c>
      <c r="AY274" s="16" t="s">
        <v>176</v>
      </c>
      <c r="BE274" s="147">
        <f>IF(N274="základní",J274,0)</f>
        <v>0</v>
      </c>
      <c r="BF274" s="147">
        <f>IF(N274="snížená",J274,0)</f>
        <v>0</v>
      </c>
      <c r="BG274" s="147">
        <f>IF(N274="zákl. přenesená",J274,0)</f>
        <v>0</v>
      </c>
      <c r="BH274" s="147">
        <f>IF(N274="sníž. přenesená",J274,0)</f>
        <v>0</v>
      </c>
      <c r="BI274" s="147">
        <f>IF(N274="nulová",J274,0)</f>
        <v>0</v>
      </c>
      <c r="BJ274" s="16" t="s">
        <v>84</v>
      </c>
      <c r="BK274" s="147">
        <f>ROUND(I274*H274,2)</f>
        <v>0</v>
      </c>
      <c r="BL274" s="16" t="s">
        <v>138</v>
      </c>
      <c r="BM274" s="146" t="s">
        <v>535</v>
      </c>
    </row>
    <row r="275" spans="2:65" s="1" customFormat="1" ht="24.2" customHeight="1">
      <c r="B275" s="31"/>
      <c r="C275" s="135" t="s">
        <v>407</v>
      </c>
      <c r="D275" s="135" t="s">
        <v>179</v>
      </c>
      <c r="E275" s="136" t="s">
        <v>536</v>
      </c>
      <c r="F275" s="137" t="s">
        <v>537</v>
      </c>
      <c r="G275" s="138" t="s">
        <v>538</v>
      </c>
      <c r="H275" s="190"/>
      <c r="I275" s="140"/>
      <c r="J275" s="141">
        <f>ROUND(I275*H275,2)</f>
        <v>0</v>
      </c>
      <c r="K275" s="137" t="s">
        <v>241</v>
      </c>
      <c r="L275" s="31"/>
      <c r="M275" s="142" t="s">
        <v>1</v>
      </c>
      <c r="N275" s="143" t="s">
        <v>41</v>
      </c>
      <c r="P275" s="144">
        <f>O275*H275</f>
        <v>0</v>
      </c>
      <c r="Q275" s="144">
        <v>0</v>
      </c>
      <c r="R275" s="144">
        <f>Q275*H275</f>
        <v>0</v>
      </c>
      <c r="S275" s="144">
        <v>0</v>
      </c>
      <c r="T275" s="145">
        <f>S275*H275</f>
        <v>0</v>
      </c>
      <c r="AR275" s="146" t="s">
        <v>138</v>
      </c>
      <c r="AT275" s="146" t="s">
        <v>179</v>
      </c>
      <c r="AU275" s="146" t="s">
        <v>86</v>
      </c>
      <c r="AY275" s="16" t="s">
        <v>176</v>
      </c>
      <c r="BE275" s="147">
        <f>IF(N275="základní",J275,0)</f>
        <v>0</v>
      </c>
      <c r="BF275" s="147">
        <f>IF(N275="snížená",J275,0)</f>
        <v>0</v>
      </c>
      <c r="BG275" s="147">
        <f>IF(N275="zákl. přenesená",J275,0)</f>
        <v>0</v>
      </c>
      <c r="BH275" s="147">
        <f>IF(N275="sníž. přenesená",J275,0)</f>
        <v>0</v>
      </c>
      <c r="BI275" s="147">
        <f>IF(N275="nulová",J275,0)</f>
        <v>0</v>
      </c>
      <c r="BJ275" s="16" t="s">
        <v>84</v>
      </c>
      <c r="BK275" s="147">
        <f>ROUND(I275*H275,2)</f>
        <v>0</v>
      </c>
      <c r="BL275" s="16" t="s">
        <v>138</v>
      </c>
      <c r="BM275" s="146" t="s">
        <v>539</v>
      </c>
    </row>
    <row r="276" spans="2:65" s="11" customFormat="1" ht="22.9" customHeight="1">
      <c r="B276" s="123"/>
      <c r="D276" s="124" t="s">
        <v>75</v>
      </c>
      <c r="E276" s="133" t="s">
        <v>324</v>
      </c>
      <c r="F276" s="133" t="s">
        <v>325</v>
      </c>
      <c r="I276" s="126"/>
      <c r="J276" s="134">
        <f>BK276</f>
        <v>0</v>
      </c>
      <c r="L276" s="123"/>
      <c r="M276" s="128"/>
      <c r="P276" s="129">
        <f>SUM(P277:P334)</f>
        <v>0</v>
      </c>
      <c r="R276" s="129">
        <f>SUM(R277:R334)</f>
        <v>6.3141311400000006</v>
      </c>
      <c r="T276" s="130">
        <f>SUM(T277:T334)</f>
        <v>0</v>
      </c>
      <c r="AR276" s="124" t="s">
        <v>86</v>
      </c>
      <c r="AT276" s="131" t="s">
        <v>75</v>
      </c>
      <c r="AU276" s="131" t="s">
        <v>84</v>
      </c>
      <c r="AY276" s="124" t="s">
        <v>176</v>
      </c>
      <c r="BK276" s="132">
        <f>SUM(BK277:BK334)</f>
        <v>0</v>
      </c>
    </row>
    <row r="277" spans="2:65" s="1" customFormat="1" ht="24.2" customHeight="1">
      <c r="B277" s="31"/>
      <c r="C277" s="135" t="s">
        <v>413</v>
      </c>
      <c r="D277" s="135" t="s">
        <v>179</v>
      </c>
      <c r="E277" s="136" t="s">
        <v>540</v>
      </c>
      <c r="F277" s="137" t="s">
        <v>541</v>
      </c>
      <c r="G277" s="138" t="s">
        <v>240</v>
      </c>
      <c r="H277" s="139">
        <v>25.885999999999999</v>
      </c>
      <c r="I277" s="140"/>
      <c r="J277" s="141">
        <f>ROUND(I277*H277,2)</f>
        <v>0</v>
      </c>
      <c r="K277" s="137" t="s">
        <v>241</v>
      </c>
      <c r="L277" s="31"/>
      <c r="M277" s="142" t="s">
        <v>1</v>
      </c>
      <c r="N277" s="143" t="s">
        <v>41</v>
      </c>
      <c r="P277" s="144">
        <f>O277*H277</f>
        <v>0</v>
      </c>
      <c r="Q277" s="144">
        <v>3.236E-2</v>
      </c>
      <c r="R277" s="144">
        <f>Q277*H277</f>
        <v>0.83767095999999996</v>
      </c>
      <c r="S277" s="144">
        <v>0</v>
      </c>
      <c r="T277" s="145">
        <f>S277*H277</f>
        <v>0</v>
      </c>
      <c r="AR277" s="146" t="s">
        <v>138</v>
      </c>
      <c r="AT277" s="146" t="s">
        <v>179</v>
      </c>
      <c r="AU277" s="146" t="s">
        <v>86</v>
      </c>
      <c r="AY277" s="16" t="s">
        <v>176</v>
      </c>
      <c r="BE277" s="147">
        <f>IF(N277="základní",J277,0)</f>
        <v>0</v>
      </c>
      <c r="BF277" s="147">
        <f>IF(N277="snížená",J277,0)</f>
        <v>0</v>
      </c>
      <c r="BG277" s="147">
        <f>IF(N277="zákl. přenesená",J277,0)</f>
        <v>0</v>
      </c>
      <c r="BH277" s="147">
        <f>IF(N277="sníž. přenesená",J277,0)</f>
        <v>0</v>
      </c>
      <c r="BI277" s="147">
        <f>IF(N277="nulová",J277,0)</f>
        <v>0</v>
      </c>
      <c r="BJ277" s="16" t="s">
        <v>84</v>
      </c>
      <c r="BK277" s="147">
        <f>ROUND(I277*H277,2)</f>
        <v>0</v>
      </c>
      <c r="BL277" s="16" t="s">
        <v>138</v>
      </c>
      <c r="BM277" s="146" t="s">
        <v>542</v>
      </c>
    </row>
    <row r="278" spans="2:65" s="12" customFormat="1" ht="11.25">
      <c r="B278" s="157"/>
      <c r="D278" s="148" t="s">
        <v>247</v>
      </c>
      <c r="E278" s="158" t="s">
        <v>1</v>
      </c>
      <c r="F278" s="159" t="s">
        <v>543</v>
      </c>
      <c r="H278" s="158" t="s">
        <v>1</v>
      </c>
      <c r="I278" s="160"/>
      <c r="L278" s="157"/>
      <c r="M278" s="161"/>
      <c r="T278" s="162"/>
      <c r="AT278" s="158" t="s">
        <v>247</v>
      </c>
      <c r="AU278" s="158" t="s">
        <v>86</v>
      </c>
      <c r="AV278" s="12" t="s">
        <v>84</v>
      </c>
      <c r="AW278" s="12" t="s">
        <v>32</v>
      </c>
      <c r="AX278" s="12" t="s">
        <v>76</v>
      </c>
      <c r="AY278" s="158" t="s">
        <v>176</v>
      </c>
    </row>
    <row r="279" spans="2:65" s="13" customFormat="1" ht="11.25">
      <c r="B279" s="163"/>
      <c r="D279" s="148" t="s">
        <v>247</v>
      </c>
      <c r="E279" s="164" t="s">
        <v>1</v>
      </c>
      <c r="F279" s="165" t="s">
        <v>544</v>
      </c>
      <c r="H279" s="166">
        <v>31.686</v>
      </c>
      <c r="I279" s="167"/>
      <c r="L279" s="163"/>
      <c r="M279" s="168"/>
      <c r="T279" s="169"/>
      <c r="AT279" s="164" t="s">
        <v>247</v>
      </c>
      <c r="AU279" s="164" t="s">
        <v>86</v>
      </c>
      <c r="AV279" s="13" t="s">
        <v>86</v>
      </c>
      <c r="AW279" s="13" t="s">
        <v>32</v>
      </c>
      <c r="AX279" s="13" t="s">
        <v>76</v>
      </c>
      <c r="AY279" s="164" t="s">
        <v>176</v>
      </c>
    </row>
    <row r="280" spans="2:65" s="13" customFormat="1" ht="11.25">
      <c r="B280" s="163"/>
      <c r="D280" s="148" t="s">
        <v>247</v>
      </c>
      <c r="E280" s="164" t="s">
        <v>1</v>
      </c>
      <c r="F280" s="165" t="s">
        <v>545</v>
      </c>
      <c r="H280" s="166">
        <v>-1.6</v>
      </c>
      <c r="I280" s="167"/>
      <c r="L280" s="163"/>
      <c r="M280" s="168"/>
      <c r="T280" s="169"/>
      <c r="AT280" s="164" t="s">
        <v>247</v>
      </c>
      <c r="AU280" s="164" t="s">
        <v>86</v>
      </c>
      <c r="AV280" s="13" t="s">
        <v>86</v>
      </c>
      <c r="AW280" s="13" t="s">
        <v>32</v>
      </c>
      <c r="AX280" s="13" t="s">
        <v>76</v>
      </c>
      <c r="AY280" s="164" t="s">
        <v>176</v>
      </c>
    </row>
    <row r="281" spans="2:65" s="13" customFormat="1" ht="11.25">
      <c r="B281" s="163"/>
      <c r="D281" s="148" t="s">
        <v>247</v>
      </c>
      <c r="E281" s="164" t="s">
        <v>1</v>
      </c>
      <c r="F281" s="165" t="s">
        <v>546</v>
      </c>
      <c r="H281" s="166">
        <v>-4.2</v>
      </c>
      <c r="I281" s="167"/>
      <c r="L281" s="163"/>
      <c r="M281" s="168"/>
      <c r="T281" s="169"/>
      <c r="AT281" s="164" t="s">
        <v>247</v>
      </c>
      <c r="AU281" s="164" t="s">
        <v>86</v>
      </c>
      <c r="AV281" s="13" t="s">
        <v>86</v>
      </c>
      <c r="AW281" s="13" t="s">
        <v>32</v>
      </c>
      <c r="AX281" s="13" t="s">
        <v>76</v>
      </c>
      <c r="AY281" s="164" t="s">
        <v>176</v>
      </c>
    </row>
    <row r="282" spans="2:65" s="14" customFormat="1" ht="11.25">
      <c r="B282" s="170"/>
      <c r="D282" s="148" t="s">
        <v>247</v>
      </c>
      <c r="E282" s="171" t="s">
        <v>1</v>
      </c>
      <c r="F282" s="172" t="s">
        <v>250</v>
      </c>
      <c r="H282" s="173">
        <v>25.885999999999999</v>
      </c>
      <c r="I282" s="174"/>
      <c r="L282" s="170"/>
      <c r="M282" s="175"/>
      <c r="T282" s="176"/>
      <c r="AT282" s="171" t="s">
        <v>247</v>
      </c>
      <c r="AU282" s="171" t="s">
        <v>86</v>
      </c>
      <c r="AV282" s="14" t="s">
        <v>182</v>
      </c>
      <c r="AW282" s="14" t="s">
        <v>32</v>
      </c>
      <c r="AX282" s="14" t="s">
        <v>84</v>
      </c>
      <c r="AY282" s="171" t="s">
        <v>176</v>
      </c>
    </row>
    <row r="283" spans="2:65" s="1" customFormat="1" ht="33" customHeight="1">
      <c r="B283" s="31"/>
      <c r="C283" s="135" t="s">
        <v>412</v>
      </c>
      <c r="D283" s="135" t="s">
        <v>179</v>
      </c>
      <c r="E283" s="136" t="s">
        <v>547</v>
      </c>
      <c r="F283" s="137" t="s">
        <v>548</v>
      </c>
      <c r="G283" s="138" t="s">
        <v>240</v>
      </c>
      <c r="H283" s="139">
        <v>8.0850000000000009</v>
      </c>
      <c r="I283" s="140"/>
      <c r="J283" s="141">
        <f>ROUND(I283*H283,2)</f>
        <v>0</v>
      </c>
      <c r="K283" s="137" t="s">
        <v>1</v>
      </c>
      <c r="L283" s="31"/>
      <c r="M283" s="142" t="s">
        <v>1</v>
      </c>
      <c r="N283" s="143" t="s">
        <v>41</v>
      </c>
      <c r="P283" s="144">
        <f>O283*H283</f>
        <v>0</v>
      </c>
      <c r="Q283" s="144">
        <v>3.4180000000000002E-2</v>
      </c>
      <c r="R283" s="144">
        <f>Q283*H283</f>
        <v>0.27634530000000007</v>
      </c>
      <c r="S283" s="144">
        <v>0</v>
      </c>
      <c r="T283" s="145">
        <f>S283*H283</f>
        <v>0</v>
      </c>
      <c r="AR283" s="146" t="s">
        <v>138</v>
      </c>
      <c r="AT283" s="146" t="s">
        <v>179</v>
      </c>
      <c r="AU283" s="146" t="s">
        <v>86</v>
      </c>
      <c r="AY283" s="16" t="s">
        <v>176</v>
      </c>
      <c r="BE283" s="147">
        <f>IF(N283="základní",J283,0)</f>
        <v>0</v>
      </c>
      <c r="BF283" s="147">
        <f>IF(N283="snížená",J283,0)</f>
        <v>0</v>
      </c>
      <c r="BG283" s="147">
        <f>IF(N283="zákl. přenesená",J283,0)</f>
        <v>0</v>
      </c>
      <c r="BH283" s="147">
        <f>IF(N283="sníž. přenesená",J283,0)</f>
        <v>0</v>
      </c>
      <c r="BI283" s="147">
        <f>IF(N283="nulová",J283,0)</f>
        <v>0</v>
      </c>
      <c r="BJ283" s="16" t="s">
        <v>84</v>
      </c>
      <c r="BK283" s="147">
        <f>ROUND(I283*H283,2)</f>
        <v>0</v>
      </c>
      <c r="BL283" s="16" t="s">
        <v>138</v>
      </c>
      <c r="BM283" s="146" t="s">
        <v>549</v>
      </c>
    </row>
    <row r="284" spans="2:65" s="12" customFormat="1" ht="11.25">
      <c r="B284" s="157"/>
      <c r="D284" s="148" t="s">
        <v>247</v>
      </c>
      <c r="E284" s="158" t="s">
        <v>1</v>
      </c>
      <c r="F284" s="159" t="s">
        <v>550</v>
      </c>
      <c r="H284" s="158" t="s">
        <v>1</v>
      </c>
      <c r="I284" s="160"/>
      <c r="L284" s="157"/>
      <c r="M284" s="161"/>
      <c r="T284" s="162"/>
      <c r="AT284" s="158" t="s">
        <v>247</v>
      </c>
      <c r="AU284" s="158" t="s">
        <v>86</v>
      </c>
      <c r="AV284" s="12" t="s">
        <v>84</v>
      </c>
      <c r="AW284" s="12" t="s">
        <v>32</v>
      </c>
      <c r="AX284" s="12" t="s">
        <v>76</v>
      </c>
      <c r="AY284" s="158" t="s">
        <v>176</v>
      </c>
    </row>
    <row r="285" spans="2:65" s="13" customFormat="1" ht="11.25">
      <c r="B285" s="163"/>
      <c r="D285" s="148" t="s">
        <v>247</v>
      </c>
      <c r="E285" s="164" t="s">
        <v>1</v>
      </c>
      <c r="F285" s="165" t="s">
        <v>551</v>
      </c>
      <c r="H285" s="166">
        <v>8.0850000000000009</v>
      </c>
      <c r="I285" s="167"/>
      <c r="L285" s="163"/>
      <c r="M285" s="168"/>
      <c r="T285" s="169"/>
      <c r="AT285" s="164" t="s">
        <v>247</v>
      </c>
      <c r="AU285" s="164" t="s">
        <v>86</v>
      </c>
      <c r="AV285" s="13" t="s">
        <v>86</v>
      </c>
      <c r="AW285" s="13" t="s">
        <v>32</v>
      </c>
      <c r="AX285" s="13" t="s">
        <v>76</v>
      </c>
      <c r="AY285" s="164" t="s">
        <v>176</v>
      </c>
    </row>
    <row r="286" spans="2:65" s="14" customFormat="1" ht="11.25">
      <c r="B286" s="170"/>
      <c r="D286" s="148" t="s">
        <v>247</v>
      </c>
      <c r="E286" s="171" t="s">
        <v>1</v>
      </c>
      <c r="F286" s="172" t="s">
        <v>250</v>
      </c>
      <c r="H286" s="173">
        <v>8.0850000000000009</v>
      </c>
      <c r="I286" s="174"/>
      <c r="L286" s="170"/>
      <c r="M286" s="175"/>
      <c r="T286" s="176"/>
      <c r="AT286" s="171" t="s">
        <v>247</v>
      </c>
      <c r="AU286" s="171" t="s">
        <v>86</v>
      </c>
      <c r="AV286" s="14" t="s">
        <v>182</v>
      </c>
      <c r="AW286" s="14" t="s">
        <v>32</v>
      </c>
      <c r="AX286" s="14" t="s">
        <v>84</v>
      </c>
      <c r="AY286" s="171" t="s">
        <v>176</v>
      </c>
    </row>
    <row r="287" spans="2:65" s="1" customFormat="1" ht="24.2" customHeight="1">
      <c r="B287" s="31"/>
      <c r="C287" s="135" t="s">
        <v>552</v>
      </c>
      <c r="D287" s="135" t="s">
        <v>179</v>
      </c>
      <c r="E287" s="136" t="s">
        <v>553</v>
      </c>
      <c r="F287" s="137" t="s">
        <v>554</v>
      </c>
      <c r="G287" s="138" t="s">
        <v>240</v>
      </c>
      <c r="H287" s="139">
        <v>17.324999999999999</v>
      </c>
      <c r="I287" s="140"/>
      <c r="J287" s="141">
        <f>ROUND(I287*H287,2)</f>
        <v>0</v>
      </c>
      <c r="K287" s="137" t="s">
        <v>241</v>
      </c>
      <c r="L287" s="31"/>
      <c r="M287" s="142" t="s">
        <v>1</v>
      </c>
      <c r="N287" s="143" t="s">
        <v>41</v>
      </c>
      <c r="P287" s="144">
        <f>O287*H287</f>
        <v>0</v>
      </c>
      <c r="Q287" s="144">
        <v>5.3409999999999999E-2</v>
      </c>
      <c r="R287" s="144">
        <f>Q287*H287</f>
        <v>0.92532824999999996</v>
      </c>
      <c r="S287" s="144">
        <v>0</v>
      </c>
      <c r="T287" s="145">
        <f>S287*H287</f>
        <v>0</v>
      </c>
      <c r="AR287" s="146" t="s">
        <v>138</v>
      </c>
      <c r="AT287" s="146" t="s">
        <v>179</v>
      </c>
      <c r="AU287" s="146" t="s">
        <v>86</v>
      </c>
      <c r="AY287" s="16" t="s">
        <v>176</v>
      </c>
      <c r="BE287" s="147">
        <f>IF(N287="základní",J287,0)</f>
        <v>0</v>
      </c>
      <c r="BF287" s="147">
        <f>IF(N287="snížená",J287,0)</f>
        <v>0</v>
      </c>
      <c r="BG287" s="147">
        <f>IF(N287="zákl. přenesená",J287,0)</f>
        <v>0</v>
      </c>
      <c r="BH287" s="147">
        <f>IF(N287="sníž. přenesená",J287,0)</f>
        <v>0</v>
      </c>
      <c r="BI287" s="147">
        <f>IF(N287="nulová",J287,0)</f>
        <v>0</v>
      </c>
      <c r="BJ287" s="16" t="s">
        <v>84</v>
      </c>
      <c r="BK287" s="147">
        <f>ROUND(I287*H287,2)</f>
        <v>0</v>
      </c>
      <c r="BL287" s="16" t="s">
        <v>138</v>
      </c>
      <c r="BM287" s="146" t="s">
        <v>555</v>
      </c>
    </row>
    <row r="288" spans="2:65" s="12" customFormat="1" ht="11.25">
      <c r="B288" s="157"/>
      <c r="D288" s="148" t="s">
        <v>247</v>
      </c>
      <c r="E288" s="158" t="s">
        <v>1</v>
      </c>
      <c r="F288" s="159" t="s">
        <v>556</v>
      </c>
      <c r="H288" s="158" t="s">
        <v>1</v>
      </c>
      <c r="I288" s="160"/>
      <c r="L288" s="157"/>
      <c r="M288" s="161"/>
      <c r="T288" s="162"/>
      <c r="AT288" s="158" t="s">
        <v>247</v>
      </c>
      <c r="AU288" s="158" t="s">
        <v>86</v>
      </c>
      <c r="AV288" s="12" t="s">
        <v>84</v>
      </c>
      <c r="AW288" s="12" t="s">
        <v>32</v>
      </c>
      <c r="AX288" s="12" t="s">
        <v>76</v>
      </c>
      <c r="AY288" s="158" t="s">
        <v>176</v>
      </c>
    </row>
    <row r="289" spans="2:65" s="13" customFormat="1" ht="11.25">
      <c r="B289" s="163"/>
      <c r="D289" s="148" t="s">
        <v>247</v>
      </c>
      <c r="E289" s="164" t="s">
        <v>1</v>
      </c>
      <c r="F289" s="165" t="s">
        <v>557</v>
      </c>
      <c r="H289" s="166">
        <v>17.324999999999999</v>
      </c>
      <c r="I289" s="167"/>
      <c r="L289" s="163"/>
      <c r="M289" s="168"/>
      <c r="T289" s="169"/>
      <c r="AT289" s="164" t="s">
        <v>247</v>
      </c>
      <c r="AU289" s="164" t="s">
        <v>86</v>
      </c>
      <c r="AV289" s="13" t="s">
        <v>86</v>
      </c>
      <c r="AW289" s="13" t="s">
        <v>32</v>
      </c>
      <c r="AX289" s="13" t="s">
        <v>76</v>
      </c>
      <c r="AY289" s="164" t="s">
        <v>176</v>
      </c>
    </row>
    <row r="290" spans="2:65" s="14" customFormat="1" ht="11.25">
      <c r="B290" s="170"/>
      <c r="D290" s="148" t="s">
        <v>247</v>
      </c>
      <c r="E290" s="171" t="s">
        <v>1</v>
      </c>
      <c r="F290" s="172" t="s">
        <v>250</v>
      </c>
      <c r="H290" s="173">
        <v>17.324999999999999</v>
      </c>
      <c r="I290" s="174"/>
      <c r="L290" s="170"/>
      <c r="M290" s="175"/>
      <c r="T290" s="176"/>
      <c r="AT290" s="171" t="s">
        <v>247</v>
      </c>
      <c r="AU290" s="171" t="s">
        <v>86</v>
      </c>
      <c r="AV290" s="14" t="s">
        <v>182</v>
      </c>
      <c r="AW290" s="14" t="s">
        <v>32</v>
      </c>
      <c r="AX290" s="14" t="s">
        <v>84</v>
      </c>
      <c r="AY290" s="171" t="s">
        <v>176</v>
      </c>
    </row>
    <row r="291" spans="2:65" s="1" customFormat="1" ht="33" customHeight="1">
      <c r="B291" s="31"/>
      <c r="C291" s="135" t="s">
        <v>525</v>
      </c>
      <c r="D291" s="135" t="s">
        <v>179</v>
      </c>
      <c r="E291" s="136" t="s">
        <v>558</v>
      </c>
      <c r="F291" s="137" t="s">
        <v>559</v>
      </c>
      <c r="G291" s="138" t="s">
        <v>240</v>
      </c>
      <c r="H291" s="139">
        <v>7.8929999999999998</v>
      </c>
      <c r="I291" s="140"/>
      <c r="J291" s="141">
        <f>ROUND(I291*H291,2)</f>
        <v>0</v>
      </c>
      <c r="K291" s="137" t="s">
        <v>241</v>
      </c>
      <c r="L291" s="31"/>
      <c r="M291" s="142" t="s">
        <v>1</v>
      </c>
      <c r="N291" s="143" t="s">
        <v>41</v>
      </c>
      <c r="P291" s="144">
        <f>O291*H291</f>
        <v>0</v>
      </c>
      <c r="Q291" s="144">
        <v>5.3539999999999997E-2</v>
      </c>
      <c r="R291" s="144">
        <f>Q291*H291</f>
        <v>0.42259121999999999</v>
      </c>
      <c r="S291" s="144">
        <v>0</v>
      </c>
      <c r="T291" s="145">
        <f>S291*H291</f>
        <v>0</v>
      </c>
      <c r="AR291" s="146" t="s">
        <v>138</v>
      </c>
      <c r="AT291" s="146" t="s">
        <v>179</v>
      </c>
      <c r="AU291" s="146" t="s">
        <v>86</v>
      </c>
      <c r="AY291" s="16" t="s">
        <v>176</v>
      </c>
      <c r="BE291" s="147">
        <f>IF(N291="základní",J291,0)</f>
        <v>0</v>
      </c>
      <c r="BF291" s="147">
        <f>IF(N291="snížená",J291,0)</f>
        <v>0</v>
      </c>
      <c r="BG291" s="147">
        <f>IF(N291="zákl. přenesená",J291,0)</f>
        <v>0</v>
      </c>
      <c r="BH291" s="147">
        <f>IF(N291="sníž. přenesená",J291,0)</f>
        <v>0</v>
      </c>
      <c r="BI291" s="147">
        <f>IF(N291="nulová",J291,0)</f>
        <v>0</v>
      </c>
      <c r="BJ291" s="16" t="s">
        <v>84</v>
      </c>
      <c r="BK291" s="147">
        <f>ROUND(I291*H291,2)</f>
        <v>0</v>
      </c>
      <c r="BL291" s="16" t="s">
        <v>138</v>
      </c>
      <c r="BM291" s="146" t="s">
        <v>560</v>
      </c>
    </row>
    <row r="292" spans="2:65" s="12" customFormat="1" ht="11.25">
      <c r="B292" s="157"/>
      <c r="D292" s="148" t="s">
        <v>247</v>
      </c>
      <c r="E292" s="158" t="s">
        <v>1</v>
      </c>
      <c r="F292" s="159" t="s">
        <v>561</v>
      </c>
      <c r="H292" s="158" t="s">
        <v>1</v>
      </c>
      <c r="I292" s="160"/>
      <c r="L292" s="157"/>
      <c r="M292" s="161"/>
      <c r="T292" s="162"/>
      <c r="AT292" s="158" t="s">
        <v>247</v>
      </c>
      <c r="AU292" s="158" t="s">
        <v>86</v>
      </c>
      <c r="AV292" s="12" t="s">
        <v>84</v>
      </c>
      <c r="AW292" s="12" t="s">
        <v>32</v>
      </c>
      <c r="AX292" s="12" t="s">
        <v>76</v>
      </c>
      <c r="AY292" s="158" t="s">
        <v>176</v>
      </c>
    </row>
    <row r="293" spans="2:65" s="13" customFormat="1" ht="11.25">
      <c r="B293" s="163"/>
      <c r="D293" s="148" t="s">
        <v>247</v>
      </c>
      <c r="E293" s="164" t="s">
        <v>1</v>
      </c>
      <c r="F293" s="165" t="s">
        <v>562</v>
      </c>
      <c r="H293" s="166">
        <v>7.8929999999999998</v>
      </c>
      <c r="I293" s="167"/>
      <c r="L293" s="163"/>
      <c r="M293" s="168"/>
      <c r="T293" s="169"/>
      <c r="AT293" s="164" t="s">
        <v>247</v>
      </c>
      <c r="AU293" s="164" t="s">
        <v>86</v>
      </c>
      <c r="AV293" s="13" t="s">
        <v>86</v>
      </c>
      <c r="AW293" s="13" t="s">
        <v>32</v>
      </c>
      <c r="AX293" s="13" t="s">
        <v>76</v>
      </c>
      <c r="AY293" s="164" t="s">
        <v>176</v>
      </c>
    </row>
    <row r="294" spans="2:65" s="14" customFormat="1" ht="11.25">
      <c r="B294" s="170"/>
      <c r="D294" s="148" t="s">
        <v>247</v>
      </c>
      <c r="E294" s="171" t="s">
        <v>1</v>
      </c>
      <c r="F294" s="172" t="s">
        <v>250</v>
      </c>
      <c r="H294" s="173">
        <v>7.8929999999999998</v>
      </c>
      <c r="I294" s="174"/>
      <c r="L294" s="170"/>
      <c r="M294" s="175"/>
      <c r="T294" s="176"/>
      <c r="AT294" s="171" t="s">
        <v>247</v>
      </c>
      <c r="AU294" s="171" t="s">
        <v>86</v>
      </c>
      <c r="AV294" s="14" t="s">
        <v>182</v>
      </c>
      <c r="AW294" s="14" t="s">
        <v>32</v>
      </c>
      <c r="AX294" s="14" t="s">
        <v>84</v>
      </c>
      <c r="AY294" s="171" t="s">
        <v>176</v>
      </c>
    </row>
    <row r="295" spans="2:65" s="1" customFormat="1" ht="21.75" customHeight="1">
      <c r="B295" s="31"/>
      <c r="C295" s="135" t="s">
        <v>563</v>
      </c>
      <c r="D295" s="135" t="s">
        <v>179</v>
      </c>
      <c r="E295" s="136" t="s">
        <v>564</v>
      </c>
      <c r="F295" s="137" t="s">
        <v>565</v>
      </c>
      <c r="G295" s="138" t="s">
        <v>281</v>
      </c>
      <c r="H295" s="139">
        <v>40</v>
      </c>
      <c r="I295" s="140"/>
      <c r="J295" s="141">
        <f>ROUND(I295*H295,2)</f>
        <v>0</v>
      </c>
      <c r="K295" s="137" t="s">
        <v>241</v>
      </c>
      <c r="L295" s="31"/>
      <c r="M295" s="142" t="s">
        <v>1</v>
      </c>
      <c r="N295" s="143" t="s">
        <v>41</v>
      </c>
      <c r="P295" s="144">
        <f>O295*H295</f>
        <v>0</v>
      </c>
      <c r="Q295" s="144">
        <v>5.1900000000000002E-3</v>
      </c>
      <c r="R295" s="144">
        <f>Q295*H295</f>
        <v>0.20760000000000001</v>
      </c>
      <c r="S295" s="144">
        <v>0</v>
      </c>
      <c r="T295" s="145">
        <f>S295*H295</f>
        <v>0</v>
      </c>
      <c r="AR295" s="146" t="s">
        <v>138</v>
      </c>
      <c r="AT295" s="146" t="s">
        <v>179</v>
      </c>
      <c r="AU295" s="146" t="s">
        <v>86</v>
      </c>
      <c r="AY295" s="16" t="s">
        <v>176</v>
      </c>
      <c r="BE295" s="147">
        <f>IF(N295="základní",J295,0)</f>
        <v>0</v>
      </c>
      <c r="BF295" s="147">
        <f>IF(N295="snížená",J295,0)</f>
        <v>0</v>
      </c>
      <c r="BG295" s="147">
        <f>IF(N295="zákl. přenesená",J295,0)</f>
        <v>0</v>
      </c>
      <c r="BH295" s="147">
        <f>IF(N295="sníž. přenesená",J295,0)</f>
        <v>0</v>
      </c>
      <c r="BI295" s="147">
        <f>IF(N295="nulová",J295,0)</f>
        <v>0</v>
      </c>
      <c r="BJ295" s="16" t="s">
        <v>84</v>
      </c>
      <c r="BK295" s="147">
        <f>ROUND(I295*H295,2)</f>
        <v>0</v>
      </c>
      <c r="BL295" s="16" t="s">
        <v>138</v>
      </c>
      <c r="BM295" s="146" t="s">
        <v>566</v>
      </c>
    </row>
    <row r="296" spans="2:65" s="1" customFormat="1" ht="16.5" customHeight="1">
      <c r="B296" s="31"/>
      <c r="C296" s="135" t="s">
        <v>567</v>
      </c>
      <c r="D296" s="135" t="s">
        <v>179</v>
      </c>
      <c r="E296" s="136" t="s">
        <v>568</v>
      </c>
      <c r="F296" s="137" t="s">
        <v>569</v>
      </c>
      <c r="G296" s="138" t="s">
        <v>281</v>
      </c>
      <c r="H296" s="139">
        <v>180</v>
      </c>
      <c r="I296" s="140"/>
      <c r="J296" s="141">
        <f>ROUND(I296*H296,2)</f>
        <v>0</v>
      </c>
      <c r="K296" s="137" t="s">
        <v>241</v>
      </c>
      <c r="L296" s="31"/>
      <c r="M296" s="142" t="s">
        <v>1</v>
      </c>
      <c r="N296" s="143" t="s">
        <v>41</v>
      </c>
      <c r="P296" s="144">
        <f>O296*H296</f>
        <v>0</v>
      </c>
      <c r="Q296" s="144">
        <v>1.2E-4</v>
      </c>
      <c r="R296" s="144">
        <f>Q296*H296</f>
        <v>2.1600000000000001E-2</v>
      </c>
      <c r="S296" s="144">
        <v>0</v>
      </c>
      <c r="T296" s="145">
        <f>S296*H296</f>
        <v>0</v>
      </c>
      <c r="AR296" s="146" t="s">
        <v>138</v>
      </c>
      <c r="AT296" s="146" t="s">
        <v>179</v>
      </c>
      <c r="AU296" s="146" t="s">
        <v>86</v>
      </c>
      <c r="AY296" s="16" t="s">
        <v>176</v>
      </c>
      <c r="BE296" s="147">
        <f>IF(N296="základní",J296,0)</f>
        <v>0</v>
      </c>
      <c r="BF296" s="147">
        <f>IF(N296="snížená",J296,0)</f>
        <v>0</v>
      </c>
      <c r="BG296" s="147">
        <f>IF(N296="zákl. přenesená",J296,0)</f>
        <v>0</v>
      </c>
      <c r="BH296" s="147">
        <f>IF(N296="sníž. přenesená",J296,0)</f>
        <v>0</v>
      </c>
      <c r="BI296" s="147">
        <f>IF(N296="nulová",J296,0)</f>
        <v>0</v>
      </c>
      <c r="BJ296" s="16" t="s">
        <v>84</v>
      </c>
      <c r="BK296" s="147">
        <f>ROUND(I296*H296,2)</f>
        <v>0</v>
      </c>
      <c r="BL296" s="16" t="s">
        <v>138</v>
      </c>
      <c r="BM296" s="146" t="s">
        <v>570</v>
      </c>
    </row>
    <row r="297" spans="2:65" s="1" customFormat="1" ht="24.2" customHeight="1">
      <c r="B297" s="31"/>
      <c r="C297" s="135" t="s">
        <v>571</v>
      </c>
      <c r="D297" s="135" t="s">
        <v>179</v>
      </c>
      <c r="E297" s="136" t="s">
        <v>572</v>
      </c>
      <c r="F297" s="137" t="s">
        <v>573</v>
      </c>
      <c r="G297" s="138" t="s">
        <v>240</v>
      </c>
      <c r="H297" s="139">
        <v>13.617000000000001</v>
      </c>
      <c r="I297" s="140"/>
      <c r="J297" s="141">
        <f>ROUND(I297*H297,2)</f>
        <v>0</v>
      </c>
      <c r="K297" s="137" t="s">
        <v>241</v>
      </c>
      <c r="L297" s="31"/>
      <c r="M297" s="142" t="s">
        <v>1</v>
      </c>
      <c r="N297" s="143" t="s">
        <v>41</v>
      </c>
      <c r="P297" s="144">
        <f>O297*H297</f>
        <v>0</v>
      </c>
      <c r="Q297" s="144">
        <v>1.481E-2</v>
      </c>
      <c r="R297" s="144">
        <f>Q297*H297</f>
        <v>0.20166777000000002</v>
      </c>
      <c r="S297" s="144">
        <v>0</v>
      </c>
      <c r="T297" s="145">
        <f>S297*H297</f>
        <v>0</v>
      </c>
      <c r="AR297" s="146" t="s">
        <v>138</v>
      </c>
      <c r="AT297" s="146" t="s">
        <v>179</v>
      </c>
      <c r="AU297" s="146" t="s">
        <v>86</v>
      </c>
      <c r="AY297" s="16" t="s">
        <v>176</v>
      </c>
      <c r="BE297" s="147">
        <f>IF(N297="základní",J297,0)</f>
        <v>0</v>
      </c>
      <c r="BF297" s="147">
        <f>IF(N297="snížená",J297,0)</f>
        <v>0</v>
      </c>
      <c r="BG297" s="147">
        <f>IF(N297="zákl. přenesená",J297,0)</f>
        <v>0</v>
      </c>
      <c r="BH297" s="147">
        <f>IF(N297="sníž. přenesená",J297,0)</f>
        <v>0</v>
      </c>
      <c r="BI297" s="147">
        <f>IF(N297="nulová",J297,0)</f>
        <v>0</v>
      </c>
      <c r="BJ297" s="16" t="s">
        <v>84</v>
      </c>
      <c r="BK297" s="147">
        <f>ROUND(I297*H297,2)</f>
        <v>0</v>
      </c>
      <c r="BL297" s="16" t="s">
        <v>138</v>
      </c>
      <c r="BM297" s="146" t="s">
        <v>574</v>
      </c>
    </row>
    <row r="298" spans="2:65" s="12" customFormat="1" ht="11.25">
      <c r="B298" s="157"/>
      <c r="D298" s="148" t="s">
        <v>247</v>
      </c>
      <c r="E298" s="158" t="s">
        <v>1</v>
      </c>
      <c r="F298" s="159" t="s">
        <v>575</v>
      </c>
      <c r="H298" s="158" t="s">
        <v>1</v>
      </c>
      <c r="I298" s="160"/>
      <c r="L298" s="157"/>
      <c r="M298" s="161"/>
      <c r="T298" s="162"/>
      <c r="AT298" s="158" t="s">
        <v>247</v>
      </c>
      <c r="AU298" s="158" t="s">
        <v>86</v>
      </c>
      <c r="AV298" s="12" t="s">
        <v>84</v>
      </c>
      <c r="AW298" s="12" t="s">
        <v>32</v>
      </c>
      <c r="AX298" s="12" t="s">
        <v>76</v>
      </c>
      <c r="AY298" s="158" t="s">
        <v>176</v>
      </c>
    </row>
    <row r="299" spans="2:65" s="13" customFormat="1" ht="11.25">
      <c r="B299" s="163"/>
      <c r="D299" s="148" t="s">
        <v>247</v>
      </c>
      <c r="E299" s="164" t="s">
        <v>1</v>
      </c>
      <c r="F299" s="165" t="s">
        <v>576</v>
      </c>
      <c r="H299" s="166">
        <v>6.7050000000000001</v>
      </c>
      <c r="I299" s="167"/>
      <c r="L299" s="163"/>
      <c r="M299" s="168"/>
      <c r="T299" s="169"/>
      <c r="AT299" s="164" t="s">
        <v>247</v>
      </c>
      <c r="AU299" s="164" t="s">
        <v>86</v>
      </c>
      <c r="AV299" s="13" t="s">
        <v>86</v>
      </c>
      <c r="AW299" s="13" t="s">
        <v>32</v>
      </c>
      <c r="AX299" s="13" t="s">
        <v>76</v>
      </c>
      <c r="AY299" s="164" t="s">
        <v>176</v>
      </c>
    </row>
    <row r="300" spans="2:65" s="12" customFormat="1" ht="11.25">
      <c r="B300" s="157"/>
      <c r="D300" s="148" t="s">
        <v>247</v>
      </c>
      <c r="E300" s="158" t="s">
        <v>1</v>
      </c>
      <c r="F300" s="159" t="s">
        <v>577</v>
      </c>
      <c r="H300" s="158" t="s">
        <v>1</v>
      </c>
      <c r="I300" s="160"/>
      <c r="L300" s="157"/>
      <c r="M300" s="161"/>
      <c r="T300" s="162"/>
      <c r="AT300" s="158" t="s">
        <v>247</v>
      </c>
      <c r="AU300" s="158" t="s">
        <v>86</v>
      </c>
      <c r="AV300" s="12" t="s">
        <v>84</v>
      </c>
      <c r="AW300" s="12" t="s">
        <v>32</v>
      </c>
      <c r="AX300" s="12" t="s">
        <v>76</v>
      </c>
      <c r="AY300" s="158" t="s">
        <v>176</v>
      </c>
    </row>
    <row r="301" spans="2:65" s="13" customFormat="1" ht="11.25">
      <c r="B301" s="163"/>
      <c r="D301" s="148" t="s">
        <v>247</v>
      </c>
      <c r="E301" s="164" t="s">
        <v>1</v>
      </c>
      <c r="F301" s="165" t="s">
        <v>578</v>
      </c>
      <c r="H301" s="166">
        <v>6.9119999999999999</v>
      </c>
      <c r="I301" s="167"/>
      <c r="L301" s="163"/>
      <c r="M301" s="168"/>
      <c r="T301" s="169"/>
      <c r="AT301" s="164" t="s">
        <v>247</v>
      </c>
      <c r="AU301" s="164" t="s">
        <v>86</v>
      </c>
      <c r="AV301" s="13" t="s">
        <v>86</v>
      </c>
      <c r="AW301" s="13" t="s">
        <v>32</v>
      </c>
      <c r="AX301" s="13" t="s">
        <v>76</v>
      </c>
      <c r="AY301" s="164" t="s">
        <v>176</v>
      </c>
    </row>
    <row r="302" spans="2:65" s="14" customFormat="1" ht="11.25">
      <c r="B302" s="170"/>
      <c r="D302" s="148" t="s">
        <v>247</v>
      </c>
      <c r="E302" s="171" t="s">
        <v>1</v>
      </c>
      <c r="F302" s="172" t="s">
        <v>250</v>
      </c>
      <c r="H302" s="173">
        <v>13.617000000000001</v>
      </c>
      <c r="I302" s="174"/>
      <c r="L302" s="170"/>
      <c r="M302" s="175"/>
      <c r="T302" s="176"/>
      <c r="AT302" s="171" t="s">
        <v>247</v>
      </c>
      <c r="AU302" s="171" t="s">
        <v>86</v>
      </c>
      <c r="AV302" s="14" t="s">
        <v>182</v>
      </c>
      <c r="AW302" s="14" t="s">
        <v>32</v>
      </c>
      <c r="AX302" s="14" t="s">
        <v>84</v>
      </c>
      <c r="AY302" s="171" t="s">
        <v>176</v>
      </c>
    </row>
    <row r="303" spans="2:65" s="1" customFormat="1" ht="33" customHeight="1">
      <c r="B303" s="31"/>
      <c r="C303" s="135" t="s">
        <v>579</v>
      </c>
      <c r="D303" s="135" t="s">
        <v>179</v>
      </c>
      <c r="E303" s="136" t="s">
        <v>580</v>
      </c>
      <c r="F303" s="137" t="s">
        <v>581</v>
      </c>
      <c r="G303" s="138" t="s">
        <v>240</v>
      </c>
      <c r="H303" s="139">
        <v>4.62</v>
      </c>
      <c r="I303" s="140"/>
      <c r="J303" s="141">
        <f>ROUND(I303*H303,2)</f>
        <v>0</v>
      </c>
      <c r="K303" s="137" t="s">
        <v>1</v>
      </c>
      <c r="L303" s="31"/>
      <c r="M303" s="142" t="s">
        <v>1</v>
      </c>
      <c r="N303" s="143" t="s">
        <v>41</v>
      </c>
      <c r="P303" s="144">
        <f>O303*H303</f>
        <v>0</v>
      </c>
      <c r="Q303" s="144">
        <v>3.236E-2</v>
      </c>
      <c r="R303" s="144">
        <f>Q303*H303</f>
        <v>0.1495032</v>
      </c>
      <c r="S303" s="144">
        <v>0</v>
      </c>
      <c r="T303" s="145">
        <f>S303*H303</f>
        <v>0</v>
      </c>
      <c r="AR303" s="146" t="s">
        <v>138</v>
      </c>
      <c r="AT303" s="146" t="s">
        <v>179</v>
      </c>
      <c r="AU303" s="146" t="s">
        <v>86</v>
      </c>
      <c r="AY303" s="16" t="s">
        <v>176</v>
      </c>
      <c r="BE303" s="147">
        <f>IF(N303="základní",J303,0)</f>
        <v>0</v>
      </c>
      <c r="BF303" s="147">
        <f>IF(N303="snížená",J303,0)</f>
        <v>0</v>
      </c>
      <c r="BG303" s="147">
        <f>IF(N303="zákl. přenesená",J303,0)</f>
        <v>0</v>
      </c>
      <c r="BH303" s="147">
        <f>IF(N303="sníž. přenesená",J303,0)</f>
        <v>0</v>
      </c>
      <c r="BI303" s="147">
        <f>IF(N303="nulová",J303,0)</f>
        <v>0</v>
      </c>
      <c r="BJ303" s="16" t="s">
        <v>84</v>
      </c>
      <c r="BK303" s="147">
        <f>ROUND(I303*H303,2)</f>
        <v>0</v>
      </c>
      <c r="BL303" s="16" t="s">
        <v>138</v>
      </c>
      <c r="BM303" s="146" t="s">
        <v>582</v>
      </c>
    </row>
    <row r="304" spans="2:65" s="12" customFormat="1" ht="11.25">
      <c r="B304" s="157"/>
      <c r="D304" s="148" t="s">
        <v>247</v>
      </c>
      <c r="E304" s="158" t="s">
        <v>1</v>
      </c>
      <c r="F304" s="159" t="s">
        <v>583</v>
      </c>
      <c r="H304" s="158" t="s">
        <v>1</v>
      </c>
      <c r="I304" s="160"/>
      <c r="L304" s="157"/>
      <c r="M304" s="161"/>
      <c r="T304" s="162"/>
      <c r="AT304" s="158" t="s">
        <v>247</v>
      </c>
      <c r="AU304" s="158" t="s">
        <v>86</v>
      </c>
      <c r="AV304" s="12" t="s">
        <v>84</v>
      </c>
      <c r="AW304" s="12" t="s">
        <v>32</v>
      </c>
      <c r="AX304" s="12" t="s">
        <v>76</v>
      </c>
      <c r="AY304" s="158" t="s">
        <v>176</v>
      </c>
    </row>
    <row r="305" spans="2:65" s="13" customFormat="1" ht="11.25">
      <c r="B305" s="163"/>
      <c r="D305" s="148" t="s">
        <v>247</v>
      </c>
      <c r="E305" s="164" t="s">
        <v>1</v>
      </c>
      <c r="F305" s="165" t="s">
        <v>584</v>
      </c>
      <c r="H305" s="166">
        <v>4.62</v>
      </c>
      <c r="I305" s="167"/>
      <c r="L305" s="163"/>
      <c r="M305" s="168"/>
      <c r="T305" s="169"/>
      <c r="AT305" s="164" t="s">
        <v>247</v>
      </c>
      <c r="AU305" s="164" t="s">
        <v>86</v>
      </c>
      <c r="AV305" s="13" t="s">
        <v>86</v>
      </c>
      <c r="AW305" s="13" t="s">
        <v>32</v>
      </c>
      <c r="AX305" s="13" t="s">
        <v>76</v>
      </c>
      <c r="AY305" s="164" t="s">
        <v>176</v>
      </c>
    </row>
    <row r="306" spans="2:65" s="14" customFormat="1" ht="11.25">
      <c r="B306" s="170"/>
      <c r="D306" s="148" t="s">
        <v>247</v>
      </c>
      <c r="E306" s="171" t="s">
        <v>1</v>
      </c>
      <c r="F306" s="172" t="s">
        <v>250</v>
      </c>
      <c r="H306" s="173">
        <v>4.62</v>
      </c>
      <c r="I306" s="174"/>
      <c r="L306" s="170"/>
      <c r="M306" s="175"/>
      <c r="T306" s="176"/>
      <c r="AT306" s="171" t="s">
        <v>247</v>
      </c>
      <c r="AU306" s="171" t="s">
        <v>86</v>
      </c>
      <c r="AV306" s="14" t="s">
        <v>182</v>
      </c>
      <c r="AW306" s="14" t="s">
        <v>32</v>
      </c>
      <c r="AX306" s="14" t="s">
        <v>84</v>
      </c>
      <c r="AY306" s="171" t="s">
        <v>176</v>
      </c>
    </row>
    <row r="307" spans="2:65" s="1" customFormat="1" ht="24.2" customHeight="1">
      <c r="B307" s="31"/>
      <c r="C307" s="135" t="s">
        <v>585</v>
      </c>
      <c r="D307" s="135" t="s">
        <v>179</v>
      </c>
      <c r="E307" s="136" t="s">
        <v>586</v>
      </c>
      <c r="F307" s="137" t="s">
        <v>587</v>
      </c>
      <c r="G307" s="138" t="s">
        <v>240</v>
      </c>
      <c r="H307" s="139">
        <v>12.62</v>
      </c>
      <c r="I307" s="140"/>
      <c r="J307" s="141">
        <f>ROUND(I307*H307,2)</f>
        <v>0</v>
      </c>
      <c r="K307" s="137" t="s">
        <v>241</v>
      </c>
      <c r="L307" s="31"/>
      <c r="M307" s="142" t="s">
        <v>1</v>
      </c>
      <c r="N307" s="143" t="s">
        <v>41</v>
      </c>
      <c r="P307" s="144">
        <f>O307*H307</f>
        <v>0</v>
      </c>
      <c r="Q307" s="144">
        <v>1.2200000000000001E-2</v>
      </c>
      <c r="R307" s="144">
        <f>Q307*H307</f>
        <v>0.15396399999999999</v>
      </c>
      <c r="S307" s="144">
        <v>0</v>
      </c>
      <c r="T307" s="145">
        <f>S307*H307</f>
        <v>0</v>
      </c>
      <c r="AR307" s="146" t="s">
        <v>138</v>
      </c>
      <c r="AT307" s="146" t="s">
        <v>179</v>
      </c>
      <c r="AU307" s="146" t="s">
        <v>86</v>
      </c>
      <c r="AY307" s="16" t="s">
        <v>176</v>
      </c>
      <c r="BE307" s="147">
        <f>IF(N307="základní",J307,0)</f>
        <v>0</v>
      </c>
      <c r="BF307" s="147">
        <f>IF(N307="snížená",J307,0)</f>
        <v>0</v>
      </c>
      <c r="BG307" s="147">
        <f>IF(N307="zákl. přenesená",J307,0)</f>
        <v>0</v>
      </c>
      <c r="BH307" s="147">
        <f>IF(N307="sníž. přenesená",J307,0)</f>
        <v>0</v>
      </c>
      <c r="BI307" s="147">
        <f>IF(N307="nulová",J307,0)</f>
        <v>0</v>
      </c>
      <c r="BJ307" s="16" t="s">
        <v>84</v>
      </c>
      <c r="BK307" s="147">
        <f>ROUND(I307*H307,2)</f>
        <v>0</v>
      </c>
      <c r="BL307" s="16" t="s">
        <v>138</v>
      </c>
      <c r="BM307" s="146" t="s">
        <v>588</v>
      </c>
    </row>
    <row r="308" spans="2:65" s="12" customFormat="1" ht="11.25">
      <c r="B308" s="157"/>
      <c r="D308" s="148" t="s">
        <v>247</v>
      </c>
      <c r="E308" s="158" t="s">
        <v>1</v>
      </c>
      <c r="F308" s="159" t="s">
        <v>589</v>
      </c>
      <c r="H308" s="158" t="s">
        <v>1</v>
      </c>
      <c r="I308" s="160"/>
      <c r="L308" s="157"/>
      <c r="M308" s="161"/>
      <c r="T308" s="162"/>
      <c r="AT308" s="158" t="s">
        <v>247</v>
      </c>
      <c r="AU308" s="158" t="s">
        <v>86</v>
      </c>
      <c r="AV308" s="12" t="s">
        <v>84</v>
      </c>
      <c r="AW308" s="12" t="s">
        <v>32</v>
      </c>
      <c r="AX308" s="12" t="s">
        <v>76</v>
      </c>
      <c r="AY308" s="158" t="s">
        <v>176</v>
      </c>
    </row>
    <row r="309" spans="2:65" s="13" customFormat="1" ht="11.25">
      <c r="B309" s="163"/>
      <c r="D309" s="148" t="s">
        <v>247</v>
      </c>
      <c r="E309" s="164" t="s">
        <v>1</v>
      </c>
      <c r="F309" s="165" t="s">
        <v>590</v>
      </c>
      <c r="H309" s="166">
        <v>12.62</v>
      </c>
      <c r="I309" s="167"/>
      <c r="L309" s="163"/>
      <c r="M309" s="168"/>
      <c r="T309" s="169"/>
      <c r="AT309" s="164" t="s">
        <v>247</v>
      </c>
      <c r="AU309" s="164" t="s">
        <v>86</v>
      </c>
      <c r="AV309" s="13" t="s">
        <v>86</v>
      </c>
      <c r="AW309" s="13" t="s">
        <v>32</v>
      </c>
      <c r="AX309" s="13" t="s">
        <v>76</v>
      </c>
      <c r="AY309" s="164" t="s">
        <v>176</v>
      </c>
    </row>
    <row r="310" spans="2:65" s="14" customFormat="1" ht="11.25">
      <c r="B310" s="170"/>
      <c r="D310" s="148" t="s">
        <v>247</v>
      </c>
      <c r="E310" s="171" t="s">
        <v>1</v>
      </c>
      <c r="F310" s="172" t="s">
        <v>250</v>
      </c>
      <c r="H310" s="173">
        <v>12.62</v>
      </c>
      <c r="I310" s="174"/>
      <c r="L310" s="170"/>
      <c r="M310" s="175"/>
      <c r="T310" s="176"/>
      <c r="AT310" s="171" t="s">
        <v>247</v>
      </c>
      <c r="AU310" s="171" t="s">
        <v>86</v>
      </c>
      <c r="AV310" s="14" t="s">
        <v>182</v>
      </c>
      <c r="AW310" s="14" t="s">
        <v>32</v>
      </c>
      <c r="AX310" s="14" t="s">
        <v>84</v>
      </c>
      <c r="AY310" s="171" t="s">
        <v>176</v>
      </c>
    </row>
    <row r="311" spans="2:65" s="1" customFormat="1" ht="24.2" customHeight="1">
      <c r="B311" s="31"/>
      <c r="C311" s="135" t="s">
        <v>591</v>
      </c>
      <c r="D311" s="135" t="s">
        <v>179</v>
      </c>
      <c r="E311" s="136" t="s">
        <v>592</v>
      </c>
      <c r="F311" s="137" t="s">
        <v>593</v>
      </c>
      <c r="G311" s="138" t="s">
        <v>240</v>
      </c>
      <c r="H311" s="139">
        <v>11.69</v>
      </c>
      <c r="I311" s="140"/>
      <c r="J311" s="141">
        <f>ROUND(I311*H311,2)</f>
        <v>0</v>
      </c>
      <c r="K311" s="137" t="s">
        <v>241</v>
      </c>
      <c r="L311" s="31"/>
      <c r="M311" s="142" t="s">
        <v>1</v>
      </c>
      <c r="N311" s="143" t="s">
        <v>41</v>
      </c>
      <c r="P311" s="144">
        <f>O311*H311</f>
        <v>0</v>
      </c>
      <c r="Q311" s="144">
        <v>1.26E-2</v>
      </c>
      <c r="R311" s="144">
        <f>Q311*H311</f>
        <v>0.14729400000000001</v>
      </c>
      <c r="S311" s="144">
        <v>0</v>
      </c>
      <c r="T311" s="145">
        <f>S311*H311</f>
        <v>0</v>
      </c>
      <c r="AR311" s="146" t="s">
        <v>138</v>
      </c>
      <c r="AT311" s="146" t="s">
        <v>179</v>
      </c>
      <c r="AU311" s="146" t="s">
        <v>86</v>
      </c>
      <c r="AY311" s="16" t="s">
        <v>176</v>
      </c>
      <c r="BE311" s="147">
        <f>IF(N311="základní",J311,0)</f>
        <v>0</v>
      </c>
      <c r="BF311" s="147">
        <f>IF(N311="snížená",J311,0)</f>
        <v>0</v>
      </c>
      <c r="BG311" s="147">
        <f>IF(N311="zákl. přenesená",J311,0)</f>
        <v>0</v>
      </c>
      <c r="BH311" s="147">
        <f>IF(N311="sníž. přenesená",J311,0)</f>
        <v>0</v>
      </c>
      <c r="BI311" s="147">
        <f>IF(N311="nulová",J311,0)</f>
        <v>0</v>
      </c>
      <c r="BJ311" s="16" t="s">
        <v>84</v>
      </c>
      <c r="BK311" s="147">
        <f>ROUND(I311*H311,2)</f>
        <v>0</v>
      </c>
      <c r="BL311" s="16" t="s">
        <v>138</v>
      </c>
      <c r="BM311" s="146" t="s">
        <v>594</v>
      </c>
    </row>
    <row r="312" spans="2:65" s="12" customFormat="1" ht="11.25">
      <c r="B312" s="157"/>
      <c r="D312" s="148" t="s">
        <v>247</v>
      </c>
      <c r="E312" s="158" t="s">
        <v>1</v>
      </c>
      <c r="F312" s="159" t="s">
        <v>595</v>
      </c>
      <c r="H312" s="158" t="s">
        <v>1</v>
      </c>
      <c r="I312" s="160"/>
      <c r="L312" s="157"/>
      <c r="M312" s="161"/>
      <c r="T312" s="162"/>
      <c r="AT312" s="158" t="s">
        <v>247</v>
      </c>
      <c r="AU312" s="158" t="s">
        <v>86</v>
      </c>
      <c r="AV312" s="12" t="s">
        <v>84</v>
      </c>
      <c r="AW312" s="12" t="s">
        <v>32</v>
      </c>
      <c r="AX312" s="12" t="s">
        <v>76</v>
      </c>
      <c r="AY312" s="158" t="s">
        <v>176</v>
      </c>
    </row>
    <row r="313" spans="2:65" s="13" customFormat="1" ht="11.25">
      <c r="B313" s="163"/>
      <c r="D313" s="148" t="s">
        <v>247</v>
      </c>
      <c r="E313" s="164" t="s">
        <v>1</v>
      </c>
      <c r="F313" s="165" t="s">
        <v>596</v>
      </c>
      <c r="H313" s="166">
        <v>11.69</v>
      </c>
      <c r="I313" s="167"/>
      <c r="L313" s="163"/>
      <c r="M313" s="168"/>
      <c r="T313" s="169"/>
      <c r="AT313" s="164" t="s">
        <v>247</v>
      </c>
      <c r="AU313" s="164" t="s">
        <v>86</v>
      </c>
      <c r="AV313" s="13" t="s">
        <v>86</v>
      </c>
      <c r="AW313" s="13" t="s">
        <v>32</v>
      </c>
      <c r="AX313" s="13" t="s">
        <v>76</v>
      </c>
      <c r="AY313" s="164" t="s">
        <v>176</v>
      </c>
    </row>
    <row r="314" spans="2:65" s="14" customFormat="1" ht="11.25">
      <c r="B314" s="170"/>
      <c r="D314" s="148" t="s">
        <v>247</v>
      </c>
      <c r="E314" s="171" t="s">
        <v>1</v>
      </c>
      <c r="F314" s="172" t="s">
        <v>250</v>
      </c>
      <c r="H314" s="173">
        <v>11.69</v>
      </c>
      <c r="I314" s="174"/>
      <c r="L314" s="170"/>
      <c r="M314" s="175"/>
      <c r="T314" s="176"/>
      <c r="AT314" s="171" t="s">
        <v>247</v>
      </c>
      <c r="AU314" s="171" t="s">
        <v>86</v>
      </c>
      <c r="AV314" s="14" t="s">
        <v>182</v>
      </c>
      <c r="AW314" s="14" t="s">
        <v>32</v>
      </c>
      <c r="AX314" s="14" t="s">
        <v>84</v>
      </c>
      <c r="AY314" s="171" t="s">
        <v>176</v>
      </c>
    </row>
    <row r="315" spans="2:65" s="1" customFormat="1" ht="24.2" customHeight="1">
      <c r="B315" s="31"/>
      <c r="C315" s="135" t="s">
        <v>597</v>
      </c>
      <c r="D315" s="135" t="s">
        <v>179</v>
      </c>
      <c r="E315" s="136" t="s">
        <v>598</v>
      </c>
      <c r="F315" s="137" t="s">
        <v>599</v>
      </c>
      <c r="G315" s="138" t="s">
        <v>240</v>
      </c>
      <c r="H315" s="139">
        <v>166.07</v>
      </c>
      <c r="I315" s="140"/>
      <c r="J315" s="141">
        <f>ROUND(I315*H315,2)</f>
        <v>0</v>
      </c>
      <c r="K315" s="137" t="s">
        <v>1</v>
      </c>
      <c r="L315" s="31"/>
      <c r="M315" s="142" t="s">
        <v>1</v>
      </c>
      <c r="N315" s="143" t="s">
        <v>41</v>
      </c>
      <c r="P315" s="144">
        <f>O315*H315</f>
        <v>0</v>
      </c>
      <c r="Q315" s="144">
        <v>1.661E-2</v>
      </c>
      <c r="R315" s="144">
        <f>Q315*H315</f>
        <v>2.7584226999999997</v>
      </c>
      <c r="S315" s="144">
        <v>0</v>
      </c>
      <c r="T315" s="145">
        <f>S315*H315</f>
        <v>0</v>
      </c>
      <c r="AR315" s="146" t="s">
        <v>138</v>
      </c>
      <c r="AT315" s="146" t="s">
        <v>179</v>
      </c>
      <c r="AU315" s="146" t="s">
        <v>86</v>
      </c>
      <c r="AY315" s="16" t="s">
        <v>176</v>
      </c>
      <c r="BE315" s="147">
        <f>IF(N315="základní",J315,0)</f>
        <v>0</v>
      </c>
      <c r="BF315" s="147">
        <f>IF(N315="snížená",J315,0)</f>
        <v>0</v>
      </c>
      <c r="BG315" s="147">
        <f>IF(N315="zákl. přenesená",J315,0)</f>
        <v>0</v>
      </c>
      <c r="BH315" s="147">
        <f>IF(N315="sníž. přenesená",J315,0)</f>
        <v>0</v>
      </c>
      <c r="BI315" s="147">
        <f>IF(N315="nulová",J315,0)</f>
        <v>0</v>
      </c>
      <c r="BJ315" s="16" t="s">
        <v>84</v>
      </c>
      <c r="BK315" s="147">
        <f>ROUND(I315*H315,2)</f>
        <v>0</v>
      </c>
      <c r="BL315" s="16" t="s">
        <v>138</v>
      </c>
      <c r="BM315" s="146" t="s">
        <v>600</v>
      </c>
    </row>
    <row r="316" spans="2:65" s="12" customFormat="1" ht="11.25">
      <c r="B316" s="157"/>
      <c r="D316" s="148" t="s">
        <v>247</v>
      </c>
      <c r="E316" s="158" t="s">
        <v>1</v>
      </c>
      <c r="F316" s="159" t="s">
        <v>337</v>
      </c>
      <c r="H316" s="158" t="s">
        <v>1</v>
      </c>
      <c r="I316" s="160"/>
      <c r="L316" s="157"/>
      <c r="M316" s="161"/>
      <c r="T316" s="162"/>
      <c r="AT316" s="158" t="s">
        <v>247</v>
      </c>
      <c r="AU316" s="158" t="s">
        <v>86</v>
      </c>
      <c r="AV316" s="12" t="s">
        <v>84</v>
      </c>
      <c r="AW316" s="12" t="s">
        <v>32</v>
      </c>
      <c r="AX316" s="12" t="s">
        <v>76</v>
      </c>
      <c r="AY316" s="158" t="s">
        <v>176</v>
      </c>
    </row>
    <row r="317" spans="2:65" s="13" customFormat="1" ht="11.25">
      <c r="B317" s="163"/>
      <c r="D317" s="148" t="s">
        <v>247</v>
      </c>
      <c r="E317" s="164" t="s">
        <v>1</v>
      </c>
      <c r="F317" s="165" t="s">
        <v>601</v>
      </c>
      <c r="H317" s="166">
        <v>166.07</v>
      </c>
      <c r="I317" s="167"/>
      <c r="L317" s="163"/>
      <c r="M317" s="168"/>
      <c r="T317" s="169"/>
      <c r="AT317" s="164" t="s">
        <v>247</v>
      </c>
      <c r="AU317" s="164" t="s">
        <v>86</v>
      </c>
      <c r="AV317" s="13" t="s">
        <v>86</v>
      </c>
      <c r="AW317" s="13" t="s">
        <v>32</v>
      </c>
      <c r="AX317" s="13" t="s">
        <v>76</v>
      </c>
      <c r="AY317" s="164" t="s">
        <v>176</v>
      </c>
    </row>
    <row r="318" spans="2:65" s="14" customFormat="1" ht="11.25">
      <c r="B318" s="170"/>
      <c r="D318" s="148" t="s">
        <v>247</v>
      </c>
      <c r="E318" s="171" t="s">
        <v>1</v>
      </c>
      <c r="F318" s="172" t="s">
        <v>250</v>
      </c>
      <c r="H318" s="173">
        <v>166.07</v>
      </c>
      <c r="I318" s="174"/>
      <c r="L318" s="170"/>
      <c r="M318" s="175"/>
      <c r="T318" s="176"/>
      <c r="AT318" s="171" t="s">
        <v>247</v>
      </c>
      <c r="AU318" s="171" t="s">
        <v>86</v>
      </c>
      <c r="AV318" s="14" t="s">
        <v>182</v>
      </c>
      <c r="AW318" s="14" t="s">
        <v>32</v>
      </c>
      <c r="AX318" s="14" t="s">
        <v>84</v>
      </c>
      <c r="AY318" s="171" t="s">
        <v>176</v>
      </c>
    </row>
    <row r="319" spans="2:65" s="1" customFormat="1" ht="21.75" customHeight="1">
      <c r="B319" s="31"/>
      <c r="C319" s="135" t="s">
        <v>602</v>
      </c>
      <c r="D319" s="135" t="s">
        <v>179</v>
      </c>
      <c r="E319" s="136" t="s">
        <v>603</v>
      </c>
      <c r="F319" s="137" t="s">
        <v>604</v>
      </c>
      <c r="G319" s="138" t="s">
        <v>240</v>
      </c>
      <c r="H319" s="139">
        <v>166.07</v>
      </c>
      <c r="I319" s="140"/>
      <c r="J319" s="141">
        <f>ROUND(I319*H319,2)</f>
        <v>0</v>
      </c>
      <c r="K319" s="137" t="s">
        <v>241</v>
      </c>
      <c r="L319" s="31"/>
      <c r="M319" s="142" t="s">
        <v>1</v>
      </c>
      <c r="N319" s="143" t="s">
        <v>41</v>
      </c>
      <c r="P319" s="144">
        <f>O319*H319</f>
        <v>0</v>
      </c>
      <c r="Q319" s="144">
        <v>0</v>
      </c>
      <c r="R319" s="144">
        <f>Q319*H319</f>
        <v>0</v>
      </c>
      <c r="S319" s="144">
        <v>0</v>
      </c>
      <c r="T319" s="145">
        <f>S319*H319</f>
        <v>0</v>
      </c>
      <c r="AR319" s="146" t="s">
        <v>138</v>
      </c>
      <c r="AT319" s="146" t="s">
        <v>179</v>
      </c>
      <c r="AU319" s="146" t="s">
        <v>86</v>
      </c>
      <c r="AY319" s="16" t="s">
        <v>176</v>
      </c>
      <c r="BE319" s="147">
        <f>IF(N319="základní",J319,0)</f>
        <v>0</v>
      </c>
      <c r="BF319" s="147">
        <f>IF(N319="snížená",J319,0)</f>
        <v>0</v>
      </c>
      <c r="BG319" s="147">
        <f>IF(N319="zákl. přenesená",J319,0)</f>
        <v>0</v>
      </c>
      <c r="BH319" s="147">
        <f>IF(N319="sníž. přenesená",J319,0)</f>
        <v>0</v>
      </c>
      <c r="BI319" s="147">
        <f>IF(N319="nulová",J319,0)</f>
        <v>0</v>
      </c>
      <c r="BJ319" s="16" t="s">
        <v>84</v>
      </c>
      <c r="BK319" s="147">
        <f>ROUND(I319*H319,2)</f>
        <v>0</v>
      </c>
      <c r="BL319" s="16" t="s">
        <v>138</v>
      </c>
      <c r="BM319" s="146" t="s">
        <v>605</v>
      </c>
    </row>
    <row r="320" spans="2:65" s="12" customFormat="1" ht="11.25">
      <c r="B320" s="157"/>
      <c r="D320" s="148" t="s">
        <v>247</v>
      </c>
      <c r="E320" s="158" t="s">
        <v>1</v>
      </c>
      <c r="F320" s="159" t="s">
        <v>337</v>
      </c>
      <c r="H320" s="158" t="s">
        <v>1</v>
      </c>
      <c r="I320" s="160"/>
      <c r="L320" s="157"/>
      <c r="M320" s="161"/>
      <c r="T320" s="162"/>
      <c r="AT320" s="158" t="s">
        <v>247</v>
      </c>
      <c r="AU320" s="158" t="s">
        <v>86</v>
      </c>
      <c r="AV320" s="12" t="s">
        <v>84</v>
      </c>
      <c r="AW320" s="12" t="s">
        <v>32</v>
      </c>
      <c r="AX320" s="12" t="s">
        <v>76</v>
      </c>
      <c r="AY320" s="158" t="s">
        <v>176</v>
      </c>
    </row>
    <row r="321" spans="2:65" s="13" customFormat="1" ht="11.25">
      <c r="B321" s="163"/>
      <c r="D321" s="148" t="s">
        <v>247</v>
      </c>
      <c r="E321" s="164" t="s">
        <v>1</v>
      </c>
      <c r="F321" s="165" t="s">
        <v>601</v>
      </c>
      <c r="H321" s="166">
        <v>166.07</v>
      </c>
      <c r="I321" s="167"/>
      <c r="L321" s="163"/>
      <c r="M321" s="168"/>
      <c r="T321" s="169"/>
      <c r="AT321" s="164" t="s">
        <v>247</v>
      </c>
      <c r="AU321" s="164" t="s">
        <v>86</v>
      </c>
      <c r="AV321" s="13" t="s">
        <v>86</v>
      </c>
      <c r="AW321" s="13" t="s">
        <v>32</v>
      </c>
      <c r="AX321" s="13" t="s">
        <v>76</v>
      </c>
      <c r="AY321" s="164" t="s">
        <v>176</v>
      </c>
    </row>
    <row r="322" spans="2:65" s="14" customFormat="1" ht="11.25">
      <c r="B322" s="170"/>
      <c r="D322" s="148" t="s">
        <v>247</v>
      </c>
      <c r="E322" s="171" t="s">
        <v>1</v>
      </c>
      <c r="F322" s="172" t="s">
        <v>250</v>
      </c>
      <c r="H322" s="173">
        <v>166.07</v>
      </c>
      <c r="I322" s="174"/>
      <c r="L322" s="170"/>
      <c r="M322" s="175"/>
      <c r="T322" s="176"/>
      <c r="AT322" s="171" t="s">
        <v>247</v>
      </c>
      <c r="AU322" s="171" t="s">
        <v>86</v>
      </c>
      <c r="AV322" s="14" t="s">
        <v>182</v>
      </c>
      <c r="AW322" s="14" t="s">
        <v>32</v>
      </c>
      <c r="AX322" s="14" t="s">
        <v>84</v>
      </c>
      <c r="AY322" s="171" t="s">
        <v>176</v>
      </c>
    </row>
    <row r="323" spans="2:65" s="1" customFormat="1" ht="37.9" customHeight="1">
      <c r="B323" s="31"/>
      <c r="C323" s="180" t="s">
        <v>606</v>
      </c>
      <c r="D323" s="180" t="s">
        <v>484</v>
      </c>
      <c r="E323" s="181" t="s">
        <v>607</v>
      </c>
      <c r="F323" s="182" t="s">
        <v>608</v>
      </c>
      <c r="G323" s="183" t="s">
        <v>240</v>
      </c>
      <c r="H323" s="184">
        <v>169.39099999999999</v>
      </c>
      <c r="I323" s="185"/>
      <c r="J323" s="186">
        <f>ROUND(I323*H323,2)</f>
        <v>0</v>
      </c>
      <c r="K323" s="182" t="s">
        <v>1</v>
      </c>
      <c r="L323" s="187"/>
      <c r="M323" s="188" t="s">
        <v>1</v>
      </c>
      <c r="N323" s="189" t="s">
        <v>41</v>
      </c>
      <c r="P323" s="144">
        <f>O323*H323</f>
        <v>0</v>
      </c>
      <c r="Q323" s="144">
        <v>1.14E-3</v>
      </c>
      <c r="R323" s="144">
        <f>Q323*H323</f>
        <v>0.19310573999999997</v>
      </c>
      <c r="S323" s="144">
        <v>0</v>
      </c>
      <c r="T323" s="145">
        <f>S323*H323</f>
        <v>0</v>
      </c>
      <c r="AR323" s="146" t="s">
        <v>525</v>
      </c>
      <c r="AT323" s="146" t="s">
        <v>484</v>
      </c>
      <c r="AU323" s="146" t="s">
        <v>86</v>
      </c>
      <c r="AY323" s="16" t="s">
        <v>176</v>
      </c>
      <c r="BE323" s="147">
        <f>IF(N323="základní",J323,0)</f>
        <v>0</v>
      </c>
      <c r="BF323" s="147">
        <f>IF(N323="snížená",J323,0)</f>
        <v>0</v>
      </c>
      <c r="BG323" s="147">
        <f>IF(N323="zákl. přenesená",J323,0)</f>
        <v>0</v>
      </c>
      <c r="BH323" s="147">
        <f>IF(N323="sníž. přenesená",J323,0)</f>
        <v>0</v>
      </c>
      <c r="BI323" s="147">
        <f>IF(N323="nulová",J323,0)</f>
        <v>0</v>
      </c>
      <c r="BJ323" s="16" t="s">
        <v>84</v>
      </c>
      <c r="BK323" s="147">
        <f>ROUND(I323*H323,2)</f>
        <v>0</v>
      </c>
      <c r="BL323" s="16" t="s">
        <v>138</v>
      </c>
      <c r="BM323" s="146" t="s">
        <v>609</v>
      </c>
    </row>
    <row r="324" spans="2:65" s="1" customFormat="1" ht="68.25">
      <c r="B324" s="31"/>
      <c r="D324" s="148" t="s">
        <v>184</v>
      </c>
      <c r="F324" s="149" t="s">
        <v>610</v>
      </c>
      <c r="I324" s="150"/>
      <c r="L324" s="31"/>
      <c r="M324" s="151"/>
      <c r="T324" s="55"/>
      <c r="AT324" s="16" t="s">
        <v>184</v>
      </c>
      <c r="AU324" s="16" t="s">
        <v>86</v>
      </c>
    </row>
    <row r="325" spans="2:65" s="13" customFormat="1" ht="11.25">
      <c r="B325" s="163"/>
      <c r="D325" s="148" t="s">
        <v>247</v>
      </c>
      <c r="E325" s="164" t="s">
        <v>1</v>
      </c>
      <c r="F325" s="165" t="s">
        <v>611</v>
      </c>
      <c r="H325" s="166">
        <v>169.39099999999999</v>
      </c>
      <c r="I325" s="167"/>
      <c r="L325" s="163"/>
      <c r="M325" s="168"/>
      <c r="T325" s="169"/>
      <c r="AT325" s="164" t="s">
        <v>247</v>
      </c>
      <c r="AU325" s="164" t="s">
        <v>86</v>
      </c>
      <c r="AV325" s="13" t="s">
        <v>86</v>
      </c>
      <c r="AW325" s="13" t="s">
        <v>32</v>
      </c>
      <c r="AX325" s="13" t="s">
        <v>84</v>
      </c>
      <c r="AY325" s="164" t="s">
        <v>176</v>
      </c>
    </row>
    <row r="326" spans="2:65" s="1" customFormat="1" ht="24.2" customHeight="1">
      <c r="B326" s="31"/>
      <c r="C326" s="135" t="s">
        <v>612</v>
      </c>
      <c r="D326" s="135" t="s">
        <v>179</v>
      </c>
      <c r="E326" s="136" t="s">
        <v>613</v>
      </c>
      <c r="F326" s="137" t="s">
        <v>614</v>
      </c>
      <c r="G326" s="138" t="s">
        <v>240</v>
      </c>
      <c r="H326" s="139">
        <v>190.38</v>
      </c>
      <c r="I326" s="140"/>
      <c r="J326" s="141">
        <f>ROUND(I326*H326,2)</f>
        <v>0</v>
      </c>
      <c r="K326" s="137" t="s">
        <v>241</v>
      </c>
      <c r="L326" s="31"/>
      <c r="M326" s="142" t="s">
        <v>1</v>
      </c>
      <c r="N326" s="143" t="s">
        <v>41</v>
      </c>
      <c r="P326" s="144">
        <f>O326*H326</f>
        <v>0</v>
      </c>
      <c r="Q326" s="144">
        <v>1E-4</v>
      </c>
      <c r="R326" s="144">
        <f>Q326*H326</f>
        <v>1.9037999999999999E-2</v>
      </c>
      <c r="S326" s="144">
        <v>0</v>
      </c>
      <c r="T326" s="145">
        <f>S326*H326</f>
        <v>0</v>
      </c>
      <c r="AR326" s="146" t="s">
        <v>138</v>
      </c>
      <c r="AT326" s="146" t="s">
        <v>179</v>
      </c>
      <c r="AU326" s="146" t="s">
        <v>86</v>
      </c>
      <c r="AY326" s="16" t="s">
        <v>176</v>
      </c>
      <c r="BE326" s="147">
        <f>IF(N326="základní",J326,0)</f>
        <v>0</v>
      </c>
      <c r="BF326" s="147">
        <f>IF(N326="snížená",J326,0)</f>
        <v>0</v>
      </c>
      <c r="BG326" s="147">
        <f>IF(N326="zákl. přenesená",J326,0)</f>
        <v>0</v>
      </c>
      <c r="BH326" s="147">
        <f>IF(N326="sníž. přenesená",J326,0)</f>
        <v>0</v>
      </c>
      <c r="BI326" s="147">
        <f>IF(N326="nulová",J326,0)</f>
        <v>0</v>
      </c>
      <c r="BJ326" s="16" t="s">
        <v>84</v>
      </c>
      <c r="BK326" s="147">
        <f>ROUND(I326*H326,2)</f>
        <v>0</v>
      </c>
      <c r="BL326" s="16" t="s">
        <v>138</v>
      </c>
      <c r="BM326" s="146" t="s">
        <v>615</v>
      </c>
    </row>
    <row r="327" spans="2:65" s="12" customFormat="1" ht="11.25">
      <c r="B327" s="157"/>
      <c r="D327" s="148" t="s">
        <v>247</v>
      </c>
      <c r="E327" s="158" t="s">
        <v>1</v>
      </c>
      <c r="F327" s="159" t="s">
        <v>337</v>
      </c>
      <c r="H327" s="158" t="s">
        <v>1</v>
      </c>
      <c r="I327" s="160"/>
      <c r="L327" s="157"/>
      <c r="M327" s="161"/>
      <c r="T327" s="162"/>
      <c r="AT327" s="158" t="s">
        <v>247</v>
      </c>
      <c r="AU327" s="158" t="s">
        <v>86</v>
      </c>
      <c r="AV327" s="12" t="s">
        <v>84</v>
      </c>
      <c r="AW327" s="12" t="s">
        <v>32</v>
      </c>
      <c r="AX327" s="12" t="s">
        <v>76</v>
      </c>
      <c r="AY327" s="158" t="s">
        <v>176</v>
      </c>
    </row>
    <row r="328" spans="2:65" s="13" customFormat="1" ht="11.25">
      <c r="B328" s="163"/>
      <c r="D328" s="148" t="s">
        <v>247</v>
      </c>
      <c r="E328" s="164" t="s">
        <v>1</v>
      </c>
      <c r="F328" s="165" t="s">
        <v>601</v>
      </c>
      <c r="H328" s="166">
        <v>166.07</v>
      </c>
      <c r="I328" s="167"/>
      <c r="L328" s="163"/>
      <c r="M328" s="168"/>
      <c r="T328" s="169"/>
      <c r="AT328" s="164" t="s">
        <v>247</v>
      </c>
      <c r="AU328" s="164" t="s">
        <v>86</v>
      </c>
      <c r="AV328" s="13" t="s">
        <v>86</v>
      </c>
      <c r="AW328" s="13" t="s">
        <v>32</v>
      </c>
      <c r="AX328" s="13" t="s">
        <v>76</v>
      </c>
      <c r="AY328" s="164" t="s">
        <v>176</v>
      </c>
    </row>
    <row r="329" spans="2:65" s="12" customFormat="1" ht="11.25">
      <c r="B329" s="157"/>
      <c r="D329" s="148" t="s">
        <v>247</v>
      </c>
      <c r="E329" s="158" t="s">
        <v>1</v>
      </c>
      <c r="F329" s="159" t="s">
        <v>589</v>
      </c>
      <c r="H329" s="158" t="s">
        <v>1</v>
      </c>
      <c r="I329" s="160"/>
      <c r="L329" s="157"/>
      <c r="M329" s="161"/>
      <c r="T329" s="162"/>
      <c r="AT329" s="158" t="s">
        <v>247</v>
      </c>
      <c r="AU329" s="158" t="s">
        <v>86</v>
      </c>
      <c r="AV329" s="12" t="s">
        <v>84</v>
      </c>
      <c r="AW329" s="12" t="s">
        <v>32</v>
      </c>
      <c r="AX329" s="12" t="s">
        <v>76</v>
      </c>
      <c r="AY329" s="158" t="s">
        <v>176</v>
      </c>
    </row>
    <row r="330" spans="2:65" s="13" customFormat="1" ht="11.25">
      <c r="B330" s="163"/>
      <c r="D330" s="148" t="s">
        <v>247</v>
      </c>
      <c r="E330" s="164" t="s">
        <v>1</v>
      </c>
      <c r="F330" s="165" t="s">
        <v>590</v>
      </c>
      <c r="H330" s="166">
        <v>12.62</v>
      </c>
      <c r="I330" s="167"/>
      <c r="L330" s="163"/>
      <c r="M330" s="168"/>
      <c r="T330" s="169"/>
      <c r="AT330" s="164" t="s">
        <v>247</v>
      </c>
      <c r="AU330" s="164" t="s">
        <v>86</v>
      </c>
      <c r="AV330" s="13" t="s">
        <v>86</v>
      </c>
      <c r="AW330" s="13" t="s">
        <v>32</v>
      </c>
      <c r="AX330" s="13" t="s">
        <v>76</v>
      </c>
      <c r="AY330" s="164" t="s">
        <v>176</v>
      </c>
    </row>
    <row r="331" spans="2:65" s="12" customFormat="1" ht="11.25">
      <c r="B331" s="157"/>
      <c r="D331" s="148" t="s">
        <v>247</v>
      </c>
      <c r="E331" s="158" t="s">
        <v>1</v>
      </c>
      <c r="F331" s="159" t="s">
        <v>595</v>
      </c>
      <c r="H331" s="158" t="s">
        <v>1</v>
      </c>
      <c r="I331" s="160"/>
      <c r="L331" s="157"/>
      <c r="M331" s="161"/>
      <c r="T331" s="162"/>
      <c r="AT331" s="158" t="s">
        <v>247</v>
      </c>
      <c r="AU331" s="158" t="s">
        <v>86</v>
      </c>
      <c r="AV331" s="12" t="s">
        <v>84</v>
      </c>
      <c r="AW331" s="12" t="s">
        <v>32</v>
      </c>
      <c r="AX331" s="12" t="s">
        <v>76</v>
      </c>
      <c r="AY331" s="158" t="s">
        <v>176</v>
      </c>
    </row>
    <row r="332" spans="2:65" s="13" customFormat="1" ht="11.25">
      <c r="B332" s="163"/>
      <c r="D332" s="148" t="s">
        <v>247</v>
      </c>
      <c r="E332" s="164" t="s">
        <v>1</v>
      </c>
      <c r="F332" s="165" t="s">
        <v>596</v>
      </c>
      <c r="H332" s="166">
        <v>11.69</v>
      </c>
      <c r="I332" s="167"/>
      <c r="L332" s="163"/>
      <c r="M332" s="168"/>
      <c r="T332" s="169"/>
      <c r="AT332" s="164" t="s">
        <v>247</v>
      </c>
      <c r="AU332" s="164" t="s">
        <v>86</v>
      </c>
      <c r="AV332" s="13" t="s">
        <v>86</v>
      </c>
      <c r="AW332" s="13" t="s">
        <v>32</v>
      </c>
      <c r="AX332" s="13" t="s">
        <v>76</v>
      </c>
      <c r="AY332" s="164" t="s">
        <v>176</v>
      </c>
    </row>
    <row r="333" spans="2:65" s="14" customFormat="1" ht="11.25">
      <c r="B333" s="170"/>
      <c r="D333" s="148" t="s">
        <v>247</v>
      </c>
      <c r="E333" s="171" t="s">
        <v>1</v>
      </c>
      <c r="F333" s="172" t="s">
        <v>250</v>
      </c>
      <c r="H333" s="173">
        <v>190.38</v>
      </c>
      <c r="I333" s="174"/>
      <c r="L333" s="170"/>
      <c r="M333" s="175"/>
      <c r="T333" s="176"/>
      <c r="AT333" s="171" t="s">
        <v>247</v>
      </c>
      <c r="AU333" s="171" t="s">
        <v>86</v>
      </c>
      <c r="AV333" s="14" t="s">
        <v>182</v>
      </c>
      <c r="AW333" s="14" t="s">
        <v>32</v>
      </c>
      <c r="AX333" s="14" t="s">
        <v>84</v>
      </c>
      <c r="AY333" s="171" t="s">
        <v>176</v>
      </c>
    </row>
    <row r="334" spans="2:65" s="1" customFormat="1" ht="33" customHeight="1">
      <c r="B334" s="31"/>
      <c r="C334" s="135" t="s">
        <v>616</v>
      </c>
      <c r="D334" s="135" t="s">
        <v>179</v>
      </c>
      <c r="E334" s="136" t="s">
        <v>617</v>
      </c>
      <c r="F334" s="137" t="s">
        <v>618</v>
      </c>
      <c r="G334" s="138" t="s">
        <v>538</v>
      </c>
      <c r="H334" s="190"/>
      <c r="I334" s="140"/>
      <c r="J334" s="141">
        <f>ROUND(I334*H334,2)</f>
        <v>0</v>
      </c>
      <c r="K334" s="137" t="s">
        <v>241</v>
      </c>
      <c r="L334" s="31"/>
      <c r="M334" s="142" t="s">
        <v>1</v>
      </c>
      <c r="N334" s="143" t="s">
        <v>41</v>
      </c>
      <c r="P334" s="144">
        <f>O334*H334</f>
        <v>0</v>
      </c>
      <c r="Q334" s="144">
        <v>0</v>
      </c>
      <c r="R334" s="144">
        <f>Q334*H334</f>
        <v>0</v>
      </c>
      <c r="S334" s="144">
        <v>0</v>
      </c>
      <c r="T334" s="145">
        <f>S334*H334</f>
        <v>0</v>
      </c>
      <c r="AR334" s="146" t="s">
        <v>138</v>
      </c>
      <c r="AT334" s="146" t="s">
        <v>179</v>
      </c>
      <c r="AU334" s="146" t="s">
        <v>86</v>
      </c>
      <c r="AY334" s="16" t="s">
        <v>176</v>
      </c>
      <c r="BE334" s="147">
        <f>IF(N334="základní",J334,0)</f>
        <v>0</v>
      </c>
      <c r="BF334" s="147">
        <f>IF(N334="snížená",J334,0)</f>
        <v>0</v>
      </c>
      <c r="BG334" s="147">
        <f>IF(N334="zákl. přenesená",J334,0)</f>
        <v>0</v>
      </c>
      <c r="BH334" s="147">
        <f>IF(N334="sníž. přenesená",J334,0)</f>
        <v>0</v>
      </c>
      <c r="BI334" s="147">
        <f>IF(N334="nulová",J334,0)</f>
        <v>0</v>
      </c>
      <c r="BJ334" s="16" t="s">
        <v>84</v>
      </c>
      <c r="BK334" s="147">
        <f>ROUND(I334*H334,2)</f>
        <v>0</v>
      </c>
      <c r="BL334" s="16" t="s">
        <v>138</v>
      </c>
      <c r="BM334" s="146" t="s">
        <v>619</v>
      </c>
    </row>
    <row r="335" spans="2:65" s="11" customFormat="1" ht="22.9" customHeight="1">
      <c r="B335" s="123"/>
      <c r="D335" s="124" t="s">
        <v>75</v>
      </c>
      <c r="E335" s="133" t="s">
        <v>339</v>
      </c>
      <c r="F335" s="133" t="s">
        <v>340</v>
      </c>
      <c r="I335" s="126"/>
      <c r="J335" s="134">
        <f>BK335</f>
        <v>0</v>
      </c>
      <c r="L335" s="123"/>
      <c r="M335" s="128"/>
      <c r="P335" s="129">
        <f>SUM(P336:P377)</f>
        <v>0</v>
      </c>
      <c r="R335" s="129">
        <f>SUM(R336:R377)</f>
        <v>4.9671066200000009</v>
      </c>
      <c r="T335" s="130">
        <f>SUM(T336:T377)</f>
        <v>0</v>
      </c>
      <c r="AR335" s="124" t="s">
        <v>86</v>
      </c>
      <c r="AT335" s="131" t="s">
        <v>75</v>
      </c>
      <c r="AU335" s="131" t="s">
        <v>84</v>
      </c>
      <c r="AY335" s="124" t="s">
        <v>176</v>
      </c>
      <c r="BK335" s="132">
        <f>SUM(BK336:BK377)</f>
        <v>0</v>
      </c>
    </row>
    <row r="336" spans="2:65" s="1" customFormat="1" ht="33" customHeight="1">
      <c r="B336" s="31"/>
      <c r="C336" s="135" t="s">
        <v>620</v>
      </c>
      <c r="D336" s="135" t="s">
        <v>179</v>
      </c>
      <c r="E336" s="136" t="s">
        <v>621</v>
      </c>
      <c r="F336" s="137" t="s">
        <v>622</v>
      </c>
      <c r="G336" s="138" t="s">
        <v>240</v>
      </c>
      <c r="H336" s="139">
        <v>232.04300000000001</v>
      </c>
      <c r="I336" s="140"/>
      <c r="J336" s="141">
        <f>ROUND(I336*H336,2)</f>
        <v>0</v>
      </c>
      <c r="K336" s="137" t="s">
        <v>1</v>
      </c>
      <c r="L336" s="31"/>
      <c r="M336" s="142" t="s">
        <v>1</v>
      </c>
      <c r="N336" s="143" t="s">
        <v>41</v>
      </c>
      <c r="P336" s="144">
        <f>O336*H336</f>
        <v>0</v>
      </c>
      <c r="Q336" s="144">
        <v>0</v>
      </c>
      <c r="R336" s="144">
        <f>Q336*H336</f>
        <v>0</v>
      </c>
      <c r="S336" s="144">
        <v>0</v>
      </c>
      <c r="T336" s="145">
        <f>S336*H336</f>
        <v>0</v>
      </c>
      <c r="AR336" s="146" t="s">
        <v>138</v>
      </c>
      <c r="AT336" s="146" t="s">
        <v>179</v>
      </c>
      <c r="AU336" s="146" t="s">
        <v>86</v>
      </c>
      <c r="AY336" s="16" t="s">
        <v>176</v>
      </c>
      <c r="BE336" s="147">
        <f>IF(N336="základní",J336,0)</f>
        <v>0</v>
      </c>
      <c r="BF336" s="147">
        <f>IF(N336="snížená",J336,0)</f>
        <v>0</v>
      </c>
      <c r="BG336" s="147">
        <f>IF(N336="zákl. přenesená",J336,0)</f>
        <v>0</v>
      </c>
      <c r="BH336" s="147">
        <f>IF(N336="sníž. přenesená",J336,0)</f>
        <v>0</v>
      </c>
      <c r="BI336" s="147">
        <f>IF(N336="nulová",J336,0)</f>
        <v>0</v>
      </c>
      <c r="BJ336" s="16" t="s">
        <v>84</v>
      </c>
      <c r="BK336" s="147">
        <f>ROUND(I336*H336,2)</f>
        <v>0</v>
      </c>
      <c r="BL336" s="16" t="s">
        <v>138</v>
      </c>
      <c r="BM336" s="146" t="s">
        <v>623</v>
      </c>
    </row>
    <row r="337" spans="2:51" s="12" customFormat="1" ht="11.25">
      <c r="B337" s="157"/>
      <c r="D337" s="148" t="s">
        <v>247</v>
      </c>
      <c r="E337" s="158" t="s">
        <v>1</v>
      </c>
      <c r="F337" s="159" t="s">
        <v>376</v>
      </c>
      <c r="H337" s="158" t="s">
        <v>1</v>
      </c>
      <c r="I337" s="160"/>
      <c r="L337" s="157"/>
      <c r="M337" s="161"/>
      <c r="T337" s="162"/>
      <c r="AT337" s="158" t="s">
        <v>247</v>
      </c>
      <c r="AU337" s="158" t="s">
        <v>86</v>
      </c>
      <c r="AV337" s="12" t="s">
        <v>84</v>
      </c>
      <c r="AW337" s="12" t="s">
        <v>32</v>
      </c>
      <c r="AX337" s="12" t="s">
        <v>76</v>
      </c>
      <c r="AY337" s="158" t="s">
        <v>176</v>
      </c>
    </row>
    <row r="338" spans="2:51" s="12" customFormat="1" ht="11.25">
      <c r="B338" s="157"/>
      <c r="D338" s="148" t="s">
        <v>247</v>
      </c>
      <c r="E338" s="158" t="s">
        <v>1</v>
      </c>
      <c r="F338" s="159" t="s">
        <v>377</v>
      </c>
      <c r="H338" s="158" t="s">
        <v>1</v>
      </c>
      <c r="I338" s="160"/>
      <c r="L338" s="157"/>
      <c r="M338" s="161"/>
      <c r="T338" s="162"/>
      <c r="AT338" s="158" t="s">
        <v>247</v>
      </c>
      <c r="AU338" s="158" t="s">
        <v>86</v>
      </c>
      <c r="AV338" s="12" t="s">
        <v>84</v>
      </c>
      <c r="AW338" s="12" t="s">
        <v>32</v>
      </c>
      <c r="AX338" s="12" t="s">
        <v>76</v>
      </c>
      <c r="AY338" s="158" t="s">
        <v>176</v>
      </c>
    </row>
    <row r="339" spans="2:51" s="13" customFormat="1" ht="11.25">
      <c r="B339" s="163"/>
      <c r="D339" s="148" t="s">
        <v>247</v>
      </c>
      <c r="E339" s="164" t="s">
        <v>1</v>
      </c>
      <c r="F339" s="165" t="s">
        <v>378</v>
      </c>
      <c r="H339" s="166">
        <v>7.4</v>
      </c>
      <c r="I339" s="167"/>
      <c r="L339" s="163"/>
      <c r="M339" s="168"/>
      <c r="T339" s="169"/>
      <c r="AT339" s="164" t="s">
        <v>247</v>
      </c>
      <c r="AU339" s="164" t="s">
        <v>86</v>
      </c>
      <c r="AV339" s="13" t="s">
        <v>86</v>
      </c>
      <c r="AW339" s="13" t="s">
        <v>32</v>
      </c>
      <c r="AX339" s="13" t="s">
        <v>76</v>
      </c>
      <c r="AY339" s="164" t="s">
        <v>176</v>
      </c>
    </row>
    <row r="340" spans="2:51" s="13" customFormat="1" ht="11.25">
      <c r="B340" s="163"/>
      <c r="D340" s="148" t="s">
        <v>247</v>
      </c>
      <c r="E340" s="164" t="s">
        <v>1</v>
      </c>
      <c r="F340" s="165" t="s">
        <v>379</v>
      </c>
      <c r="H340" s="166">
        <v>2.37</v>
      </c>
      <c r="I340" s="167"/>
      <c r="L340" s="163"/>
      <c r="M340" s="168"/>
      <c r="T340" s="169"/>
      <c r="AT340" s="164" t="s">
        <v>247</v>
      </c>
      <c r="AU340" s="164" t="s">
        <v>86</v>
      </c>
      <c r="AV340" s="13" t="s">
        <v>86</v>
      </c>
      <c r="AW340" s="13" t="s">
        <v>32</v>
      </c>
      <c r="AX340" s="13" t="s">
        <v>76</v>
      </c>
      <c r="AY340" s="164" t="s">
        <v>176</v>
      </c>
    </row>
    <row r="341" spans="2:51" s="13" customFormat="1" ht="11.25">
      <c r="B341" s="163"/>
      <c r="D341" s="148" t="s">
        <v>247</v>
      </c>
      <c r="E341" s="164" t="s">
        <v>1</v>
      </c>
      <c r="F341" s="165" t="s">
        <v>380</v>
      </c>
      <c r="H341" s="166">
        <v>5.617</v>
      </c>
      <c r="I341" s="167"/>
      <c r="L341" s="163"/>
      <c r="M341" s="168"/>
      <c r="T341" s="169"/>
      <c r="AT341" s="164" t="s">
        <v>247</v>
      </c>
      <c r="AU341" s="164" t="s">
        <v>86</v>
      </c>
      <c r="AV341" s="13" t="s">
        <v>86</v>
      </c>
      <c r="AW341" s="13" t="s">
        <v>32</v>
      </c>
      <c r="AX341" s="13" t="s">
        <v>76</v>
      </c>
      <c r="AY341" s="164" t="s">
        <v>176</v>
      </c>
    </row>
    <row r="342" spans="2:51" s="13" customFormat="1" ht="11.25">
      <c r="B342" s="163"/>
      <c r="D342" s="148" t="s">
        <v>247</v>
      </c>
      <c r="E342" s="164" t="s">
        <v>1</v>
      </c>
      <c r="F342" s="165" t="s">
        <v>381</v>
      </c>
      <c r="H342" s="166">
        <v>24.225000000000001</v>
      </c>
      <c r="I342" s="167"/>
      <c r="L342" s="163"/>
      <c r="M342" s="168"/>
      <c r="T342" s="169"/>
      <c r="AT342" s="164" t="s">
        <v>247</v>
      </c>
      <c r="AU342" s="164" t="s">
        <v>86</v>
      </c>
      <c r="AV342" s="13" t="s">
        <v>86</v>
      </c>
      <c r="AW342" s="13" t="s">
        <v>32</v>
      </c>
      <c r="AX342" s="13" t="s">
        <v>76</v>
      </c>
      <c r="AY342" s="164" t="s">
        <v>176</v>
      </c>
    </row>
    <row r="343" spans="2:51" s="13" customFormat="1" ht="11.25">
      <c r="B343" s="163"/>
      <c r="D343" s="148" t="s">
        <v>247</v>
      </c>
      <c r="E343" s="164" t="s">
        <v>1</v>
      </c>
      <c r="F343" s="165" t="s">
        <v>382</v>
      </c>
      <c r="H343" s="166">
        <v>10.164</v>
      </c>
      <c r="I343" s="167"/>
      <c r="L343" s="163"/>
      <c r="M343" s="168"/>
      <c r="T343" s="169"/>
      <c r="AT343" s="164" t="s">
        <v>247</v>
      </c>
      <c r="AU343" s="164" t="s">
        <v>86</v>
      </c>
      <c r="AV343" s="13" t="s">
        <v>86</v>
      </c>
      <c r="AW343" s="13" t="s">
        <v>32</v>
      </c>
      <c r="AX343" s="13" t="s">
        <v>76</v>
      </c>
      <c r="AY343" s="164" t="s">
        <v>176</v>
      </c>
    </row>
    <row r="344" spans="2:51" s="12" customFormat="1" ht="11.25">
      <c r="B344" s="157"/>
      <c r="D344" s="148" t="s">
        <v>247</v>
      </c>
      <c r="E344" s="158" t="s">
        <v>1</v>
      </c>
      <c r="F344" s="159" t="s">
        <v>383</v>
      </c>
      <c r="H344" s="158" t="s">
        <v>1</v>
      </c>
      <c r="I344" s="160"/>
      <c r="L344" s="157"/>
      <c r="M344" s="161"/>
      <c r="T344" s="162"/>
      <c r="AT344" s="158" t="s">
        <v>247</v>
      </c>
      <c r="AU344" s="158" t="s">
        <v>86</v>
      </c>
      <c r="AV344" s="12" t="s">
        <v>84</v>
      </c>
      <c r="AW344" s="12" t="s">
        <v>32</v>
      </c>
      <c r="AX344" s="12" t="s">
        <v>76</v>
      </c>
      <c r="AY344" s="158" t="s">
        <v>176</v>
      </c>
    </row>
    <row r="345" spans="2:51" s="13" customFormat="1" ht="11.25">
      <c r="B345" s="163"/>
      <c r="D345" s="148" t="s">
        <v>247</v>
      </c>
      <c r="E345" s="164" t="s">
        <v>1</v>
      </c>
      <c r="F345" s="165" t="s">
        <v>378</v>
      </c>
      <c r="H345" s="166">
        <v>7.4</v>
      </c>
      <c r="I345" s="167"/>
      <c r="L345" s="163"/>
      <c r="M345" s="168"/>
      <c r="T345" s="169"/>
      <c r="AT345" s="164" t="s">
        <v>247</v>
      </c>
      <c r="AU345" s="164" t="s">
        <v>86</v>
      </c>
      <c r="AV345" s="13" t="s">
        <v>86</v>
      </c>
      <c r="AW345" s="13" t="s">
        <v>32</v>
      </c>
      <c r="AX345" s="13" t="s">
        <v>76</v>
      </c>
      <c r="AY345" s="164" t="s">
        <v>176</v>
      </c>
    </row>
    <row r="346" spans="2:51" s="13" customFormat="1" ht="11.25">
      <c r="B346" s="163"/>
      <c r="D346" s="148" t="s">
        <v>247</v>
      </c>
      <c r="E346" s="164" t="s">
        <v>1</v>
      </c>
      <c r="F346" s="165" t="s">
        <v>379</v>
      </c>
      <c r="H346" s="166">
        <v>2.37</v>
      </c>
      <c r="I346" s="167"/>
      <c r="L346" s="163"/>
      <c r="M346" s="168"/>
      <c r="T346" s="169"/>
      <c r="AT346" s="164" t="s">
        <v>247</v>
      </c>
      <c r="AU346" s="164" t="s">
        <v>86</v>
      </c>
      <c r="AV346" s="13" t="s">
        <v>86</v>
      </c>
      <c r="AW346" s="13" t="s">
        <v>32</v>
      </c>
      <c r="AX346" s="13" t="s">
        <v>76</v>
      </c>
      <c r="AY346" s="164" t="s">
        <v>176</v>
      </c>
    </row>
    <row r="347" spans="2:51" s="13" customFormat="1" ht="11.25">
      <c r="B347" s="163"/>
      <c r="D347" s="148" t="s">
        <v>247</v>
      </c>
      <c r="E347" s="164" t="s">
        <v>1</v>
      </c>
      <c r="F347" s="165" t="s">
        <v>380</v>
      </c>
      <c r="H347" s="166">
        <v>5.617</v>
      </c>
      <c r="I347" s="167"/>
      <c r="L347" s="163"/>
      <c r="M347" s="168"/>
      <c r="T347" s="169"/>
      <c r="AT347" s="164" t="s">
        <v>247</v>
      </c>
      <c r="AU347" s="164" t="s">
        <v>86</v>
      </c>
      <c r="AV347" s="13" t="s">
        <v>86</v>
      </c>
      <c r="AW347" s="13" t="s">
        <v>32</v>
      </c>
      <c r="AX347" s="13" t="s">
        <v>76</v>
      </c>
      <c r="AY347" s="164" t="s">
        <v>176</v>
      </c>
    </row>
    <row r="348" spans="2:51" s="13" customFormat="1" ht="11.25">
      <c r="B348" s="163"/>
      <c r="D348" s="148" t="s">
        <v>247</v>
      </c>
      <c r="E348" s="164" t="s">
        <v>1</v>
      </c>
      <c r="F348" s="165" t="s">
        <v>384</v>
      </c>
      <c r="H348" s="166">
        <v>9.8249999999999993</v>
      </c>
      <c r="I348" s="167"/>
      <c r="L348" s="163"/>
      <c r="M348" s="168"/>
      <c r="T348" s="169"/>
      <c r="AT348" s="164" t="s">
        <v>247</v>
      </c>
      <c r="AU348" s="164" t="s">
        <v>86</v>
      </c>
      <c r="AV348" s="13" t="s">
        <v>86</v>
      </c>
      <c r="AW348" s="13" t="s">
        <v>32</v>
      </c>
      <c r="AX348" s="13" t="s">
        <v>76</v>
      </c>
      <c r="AY348" s="164" t="s">
        <v>176</v>
      </c>
    </row>
    <row r="349" spans="2:51" s="13" customFormat="1" ht="11.25">
      <c r="B349" s="163"/>
      <c r="D349" s="148" t="s">
        <v>247</v>
      </c>
      <c r="E349" s="164" t="s">
        <v>1</v>
      </c>
      <c r="F349" s="165" t="s">
        <v>382</v>
      </c>
      <c r="H349" s="166">
        <v>10.164</v>
      </c>
      <c r="I349" s="167"/>
      <c r="L349" s="163"/>
      <c r="M349" s="168"/>
      <c r="T349" s="169"/>
      <c r="AT349" s="164" t="s">
        <v>247</v>
      </c>
      <c r="AU349" s="164" t="s">
        <v>86</v>
      </c>
      <c r="AV349" s="13" t="s">
        <v>86</v>
      </c>
      <c r="AW349" s="13" t="s">
        <v>32</v>
      </c>
      <c r="AX349" s="13" t="s">
        <v>76</v>
      </c>
      <c r="AY349" s="164" t="s">
        <v>176</v>
      </c>
    </row>
    <row r="350" spans="2:51" s="12" customFormat="1" ht="11.25">
      <c r="B350" s="157"/>
      <c r="D350" s="148" t="s">
        <v>247</v>
      </c>
      <c r="E350" s="158" t="s">
        <v>1</v>
      </c>
      <c r="F350" s="159" t="s">
        <v>385</v>
      </c>
      <c r="H350" s="158" t="s">
        <v>1</v>
      </c>
      <c r="I350" s="160"/>
      <c r="L350" s="157"/>
      <c r="M350" s="161"/>
      <c r="T350" s="162"/>
      <c r="AT350" s="158" t="s">
        <v>247</v>
      </c>
      <c r="AU350" s="158" t="s">
        <v>86</v>
      </c>
      <c r="AV350" s="12" t="s">
        <v>84</v>
      </c>
      <c r="AW350" s="12" t="s">
        <v>32</v>
      </c>
      <c r="AX350" s="12" t="s">
        <v>76</v>
      </c>
      <c r="AY350" s="158" t="s">
        <v>176</v>
      </c>
    </row>
    <row r="351" spans="2:51" s="13" customFormat="1" ht="11.25">
      <c r="B351" s="163"/>
      <c r="D351" s="148" t="s">
        <v>247</v>
      </c>
      <c r="E351" s="164" t="s">
        <v>1</v>
      </c>
      <c r="F351" s="165" t="s">
        <v>386</v>
      </c>
      <c r="H351" s="166">
        <v>2.1389999999999998</v>
      </c>
      <c r="I351" s="167"/>
      <c r="L351" s="163"/>
      <c r="M351" s="168"/>
      <c r="T351" s="169"/>
      <c r="AT351" s="164" t="s">
        <v>247</v>
      </c>
      <c r="AU351" s="164" t="s">
        <v>86</v>
      </c>
      <c r="AV351" s="13" t="s">
        <v>86</v>
      </c>
      <c r="AW351" s="13" t="s">
        <v>32</v>
      </c>
      <c r="AX351" s="13" t="s">
        <v>76</v>
      </c>
      <c r="AY351" s="164" t="s">
        <v>176</v>
      </c>
    </row>
    <row r="352" spans="2:51" s="12" customFormat="1" ht="11.25">
      <c r="B352" s="157"/>
      <c r="D352" s="148" t="s">
        <v>247</v>
      </c>
      <c r="E352" s="158" t="s">
        <v>1</v>
      </c>
      <c r="F352" s="159" t="s">
        <v>387</v>
      </c>
      <c r="H352" s="158" t="s">
        <v>1</v>
      </c>
      <c r="I352" s="160"/>
      <c r="L352" s="157"/>
      <c r="M352" s="161"/>
      <c r="T352" s="162"/>
      <c r="AT352" s="158" t="s">
        <v>247</v>
      </c>
      <c r="AU352" s="158" t="s">
        <v>86</v>
      </c>
      <c r="AV352" s="12" t="s">
        <v>84</v>
      </c>
      <c r="AW352" s="12" t="s">
        <v>32</v>
      </c>
      <c r="AX352" s="12" t="s">
        <v>76</v>
      </c>
      <c r="AY352" s="158" t="s">
        <v>176</v>
      </c>
    </row>
    <row r="353" spans="2:65" s="13" customFormat="1" ht="11.25">
      <c r="B353" s="163"/>
      <c r="D353" s="148" t="s">
        <v>247</v>
      </c>
      <c r="E353" s="164" t="s">
        <v>1</v>
      </c>
      <c r="F353" s="165" t="s">
        <v>388</v>
      </c>
      <c r="H353" s="166">
        <v>7.2309999999999999</v>
      </c>
      <c r="I353" s="167"/>
      <c r="L353" s="163"/>
      <c r="M353" s="168"/>
      <c r="T353" s="169"/>
      <c r="AT353" s="164" t="s">
        <v>247</v>
      </c>
      <c r="AU353" s="164" t="s">
        <v>86</v>
      </c>
      <c r="AV353" s="13" t="s">
        <v>86</v>
      </c>
      <c r="AW353" s="13" t="s">
        <v>32</v>
      </c>
      <c r="AX353" s="13" t="s">
        <v>76</v>
      </c>
      <c r="AY353" s="164" t="s">
        <v>176</v>
      </c>
    </row>
    <row r="354" spans="2:65" s="12" customFormat="1" ht="11.25">
      <c r="B354" s="157"/>
      <c r="D354" s="148" t="s">
        <v>247</v>
      </c>
      <c r="E354" s="158" t="s">
        <v>1</v>
      </c>
      <c r="F354" s="159" t="s">
        <v>624</v>
      </c>
      <c r="H354" s="158" t="s">
        <v>1</v>
      </c>
      <c r="I354" s="160"/>
      <c r="L354" s="157"/>
      <c r="M354" s="161"/>
      <c r="T354" s="162"/>
      <c r="AT354" s="158" t="s">
        <v>247</v>
      </c>
      <c r="AU354" s="158" t="s">
        <v>86</v>
      </c>
      <c r="AV354" s="12" t="s">
        <v>84</v>
      </c>
      <c r="AW354" s="12" t="s">
        <v>32</v>
      </c>
      <c r="AX354" s="12" t="s">
        <v>76</v>
      </c>
      <c r="AY354" s="158" t="s">
        <v>176</v>
      </c>
    </row>
    <row r="355" spans="2:65" s="13" customFormat="1" ht="11.25">
      <c r="B355" s="163"/>
      <c r="D355" s="148" t="s">
        <v>247</v>
      </c>
      <c r="E355" s="164" t="s">
        <v>1</v>
      </c>
      <c r="F355" s="165" t="s">
        <v>625</v>
      </c>
      <c r="H355" s="166">
        <v>3.5960000000000001</v>
      </c>
      <c r="I355" s="167"/>
      <c r="L355" s="163"/>
      <c r="M355" s="168"/>
      <c r="T355" s="169"/>
      <c r="AT355" s="164" t="s">
        <v>247</v>
      </c>
      <c r="AU355" s="164" t="s">
        <v>86</v>
      </c>
      <c r="AV355" s="13" t="s">
        <v>86</v>
      </c>
      <c r="AW355" s="13" t="s">
        <v>32</v>
      </c>
      <c r="AX355" s="13" t="s">
        <v>76</v>
      </c>
      <c r="AY355" s="164" t="s">
        <v>176</v>
      </c>
    </row>
    <row r="356" spans="2:65" s="12" customFormat="1" ht="11.25">
      <c r="B356" s="157"/>
      <c r="D356" s="148" t="s">
        <v>247</v>
      </c>
      <c r="E356" s="158" t="s">
        <v>1</v>
      </c>
      <c r="F356" s="159" t="s">
        <v>626</v>
      </c>
      <c r="H356" s="158" t="s">
        <v>1</v>
      </c>
      <c r="I356" s="160"/>
      <c r="L356" s="157"/>
      <c r="M356" s="161"/>
      <c r="T356" s="162"/>
      <c r="AT356" s="158" t="s">
        <v>247</v>
      </c>
      <c r="AU356" s="158" t="s">
        <v>86</v>
      </c>
      <c r="AV356" s="12" t="s">
        <v>84</v>
      </c>
      <c r="AW356" s="12" t="s">
        <v>32</v>
      </c>
      <c r="AX356" s="12" t="s">
        <v>76</v>
      </c>
      <c r="AY356" s="158" t="s">
        <v>176</v>
      </c>
    </row>
    <row r="357" spans="2:65" s="13" customFormat="1" ht="11.25">
      <c r="B357" s="163"/>
      <c r="D357" s="148" t="s">
        <v>247</v>
      </c>
      <c r="E357" s="164" t="s">
        <v>1</v>
      </c>
      <c r="F357" s="165" t="s">
        <v>627</v>
      </c>
      <c r="H357" s="166">
        <v>17.760000000000002</v>
      </c>
      <c r="I357" s="167"/>
      <c r="L357" s="163"/>
      <c r="M357" s="168"/>
      <c r="T357" s="169"/>
      <c r="AT357" s="164" t="s">
        <v>247</v>
      </c>
      <c r="AU357" s="164" t="s">
        <v>86</v>
      </c>
      <c r="AV357" s="13" t="s">
        <v>86</v>
      </c>
      <c r="AW357" s="13" t="s">
        <v>32</v>
      </c>
      <c r="AX357" s="13" t="s">
        <v>76</v>
      </c>
      <c r="AY357" s="164" t="s">
        <v>176</v>
      </c>
    </row>
    <row r="358" spans="2:65" s="12" customFormat="1" ht="11.25">
      <c r="B358" s="157"/>
      <c r="D358" s="148" t="s">
        <v>247</v>
      </c>
      <c r="E358" s="158" t="s">
        <v>1</v>
      </c>
      <c r="F358" s="159" t="s">
        <v>628</v>
      </c>
      <c r="H358" s="158" t="s">
        <v>1</v>
      </c>
      <c r="I358" s="160"/>
      <c r="L358" s="157"/>
      <c r="M358" s="161"/>
      <c r="T358" s="162"/>
      <c r="AT358" s="158" t="s">
        <v>247</v>
      </c>
      <c r="AU358" s="158" t="s">
        <v>86</v>
      </c>
      <c r="AV358" s="12" t="s">
        <v>84</v>
      </c>
      <c r="AW358" s="12" t="s">
        <v>32</v>
      </c>
      <c r="AX358" s="12" t="s">
        <v>76</v>
      </c>
      <c r="AY358" s="158" t="s">
        <v>176</v>
      </c>
    </row>
    <row r="359" spans="2:65" s="13" customFormat="1" ht="11.25">
      <c r="B359" s="163"/>
      <c r="D359" s="148" t="s">
        <v>247</v>
      </c>
      <c r="E359" s="164" t="s">
        <v>1</v>
      </c>
      <c r="F359" s="165" t="s">
        <v>629</v>
      </c>
      <c r="H359" s="166">
        <v>41.534999999999997</v>
      </c>
      <c r="I359" s="167"/>
      <c r="L359" s="163"/>
      <c r="M359" s="168"/>
      <c r="T359" s="169"/>
      <c r="AT359" s="164" t="s">
        <v>247</v>
      </c>
      <c r="AU359" s="164" t="s">
        <v>86</v>
      </c>
      <c r="AV359" s="13" t="s">
        <v>86</v>
      </c>
      <c r="AW359" s="13" t="s">
        <v>32</v>
      </c>
      <c r="AX359" s="13" t="s">
        <v>76</v>
      </c>
      <c r="AY359" s="164" t="s">
        <v>176</v>
      </c>
    </row>
    <row r="360" spans="2:65" s="12" customFormat="1" ht="11.25">
      <c r="B360" s="157"/>
      <c r="D360" s="148" t="s">
        <v>247</v>
      </c>
      <c r="E360" s="158" t="s">
        <v>1</v>
      </c>
      <c r="F360" s="159" t="s">
        <v>630</v>
      </c>
      <c r="H360" s="158" t="s">
        <v>1</v>
      </c>
      <c r="I360" s="160"/>
      <c r="L360" s="157"/>
      <c r="M360" s="161"/>
      <c r="T360" s="162"/>
      <c r="AT360" s="158" t="s">
        <v>247</v>
      </c>
      <c r="AU360" s="158" t="s">
        <v>86</v>
      </c>
      <c r="AV360" s="12" t="s">
        <v>84</v>
      </c>
      <c r="AW360" s="12" t="s">
        <v>32</v>
      </c>
      <c r="AX360" s="12" t="s">
        <v>76</v>
      </c>
      <c r="AY360" s="158" t="s">
        <v>176</v>
      </c>
    </row>
    <row r="361" spans="2:65" s="13" customFormat="1" ht="11.25">
      <c r="B361" s="163"/>
      <c r="D361" s="148" t="s">
        <v>247</v>
      </c>
      <c r="E361" s="164" t="s">
        <v>1</v>
      </c>
      <c r="F361" s="165" t="s">
        <v>631</v>
      </c>
      <c r="H361" s="166">
        <v>9.33</v>
      </c>
      <c r="I361" s="167"/>
      <c r="L361" s="163"/>
      <c r="M361" s="168"/>
      <c r="T361" s="169"/>
      <c r="AT361" s="164" t="s">
        <v>247</v>
      </c>
      <c r="AU361" s="164" t="s">
        <v>86</v>
      </c>
      <c r="AV361" s="13" t="s">
        <v>86</v>
      </c>
      <c r="AW361" s="13" t="s">
        <v>32</v>
      </c>
      <c r="AX361" s="13" t="s">
        <v>76</v>
      </c>
      <c r="AY361" s="164" t="s">
        <v>176</v>
      </c>
    </row>
    <row r="362" spans="2:65" s="12" customFormat="1" ht="11.25">
      <c r="B362" s="157"/>
      <c r="D362" s="148" t="s">
        <v>247</v>
      </c>
      <c r="E362" s="158" t="s">
        <v>1</v>
      </c>
      <c r="F362" s="159" t="s">
        <v>632</v>
      </c>
      <c r="H362" s="158" t="s">
        <v>1</v>
      </c>
      <c r="I362" s="160"/>
      <c r="L362" s="157"/>
      <c r="M362" s="161"/>
      <c r="T362" s="162"/>
      <c r="AT362" s="158" t="s">
        <v>247</v>
      </c>
      <c r="AU362" s="158" t="s">
        <v>86</v>
      </c>
      <c r="AV362" s="12" t="s">
        <v>84</v>
      </c>
      <c r="AW362" s="12" t="s">
        <v>32</v>
      </c>
      <c r="AX362" s="12" t="s">
        <v>76</v>
      </c>
      <c r="AY362" s="158" t="s">
        <v>176</v>
      </c>
    </row>
    <row r="363" spans="2:65" s="13" customFormat="1" ht="11.25">
      <c r="B363" s="163"/>
      <c r="D363" s="148" t="s">
        <v>247</v>
      </c>
      <c r="E363" s="164" t="s">
        <v>1</v>
      </c>
      <c r="F363" s="165" t="s">
        <v>633</v>
      </c>
      <c r="H363" s="166">
        <v>7.2</v>
      </c>
      <c r="I363" s="167"/>
      <c r="L363" s="163"/>
      <c r="M363" s="168"/>
      <c r="T363" s="169"/>
      <c r="AT363" s="164" t="s">
        <v>247</v>
      </c>
      <c r="AU363" s="164" t="s">
        <v>86</v>
      </c>
      <c r="AV363" s="13" t="s">
        <v>86</v>
      </c>
      <c r="AW363" s="13" t="s">
        <v>32</v>
      </c>
      <c r="AX363" s="13" t="s">
        <v>76</v>
      </c>
      <c r="AY363" s="164" t="s">
        <v>176</v>
      </c>
    </row>
    <row r="364" spans="2:65" s="13" customFormat="1" ht="11.25">
      <c r="B364" s="163"/>
      <c r="D364" s="148" t="s">
        <v>247</v>
      </c>
      <c r="E364" s="164" t="s">
        <v>1</v>
      </c>
      <c r="F364" s="165" t="s">
        <v>634</v>
      </c>
      <c r="H364" s="166">
        <v>8.1</v>
      </c>
      <c r="I364" s="167"/>
      <c r="L364" s="163"/>
      <c r="M364" s="168"/>
      <c r="T364" s="169"/>
      <c r="AT364" s="164" t="s">
        <v>247</v>
      </c>
      <c r="AU364" s="164" t="s">
        <v>86</v>
      </c>
      <c r="AV364" s="13" t="s">
        <v>86</v>
      </c>
      <c r="AW364" s="13" t="s">
        <v>32</v>
      </c>
      <c r="AX364" s="13" t="s">
        <v>76</v>
      </c>
      <c r="AY364" s="164" t="s">
        <v>176</v>
      </c>
    </row>
    <row r="365" spans="2:65" s="12" customFormat="1" ht="11.25">
      <c r="B365" s="157"/>
      <c r="D365" s="148" t="s">
        <v>247</v>
      </c>
      <c r="E365" s="158" t="s">
        <v>1</v>
      </c>
      <c r="F365" s="159" t="s">
        <v>635</v>
      </c>
      <c r="H365" s="158" t="s">
        <v>1</v>
      </c>
      <c r="I365" s="160"/>
      <c r="L365" s="157"/>
      <c r="M365" s="161"/>
      <c r="T365" s="162"/>
      <c r="AT365" s="158" t="s">
        <v>247</v>
      </c>
      <c r="AU365" s="158" t="s">
        <v>86</v>
      </c>
      <c r="AV365" s="12" t="s">
        <v>84</v>
      </c>
      <c r="AW365" s="12" t="s">
        <v>32</v>
      </c>
      <c r="AX365" s="12" t="s">
        <v>76</v>
      </c>
      <c r="AY365" s="158" t="s">
        <v>176</v>
      </c>
    </row>
    <row r="366" spans="2:65" s="13" customFormat="1" ht="11.25">
      <c r="B366" s="163"/>
      <c r="D366" s="148" t="s">
        <v>247</v>
      </c>
      <c r="E366" s="164" t="s">
        <v>1</v>
      </c>
      <c r="F366" s="165" t="s">
        <v>636</v>
      </c>
      <c r="H366" s="166">
        <v>50</v>
      </c>
      <c r="I366" s="167"/>
      <c r="L366" s="163"/>
      <c r="M366" s="168"/>
      <c r="T366" s="169"/>
      <c r="AT366" s="164" t="s">
        <v>247</v>
      </c>
      <c r="AU366" s="164" t="s">
        <v>86</v>
      </c>
      <c r="AV366" s="13" t="s">
        <v>86</v>
      </c>
      <c r="AW366" s="13" t="s">
        <v>32</v>
      </c>
      <c r="AX366" s="13" t="s">
        <v>76</v>
      </c>
      <c r="AY366" s="164" t="s">
        <v>176</v>
      </c>
    </row>
    <row r="367" spans="2:65" s="14" customFormat="1" ht="11.25">
      <c r="B367" s="170"/>
      <c r="D367" s="148" t="s">
        <v>247</v>
      </c>
      <c r="E367" s="171" t="s">
        <v>1</v>
      </c>
      <c r="F367" s="172" t="s">
        <v>250</v>
      </c>
      <c r="H367" s="173">
        <v>232.04300000000001</v>
      </c>
      <c r="I367" s="174"/>
      <c r="L367" s="170"/>
      <c r="M367" s="175"/>
      <c r="T367" s="176"/>
      <c r="AT367" s="171" t="s">
        <v>247</v>
      </c>
      <c r="AU367" s="171" t="s">
        <v>86</v>
      </c>
      <c r="AV367" s="14" t="s">
        <v>182</v>
      </c>
      <c r="AW367" s="14" t="s">
        <v>32</v>
      </c>
      <c r="AX367" s="14" t="s">
        <v>84</v>
      </c>
      <c r="AY367" s="171" t="s">
        <v>176</v>
      </c>
    </row>
    <row r="368" spans="2:65" s="1" customFormat="1" ht="16.5" customHeight="1">
      <c r="B368" s="31"/>
      <c r="C368" s="180" t="s">
        <v>637</v>
      </c>
      <c r="D368" s="180" t="s">
        <v>484</v>
      </c>
      <c r="E368" s="181" t="s">
        <v>638</v>
      </c>
      <c r="F368" s="182" t="s">
        <v>639</v>
      </c>
      <c r="G368" s="183" t="s">
        <v>240</v>
      </c>
      <c r="H368" s="184">
        <v>255.24700000000001</v>
      </c>
      <c r="I368" s="185"/>
      <c r="J368" s="186">
        <f>ROUND(I368*H368,2)</f>
        <v>0</v>
      </c>
      <c r="K368" s="182" t="s">
        <v>1</v>
      </c>
      <c r="L368" s="187"/>
      <c r="M368" s="188" t="s">
        <v>1</v>
      </c>
      <c r="N368" s="189" t="s">
        <v>41</v>
      </c>
      <c r="P368" s="144">
        <f>O368*H368</f>
        <v>0</v>
      </c>
      <c r="Q368" s="144">
        <v>1.9460000000000002E-2</v>
      </c>
      <c r="R368" s="144">
        <f>Q368*H368</f>
        <v>4.9671066200000009</v>
      </c>
      <c r="S368" s="144">
        <v>0</v>
      </c>
      <c r="T368" s="145">
        <f>S368*H368</f>
        <v>0</v>
      </c>
      <c r="AR368" s="146" t="s">
        <v>525</v>
      </c>
      <c r="AT368" s="146" t="s">
        <v>484</v>
      </c>
      <c r="AU368" s="146" t="s">
        <v>86</v>
      </c>
      <c r="AY368" s="16" t="s">
        <v>176</v>
      </c>
      <c r="BE368" s="147">
        <f>IF(N368="základní",J368,0)</f>
        <v>0</v>
      </c>
      <c r="BF368" s="147">
        <f>IF(N368="snížená",J368,0)</f>
        <v>0</v>
      </c>
      <c r="BG368" s="147">
        <f>IF(N368="zákl. přenesená",J368,0)</f>
        <v>0</v>
      </c>
      <c r="BH368" s="147">
        <f>IF(N368="sníž. přenesená",J368,0)</f>
        <v>0</v>
      </c>
      <c r="BI368" s="147">
        <f>IF(N368="nulová",J368,0)</f>
        <v>0</v>
      </c>
      <c r="BJ368" s="16" t="s">
        <v>84</v>
      </c>
      <c r="BK368" s="147">
        <f>ROUND(I368*H368,2)</f>
        <v>0</v>
      </c>
      <c r="BL368" s="16" t="s">
        <v>138</v>
      </c>
      <c r="BM368" s="146" t="s">
        <v>640</v>
      </c>
    </row>
    <row r="369" spans="2:65" s="13" customFormat="1" ht="11.25">
      <c r="B369" s="163"/>
      <c r="D369" s="148" t="s">
        <v>247</v>
      </c>
      <c r="E369" s="164" t="s">
        <v>1</v>
      </c>
      <c r="F369" s="165" t="s">
        <v>641</v>
      </c>
      <c r="H369" s="166">
        <v>255.24700000000001</v>
      </c>
      <c r="I369" s="167"/>
      <c r="L369" s="163"/>
      <c r="M369" s="168"/>
      <c r="T369" s="169"/>
      <c r="AT369" s="164" t="s">
        <v>247</v>
      </c>
      <c r="AU369" s="164" t="s">
        <v>86</v>
      </c>
      <c r="AV369" s="13" t="s">
        <v>86</v>
      </c>
      <c r="AW369" s="13" t="s">
        <v>32</v>
      </c>
      <c r="AX369" s="13" t="s">
        <v>84</v>
      </c>
      <c r="AY369" s="164" t="s">
        <v>176</v>
      </c>
    </row>
    <row r="370" spans="2:65" s="1" customFormat="1" ht="37.9" customHeight="1">
      <c r="B370" s="31"/>
      <c r="C370" s="135" t="s">
        <v>642</v>
      </c>
      <c r="D370" s="135" t="s">
        <v>179</v>
      </c>
      <c r="E370" s="136" t="s">
        <v>643</v>
      </c>
      <c r="F370" s="137" t="s">
        <v>644</v>
      </c>
      <c r="G370" s="138" t="s">
        <v>482</v>
      </c>
      <c r="H370" s="139">
        <v>2</v>
      </c>
      <c r="I370" s="140"/>
      <c r="J370" s="141">
        <f t="shared" ref="J370:J377" si="10">ROUND(I370*H370,2)</f>
        <v>0</v>
      </c>
      <c r="K370" s="137" t="s">
        <v>1</v>
      </c>
      <c r="L370" s="31"/>
      <c r="M370" s="142" t="s">
        <v>1</v>
      </c>
      <c r="N370" s="143" t="s">
        <v>41</v>
      </c>
      <c r="P370" s="144">
        <f t="shared" ref="P370:P377" si="11">O370*H370</f>
        <v>0</v>
      </c>
      <c r="Q370" s="144">
        <v>0</v>
      </c>
      <c r="R370" s="144">
        <f t="shared" ref="R370:R377" si="12">Q370*H370</f>
        <v>0</v>
      </c>
      <c r="S370" s="144">
        <v>0</v>
      </c>
      <c r="T370" s="145">
        <f t="shared" ref="T370:T377" si="13">S370*H370</f>
        <v>0</v>
      </c>
      <c r="AR370" s="146" t="s">
        <v>182</v>
      </c>
      <c r="AT370" s="146" t="s">
        <v>179</v>
      </c>
      <c r="AU370" s="146" t="s">
        <v>86</v>
      </c>
      <c r="AY370" s="16" t="s">
        <v>176</v>
      </c>
      <c r="BE370" s="147">
        <f t="shared" ref="BE370:BE377" si="14">IF(N370="základní",J370,0)</f>
        <v>0</v>
      </c>
      <c r="BF370" s="147">
        <f t="shared" ref="BF370:BF377" si="15">IF(N370="snížená",J370,0)</f>
        <v>0</v>
      </c>
      <c r="BG370" s="147">
        <f t="shared" ref="BG370:BG377" si="16">IF(N370="zákl. přenesená",J370,0)</f>
        <v>0</v>
      </c>
      <c r="BH370" s="147">
        <f t="shared" ref="BH370:BH377" si="17">IF(N370="sníž. přenesená",J370,0)</f>
        <v>0</v>
      </c>
      <c r="BI370" s="147">
        <f t="shared" ref="BI370:BI377" si="18">IF(N370="nulová",J370,0)</f>
        <v>0</v>
      </c>
      <c r="BJ370" s="16" t="s">
        <v>84</v>
      </c>
      <c r="BK370" s="147">
        <f t="shared" ref="BK370:BK377" si="19">ROUND(I370*H370,2)</f>
        <v>0</v>
      </c>
      <c r="BL370" s="16" t="s">
        <v>182</v>
      </c>
      <c r="BM370" s="146" t="s">
        <v>645</v>
      </c>
    </row>
    <row r="371" spans="2:65" s="1" customFormat="1" ht="37.9" customHeight="1">
      <c r="B371" s="31"/>
      <c r="C371" s="135" t="s">
        <v>646</v>
      </c>
      <c r="D371" s="135" t="s">
        <v>179</v>
      </c>
      <c r="E371" s="136" t="s">
        <v>647</v>
      </c>
      <c r="F371" s="137" t="s">
        <v>648</v>
      </c>
      <c r="G371" s="138" t="s">
        <v>482</v>
      </c>
      <c r="H371" s="139">
        <v>1</v>
      </c>
      <c r="I371" s="140"/>
      <c r="J371" s="141">
        <f t="shared" si="10"/>
        <v>0</v>
      </c>
      <c r="K371" s="137" t="s">
        <v>1</v>
      </c>
      <c r="L371" s="31"/>
      <c r="M371" s="142" t="s">
        <v>1</v>
      </c>
      <c r="N371" s="143" t="s">
        <v>41</v>
      </c>
      <c r="P371" s="144">
        <f t="shared" si="11"/>
        <v>0</v>
      </c>
      <c r="Q371" s="144">
        <v>0</v>
      </c>
      <c r="R371" s="144">
        <f t="shared" si="12"/>
        <v>0</v>
      </c>
      <c r="S371" s="144">
        <v>0</v>
      </c>
      <c r="T371" s="145">
        <f t="shared" si="13"/>
        <v>0</v>
      </c>
      <c r="AR371" s="146" t="s">
        <v>182</v>
      </c>
      <c r="AT371" s="146" t="s">
        <v>179</v>
      </c>
      <c r="AU371" s="146" t="s">
        <v>86</v>
      </c>
      <c r="AY371" s="16" t="s">
        <v>176</v>
      </c>
      <c r="BE371" s="147">
        <f t="shared" si="14"/>
        <v>0</v>
      </c>
      <c r="BF371" s="147">
        <f t="shared" si="15"/>
        <v>0</v>
      </c>
      <c r="BG371" s="147">
        <f t="shared" si="16"/>
        <v>0</v>
      </c>
      <c r="BH371" s="147">
        <f t="shared" si="17"/>
        <v>0</v>
      </c>
      <c r="BI371" s="147">
        <f t="shared" si="18"/>
        <v>0</v>
      </c>
      <c r="BJ371" s="16" t="s">
        <v>84</v>
      </c>
      <c r="BK371" s="147">
        <f t="shared" si="19"/>
        <v>0</v>
      </c>
      <c r="BL371" s="16" t="s">
        <v>182</v>
      </c>
      <c r="BM371" s="146" t="s">
        <v>649</v>
      </c>
    </row>
    <row r="372" spans="2:65" s="1" customFormat="1" ht="37.9" customHeight="1">
      <c r="B372" s="31"/>
      <c r="C372" s="135" t="s">
        <v>650</v>
      </c>
      <c r="D372" s="135" t="s">
        <v>179</v>
      </c>
      <c r="E372" s="136" t="s">
        <v>651</v>
      </c>
      <c r="F372" s="137" t="s">
        <v>652</v>
      </c>
      <c r="G372" s="138" t="s">
        <v>482</v>
      </c>
      <c r="H372" s="139">
        <v>1</v>
      </c>
      <c r="I372" s="140"/>
      <c r="J372" s="141">
        <f t="shared" si="10"/>
        <v>0</v>
      </c>
      <c r="K372" s="137" t="s">
        <v>1</v>
      </c>
      <c r="L372" s="31"/>
      <c r="M372" s="142" t="s">
        <v>1</v>
      </c>
      <c r="N372" s="143" t="s">
        <v>41</v>
      </c>
      <c r="P372" s="144">
        <f t="shared" si="11"/>
        <v>0</v>
      </c>
      <c r="Q372" s="144">
        <v>0</v>
      </c>
      <c r="R372" s="144">
        <f t="shared" si="12"/>
        <v>0</v>
      </c>
      <c r="S372" s="144">
        <v>0</v>
      </c>
      <c r="T372" s="145">
        <f t="shared" si="13"/>
        <v>0</v>
      </c>
      <c r="AR372" s="146" t="s">
        <v>182</v>
      </c>
      <c r="AT372" s="146" t="s">
        <v>179</v>
      </c>
      <c r="AU372" s="146" t="s">
        <v>86</v>
      </c>
      <c r="AY372" s="16" t="s">
        <v>176</v>
      </c>
      <c r="BE372" s="147">
        <f t="shared" si="14"/>
        <v>0</v>
      </c>
      <c r="BF372" s="147">
        <f t="shared" si="15"/>
        <v>0</v>
      </c>
      <c r="BG372" s="147">
        <f t="shared" si="16"/>
        <v>0</v>
      </c>
      <c r="BH372" s="147">
        <f t="shared" si="17"/>
        <v>0</v>
      </c>
      <c r="BI372" s="147">
        <f t="shared" si="18"/>
        <v>0</v>
      </c>
      <c r="BJ372" s="16" t="s">
        <v>84</v>
      </c>
      <c r="BK372" s="147">
        <f t="shared" si="19"/>
        <v>0</v>
      </c>
      <c r="BL372" s="16" t="s">
        <v>182</v>
      </c>
      <c r="BM372" s="146" t="s">
        <v>653</v>
      </c>
    </row>
    <row r="373" spans="2:65" s="1" customFormat="1" ht="44.25" customHeight="1">
      <c r="B373" s="31"/>
      <c r="C373" s="135" t="s">
        <v>654</v>
      </c>
      <c r="D373" s="135" t="s">
        <v>179</v>
      </c>
      <c r="E373" s="136" t="s">
        <v>655</v>
      </c>
      <c r="F373" s="137" t="s">
        <v>656</v>
      </c>
      <c r="G373" s="138" t="s">
        <v>482</v>
      </c>
      <c r="H373" s="139">
        <v>1</v>
      </c>
      <c r="I373" s="140"/>
      <c r="J373" s="141">
        <f t="shared" si="10"/>
        <v>0</v>
      </c>
      <c r="K373" s="137" t="s">
        <v>1</v>
      </c>
      <c r="L373" s="31"/>
      <c r="M373" s="142" t="s">
        <v>1</v>
      </c>
      <c r="N373" s="143" t="s">
        <v>41</v>
      </c>
      <c r="P373" s="144">
        <f t="shared" si="11"/>
        <v>0</v>
      </c>
      <c r="Q373" s="144">
        <v>0</v>
      </c>
      <c r="R373" s="144">
        <f t="shared" si="12"/>
        <v>0</v>
      </c>
      <c r="S373" s="144">
        <v>0</v>
      </c>
      <c r="T373" s="145">
        <f t="shared" si="13"/>
        <v>0</v>
      </c>
      <c r="AR373" s="146" t="s">
        <v>182</v>
      </c>
      <c r="AT373" s="146" t="s">
        <v>179</v>
      </c>
      <c r="AU373" s="146" t="s">
        <v>86</v>
      </c>
      <c r="AY373" s="16" t="s">
        <v>176</v>
      </c>
      <c r="BE373" s="147">
        <f t="shared" si="14"/>
        <v>0</v>
      </c>
      <c r="BF373" s="147">
        <f t="shared" si="15"/>
        <v>0</v>
      </c>
      <c r="BG373" s="147">
        <f t="shared" si="16"/>
        <v>0</v>
      </c>
      <c r="BH373" s="147">
        <f t="shared" si="17"/>
        <v>0</v>
      </c>
      <c r="BI373" s="147">
        <f t="shared" si="18"/>
        <v>0</v>
      </c>
      <c r="BJ373" s="16" t="s">
        <v>84</v>
      </c>
      <c r="BK373" s="147">
        <f t="shared" si="19"/>
        <v>0</v>
      </c>
      <c r="BL373" s="16" t="s">
        <v>182</v>
      </c>
      <c r="BM373" s="146" t="s">
        <v>657</v>
      </c>
    </row>
    <row r="374" spans="2:65" s="1" customFormat="1" ht="24.2" customHeight="1">
      <c r="B374" s="31"/>
      <c r="C374" s="135" t="s">
        <v>402</v>
      </c>
      <c r="D374" s="135" t="s">
        <v>179</v>
      </c>
      <c r="E374" s="136" t="s">
        <v>658</v>
      </c>
      <c r="F374" s="137" t="s">
        <v>659</v>
      </c>
      <c r="G374" s="138" t="s">
        <v>253</v>
      </c>
      <c r="H374" s="139">
        <v>1</v>
      </c>
      <c r="I374" s="140"/>
      <c r="J374" s="141">
        <f t="shared" si="10"/>
        <v>0</v>
      </c>
      <c r="K374" s="137" t="s">
        <v>1</v>
      </c>
      <c r="L374" s="31"/>
      <c r="M374" s="142" t="s">
        <v>1</v>
      </c>
      <c r="N374" s="143" t="s">
        <v>41</v>
      </c>
      <c r="P374" s="144">
        <f t="shared" si="11"/>
        <v>0</v>
      </c>
      <c r="Q374" s="144">
        <v>0</v>
      </c>
      <c r="R374" s="144">
        <f t="shared" si="12"/>
        <v>0</v>
      </c>
      <c r="S374" s="144">
        <v>0</v>
      </c>
      <c r="T374" s="145">
        <f t="shared" si="13"/>
        <v>0</v>
      </c>
      <c r="AR374" s="146" t="s">
        <v>182</v>
      </c>
      <c r="AT374" s="146" t="s">
        <v>179</v>
      </c>
      <c r="AU374" s="146" t="s">
        <v>86</v>
      </c>
      <c r="AY374" s="16" t="s">
        <v>176</v>
      </c>
      <c r="BE374" s="147">
        <f t="shared" si="14"/>
        <v>0</v>
      </c>
      <c r="BF374" s="147">
        <f t="shared" si="15"/>
        <v>0</v>
      </c>
      <c r="BG374" s="147">
        <f t="shared" si="16"/>
        <v>0</v>
      </c>
      <c r="BH374" s="147">
        <f t="shared" si="17"/>
        <v>0</v>
      </c>
      <c r="BI374" s="147">
        <f t="shared" si="18"/>
        <v>0</v>
      </c>
      <c r="BJ374" s="16" t="s">
        <v>84</v>
      </c>
      <c r="BK374" s="147">
        <f t="shared" si="19"/>
        <v>0</v>
      </c>
      <c r="BL374" s="16" t="s">
        <v>182</v>
      </c>
      <c r="BM374" s="146" t="s">
        <v>660</v>
      </c>
    </row>
    <row r="375" spans="2:65" s="1" customFormat="1" ht="24.2" customHeight="1">
      <c r="B375" s="31"/>
      <c r="C375" s="135" t="s">
        <v>661</v>
      </c>
      <c r="D375" s="135" t="s">
        <v>179</v>
      </c>
      <c r="E375" s="136" t="s">
        <v>662</v>
      </c>
      <c r="F375" s="137" t="s">
        <v>663</v>
      </c>
      <c r="G375" s="138" t="s">
        <v>253</v>
      </c>
      <c r="H375" s="139">
        <v>1</v>
      </c>
      <c r="I375" s="140"/>
      <c r="J375" s="141">
        <f t="shared" si="10"/>
        <v>0</v>
      </c>
      <c r="K375" s="137" t="s">
        <v>1</v>
      </c>
      <c r="L375" s="31"/>
      <c r="M375" s="142" t="s">
        <v>1</v>
      </c>
      <c r="N375" s="143" t="s">
        <v>41</v>
      </c>
      <c r="P375" s="144">
        <f t="shared" si="11"/>
        <v>0</v>
      </c>
      <c r="Q375" s="144">
        <v>0</v>
      </c>
      <c r="R375" s="144">
        <f t="shared" si="12"/>
        <v>0</v>
      </c>
      <c r="S375" s="144">
        <v>0</v>
      </c>
      <c r="T375" s="145">
        <f t="shared" si="13"/>
        <v>0</v>
      </c>
      <c r="AR375" s="146" t="s">
        <v>182</v>
      </c>
      <c r="AT375" s="146" t="s">
        <v>179</v>
      </c>
      <c r="AU375" s="146" t="s">
        <v>86</v>
      </c>
      <c r="AY375" s="16" t="s">
        <v>176</v>
      </c>
      <c r="BE375" s="147">
        <f t="shared" si="14"/>
        <v>0</v>
      </c>
      <c r="BF375" s="147">
        <f t="shared" si="15"/>
        <v>0</v>
      </c>
      <c r="BG375" s="147">
        <f t="shared" si="16"/>
        <v>0</v>
      </c>
      <c r="BH375" s="147">
        <f t="shared" si="17"/>
        <v>0</v>
      </c>
      <c r="BI375" s="147">
        <f t="shared" si="18"/>
        <v>0</v>
      </c>
      <c r="BJ375" s="16" t="s">
        <v>84</v>
      </c>
      <c r="BK375" s="147">
        <f t="shared" si="19"/>
        <v>0</v>
      </c>
      <c r="BL375" s="16" t="s">
        <v>182</v>
      </c>
      <c r="BM375" s="146" t="s">
        <v>664</v>
      </c>
    </row>
    <row r="376" spans="2:65" s="1" customFormat="1" ht="24.2" customHeight="1">
      <c r="B376" s="31"/>
      <c r="C376" s="135" t="s">
        <v>665</v>
      </c>
      <c r="D376" s="135" t="s">
        <v>179</v>
      </c>
      <c r="E376" s="136" t="s">
        <v>666</v>
      </c>
      <c r="F376" s="137" t="s">
        <v>667</v>
      </c>
      <c r="G376" s="138" t="s">
        <v>253</v>
      </c>
      <c r="H376" s="139">
        <v>1</v>
      </c>
      <c r="I376" s="140"/>
      <c r="J376" s="141">
        <f t="shared" si="10"/>
        <v>0</v>
      </c>
      <c r="K376" s="137" t="s">
        <v>1</v>
      </c>
      <c r="L376" s="31"/>
      <c r="M376" s="142" t="s">
        <v>1</v>
      </c>
      <c r="N376" s="143" t="s">
        <v>41</v>
      </c>
      <c r="P376" s="144">
        <f t="shared" si="11"/>
        <v>0</v>
      </c>
      <c r="Q376" s="144">
        <v>0</v>
      </c>
      <c r="R376" s="144">
        <f t="shared" si="12"/>
        <v>0</v>
      </c>
      <c r="S376" s="144">
        <v>0</v>
      </c>
      <c r="T376" s="145">
        <f t="shared" si="13"/>
        <v>0</v>
      </c>
      <c r="AR376" s="146" t="s">
        <v>182</v>
      </c>
      <c r="AT376" s="146" t="s">
        <v>179</v>
      </c>
      <c r="AU376" s="146" t="s">
        <v>86</v>
      </c>
      <c r="AY376" s="16" t="s">
        <v>176</v>
      </c>
      <c r="BE376" s="147">
        <f t="shared" si="14"/>
        <v>0</v>
      </c>
      <c r="BF376" s="147">
        <f t="shared" si="15"/>
        <v>0</v>
      </c>
      <c r="BG376" s="147">
        <f t="shared" si="16"/>
        <v>0</v>
      </c>
      <c r="BH376" s="147">
        <f t="shared" si="17"/>
        <v>0</v>
      </c>
      <c r="BI376" s="147">
        <f t="shared" si="18"/>
        <v>0</v>
      </c>
      <c r="BJ376" s="16" t="s">
        <v>84</v>
      </c>
      <c r="BK376" s="147">
        <f t="shared" si="19"/>
        <v>0</v>
      </c>
      <c r="BL376" s="16" t="s">
        <v>182</v>
      </c>
      <c r="BM376" s="146" t="s">
        <v>668</v>
      </c>
    </row>
    <row r="377" spans="2:65" s="1" customFormat="1" ht="24.2" customHeight="1">
      <c r="B377" s="31"/>
      <c r="C377" s="135" t="s">
        <v>669</v>
      </c>
      <c r="D377" s="135" t="s">
        <v>179</v>
      </c>
      <c r="E377" s="136" t="s">
        <v>670</v>
      </c>
      <c r="F377" s="137" t="s">
        <v>671</v>
      </c>
      <c r="G377" s="138" t="s">
        <v>538</v>
      </c>
      <c r="H377" s="190"/>
      <c r="I377" s="140"/>
      <c r="J377" s="141">
        <f t="shared" si="10"/>
        <v>0</v>
      </c>
      <c r="K377" s="137" t="s">
        <v>241</v>
      </c>
      <c r="L377" s="31"/>
      <c r="M377" s="142" t="s">
        <v>1</v>
      </c>
      <c r="N377" s="143" t="s">
        <v>41</v>
      </c>
      <c r="P377" s="144">
        <f t="shared" si="11"/>
        <v>0</v>
      </c>
      <c r="Q377" s="144">
        <v>0</v>
      </c>
      <c r="R377" s="144">
        <f t="shared" si="12"/>
        <v>0</v>
      </c>
      <c r="S377" s="144">
        <v>0</v>
      </c>
      <c r="T377" s="145">
        <f t="shared" si="13"/>
        <v>0</v>
      </c>
      <c r="AR377" s="146" t="s">
        <v>138</v>
      </c>
      <c r="AT377" s="146" t="s">
        <v>179</v>
      </c>
      <c r="AU377" s="146" t="s">
        <v>86</v>
      </c>
      <c r="AY377" s="16" t="s">
        <v>176</v>
      </c>
      <c r="BE377" s="147">
        <f t="shared" si="14"/>
        <v>0</v>
      </c>
      <c r="BF377" s="147">
        <f t="shared" si="15"/>
        <v>0</v>
      </c>
      <c r="BG377" s="147">
        <f t="shared" si="16"/>
        <v>0</v>
      </c>
      <c r="BH377" s="147">
        <f t="shared" si="17"/>
        <v>0</v>
      </c>
      <c r="BI377" s="147">
        <f t="shared" si="18"/>
        <v>0</v>
      </c>
      <c r="BJ377" s="16" t="s">
        <v>84</v>
      </c>
      <c r="BK377" s="147">
        <f t="shared" si="19"/>
        <v>0</v>
      </c>
      <c r="BL377" s="16" t="s">
        <v>138</v>
      </c>
      <c r="BM377" s="146" t="s">
        <v>672</v>
      </c>
    </row>
    <row r="378" spans="2:65" s="11" customFormat="1" ht="22.9" customHeight="1">
      <c r="B378" s="123"/>
      <c r="D378" s="124" t="s">
        <v>75</v>
      </c>
      <c r="E378" s="133" t="s">
        <v>673</v>
      </c>
      <c r="F378" s="133" t="s">
        <v>674</v>
      </c>
      <c r="I378" s="126"/>
      <c r="J378" s="134">
        <f>BK378</f>
        <v>0</v>
      </c>
      <c r="L378" s="123"/>
      <c r="M378" s="128"/>
      <c r="P378" s="129">
        <f>SUM(P379:P391)</f>
        <v>0</v>
      </c>
      <c r="R378" s="129">
        <f>SUM(R379:R391)</f>
        <v>0.70062360000000001</v>
      </c>
      <c r="T378" s="130">
        <f>SUM(T379:T391)</f>
        <v>0</v>
      </c>
      <c r="AR378" s="124" t="s">
        <v>86</v>
      </c>
      <c r="AT378" s="131" t="s">
        <v>75</v>
      </c>
      <c r="AU378" s="131" t="s">
        <v>84</v>
      </c>
      <c r="AY378" s="124" t="s">
        <v>176</v>
      </c>
      <c r="BK378" s="132">
        <f>SUM(BK379:BK391)</f>
        <v>0</v>
      </c>
    </row>
    <row r="379" spans="2:65" s="1" customFormat="1" ht="44.25" customHeight="1">
      <c r="B379" s="31"/>
      <c r="C379" s="135" t="s">
        <v>675</v>
      </c>
      <c r="D379" s="135" t="s">
        <v>179</v>
      </c>
      <c r="E379" s="136" t="s">
        <v>676</v>
      </c>
      <c r="F379" s="137" t="s">
        <v>677</v>
      </c>
      <c r="G379" s="138" t="s">
        <v>240</v>
      </c>
      <c r="H379" s="139">
        <v>16.37</v>
      </c>
      <c r="I379" s="140"/>
      <c r="J379" s="141">
        <f>ROUND(I379*H379,2)</f>
        <v>0</v>
      </c>
      <c r="K379" s="137" t="s">
        <v>241</v>
      </c>
      <c r="L379" s="31"/>
      <c r="M379" s="142" t="s">
        <v>1</v>
      </c>
      <c r="N379" s="143" t="s">
        <v>41</v>
      </c>
      <c r="P379" s="144">
        <f>O379*H379</f>
        <v>0</v>
      </c>
      <c r="Q379" s="144">
        <v>3.4199999999999999E-3</v>
      </c>
      <c r="R379" s="144">
        <f>Q379*H379</f>
        <v>5.5985400000000005E-2</v>
      </c>
      <c r="S379" s="144">
        <v>0</v>
      </c>
      <c r="T379" s="145">
        <f>S379*H379</f>
        <v>0</v>
      </c>
      <c r="AR379" s="146" t="s">
        <v>138</v>
      </c>
      <c r="AT379" s="146" t="s">
        <v>179</v>
      </c>
      <c r="AU379" s="146" t="s">
        <v>86</v>
      </c>
      <c r="AY379" s="16" t="s">
        <v>176</v>
      </c>
      <c r="BE379" s="147">
        <f>IF(N379="základní",J379,0)</f>
        <v>0</v>
      </c>
      <c r="BF379" s="147">
        <f>IF(N379="snížená",J379,0)</f>
        <v>0</v>
      </c>
      <c r="BG379" s="147">
        <f>IF(N379="zákl. přenesená",J379,0)</f>
        <v>0</v>
      </c>
      <c r="BH379" s="147">
        <f>IF(N379="sníž. přenesená",J379,0)</f>
        <v>0</v>
      </c>
      <c r="BI379" s="147">
        <f>IF(N379="nulová",J379,0)</f>
        <v>0</v>
      </c>
      <c r="BJ379" s="16" t="s">
        <v>84</v>
      </c>
      <c r="BK379" s="147">
        <f>ROUND(I379*H379,2)</f>
        <v>0</v>
      </c>
      <c r="BL379" s="16" t="s">
        <v>138</v>
      </c>
      <c r="BM379" s="146" t="s">
        <v>678</v>
      </c>
    </row>
    <row r="380" spans="2:65" s="12" customFormat="1" ht="11.25">
      <c r="B380" s="157"/>
      <c r="D380" s="148" t="s">
        <v>247</v>
      </c>
      <c r="E380" s="158" t="s">
        <v>1</v>
      </c>
      <c r="F380" s="159" t="s">
        <v>679</v>
      </c>
      <c r="H380" s="158" t="s">
        <v>1</v>
      </c>
      <c r="I380" s="160"/>
      <c r="L380" s="157"/>
      <c r="M380" s="161"/>
      <c r="T380" s="162"/>
      <c r="AT380" s="158" t="s">
        <v>247</v>
      </c>
      <c r="AU380" s="158" t="s">
        <v>86</v>
      </c>
      <c r="AV380" s="12" t="s">
        <v>84</v>
      </c>
      <c r="AW380" s="12" t="s">
        <v>32</v>
      </c>
      <c r="AX380" s="12" t="s">
        <v>76</v>
      </c>
      <c r="AY380" s="158" t="s">
        <v>176</v>
      </c>
    </row>
    <row r="381" spans="2:65" s="13" customFormat="1" ht="11.25">
      <c r="B381" s="163"/>
      <c r="D381" s="148" t="s">
        <v>247</v>
      </c>
      <c r="E381" s="164" t="s">
        <v>1</v>
      </c>
      <c r="F381" s="165" t="s">
        <v>680</v>
      </c>
      <c r="H381" s="166">
        <v>16.37</v>
      </c>
      <c r="I381" s="167"/>
      <c r="L381" s="163"/>
      <c r="M381" s="168"/>
      <c r="T381" s="169"/>
      <c r="AT381" s="164" t="s">
        <v>247</v>
      </c>
      <c r="AU381" s="164" t="s">
        <v>86</v>
      </c>
      <c r="AV381" s="13" t="s">
        <v>86</v>
      </c>
      <c r="AW381" s="13" t="s">
        <v>32</v>
      </c>
      <c r="AX381" s="13" t="s">
        <v>76</v>
      </c>
      <c r="AY381" s="164" t="s">
        <v>176</v>
      </c>
    </row>
    <row r="382" spans="2:65" s="14" customFormat="1" ht="11.25">
      <c r="B382" s="170"/>
      <c r="D382" s="148" t="s">
        <v>247</v>
      </c>
      <c r="E382" s="171" t="s">
        <v>1</v>
      </c>
      <c r="F382" s="172" t="s">
        <v>250</v>
      </c>
      <c r="H382" s="173">
        <v>16.37</v>
      </c>
      <c r="I382" s="174"/>
      <c r="L382" s="170"/>
      <c r="M382" s="175"/>
      <c r="T382" s="176"/>
      <c r="AT382" s="171" t="s">
        <v>247</v>
      </c>
      <c r="AU382" s="171" t="s">
        <v>86</v>
      </c>
      <c r="AV382" s="14" t="s">
        <v>182</v>
      </c>
      <c r="AW382" s="14" t="s">
        <v>32</v>
      </c>
      <c r="AX382" s="14" t="s">
        <v>84</v>
      </c>
      <c r="AY382" s="171" t="s">
        <v>176</v>
      </c>
    </row>
    <row r="383" spans="2:65" s="1" customFormat="1" ht="24.2" customHeight="1">
      <c r="B383" s="31"/>
      <c r="C383" s="135" t="s">
        <v>681</v>
      </c>
      <c r="D383" s="135" t="s">
        <v>179</v>
      </c>
      <c r="E383" s="136" t="s">
        <v>682</v>
      </c>
      <c r="F383" s="137" t="s">
        <v>683</v>
      </c>
      <c r="G383" s="138" t="s">
        <v>253</v>
      </c>
      <c r="H383" s="139">
        <v>1</v>
      </c>
      <c r="I383" s="140"/>
      <c r="J383" s="141">
        <f>ROUND(I383*H383,2)</f>
        <v>0</v>
      </c>
      <c r="K383" s="137" t="s">
        <v>1</v>
      </c>
      <c r="L383" s="31"/>
      <c r="M383" s="142" t="s">
        <v>1</v>
      </c>
      <c r="N383" s="143" t="s">
        <v>41</v>
      </c>
      <c r="P383" s="144">
        <f>O383*H383</f>
        <v>0</v>
      </c>
      <c r="Q383" s="144">
        <v>3.4199999999999999E-3</v>
      </c>
      <c r="R383" s="144">
        <f>Q383*H383</f>
        <v>3.4199999999999999E-3</v>
      </c>
      <c r="S383" s="144">
        <v>0</v>
      </c>
      <c r="T383" s="145">
        <f>S383*H383</f>
        <v>0</v>
      </c>
      <c r="AR383" s="146" t="s">
        <v>138</v>
      </c>
      <c r="AT383" s="146" t="s">
        <v>179</v>
      </c>
      <c r="AU383" s="146" t="s">
        <v>86</v>
      </c>
      <c r="AY383" s="16" t="s">
        <v>176</v>
      </c>
      <c r="BE383" s="147">
        <f>IF(N383="základní",J383,0)</f>
        <v>0</v>
      </c>
      <c r="BF383" s="147">
        <f>IF(N383="snížená",J383,0)</f>
        <v>0</v>
      </c>
      <c r="BG383" s="147">
        <f>IF(N383="zákl. přenesená",J383,0)</f>
        <v>0</v>
      </c>
      <c r="BH383" s="147">
        <f>IF(N383="sníž. přenesená",J383,0)</f>
        <v>0</v>
      </c>
      <c r="BI383" s="147">
        <f>IF(N383="nulová",J383,0)</f>
        <v>0</v>
      </c>
      <c r="BJ383" s="16" t="s">
        <v>84</v>
      </c>
      <c r="BK383" s="147">
        <f>ROUND(I383*H383,2)</f>
        <v>0</v>
      </c>
      <c r="BL383" s="16" t="s">
        <v>138</v>
      </c>
      <c r="BM383" s="146" t="s">
        <v>684</v>
      </c>
    </row>
    <row r="384" spans="2:65" s="1" customFormat="1" ht="24.2" customHeight="1">
      <c r="B384" s="31"/>
      <c r="C384" s="135" t="s">
        <v>685</v>
      </c>
      <c r="D384" s="135" t="s">
        <v>179</v>
      </c>
      <c r="E384" s="136" t="s">
        <v>686</v>
      </c>
      <c r="F384" s="137" t="s">
        <v>687</v>
      </c>
      <c r="G384" s="138" t="s">
        <v>240</v>
      </c>
      <c r="H384" s="139">
        <v>16.37</v>
      </c>
      <c r="I384" s="140"/>
      <c r="J384" s="141">
        <f>ROUND(I384*H384,2)</f>
        <v>0</v>
      </c>
      <c r="K384" s="137" t="s">
        <v>241</v>
      </c>
      <c r="L384" s="31"/>
      <c r="M384" s="142" t="s">
        <v>1</v>
      </c>
      <c r="N384" s="143" t="s">
        <v>41</v>
      </c>
      <c r="P384" s="144">
        <f>O384*H384</f>
        <v>0</v>
      </c>
      <c r="Q384" s="144">
        <v>0</v>
      </c>
      <c r="R384" s="144">
        <f>Q384*H384</f>
        <v>0</v>
      </c>
      <c r="S384" s="144">
        <v>0</v>
      </c>
      <c r="T384" s="145">
        <f>S384*H384</f>
        <v>0</v>
      </c>
      <c r="AR384" s="146" t="s">
        <v>138</v>
      </c>
      <c r="AT384" s="146" t="s">
        <v>179</v>
      </c>
      <c r="AU384" s="146" t="s">
        <v>86</v>
      </c>
      <c r="AY384" s="16" t="s">
        <v>176</v>
      </c>
      <c r="BE384" s="147">
        <f>IF(N384="základní",J384,0)</f>
        <v>0</v>
      </c>
      <c r="BF384" s="147">
        <f>IF(N384="snížená",J384,0)</f>
        <v>0</v>
      </c>
      <c r="BG384" s="147">
        <f>IF(N384="zákl. přenesená",J384,0)</f>
        <v>0</v>
      </c>
      <c r="BH384" s="147">
        <f>IF(N384="sníž. přenesená",J384,0)</f>
        <v>0</v>
      </c>
      <c r="BI384" s="147">
        <f>IF(N384="nulová",J384,0)</f>
        <v>0</v>
      </c>
      <c r="BJ384" s="16" t="s">
        <v>84</v>
      </c>
      <c r="BK384" s="147">
        <f>ROUND(I384*H384,2)</f>
        <v>0</v>
      </c>
      <c r="BL384" s="16" t="s">
        <v>138</v>
      </c>
      <c r="BM384" s="146" t="s">
        <v>688</v>
      </c>
    </row>
    <row r="385" spans="2:65" s="12" customFormat="1" ht="11.25">
      <c r="B385" s="157"/>
      <c r="D385" s="148" t="s">
        <v>247</v>
      </c>
      <c r="E385" s="158" t="s">
        <v>1</v>
      </c>
      <c r="F385" s="159" t="s">
        <v>679</v>
      </c>
      <c r="H385" s="158" t="s">
        <v>1</v>
      </c>
      <c r="I385" s="160"/>
      <c r="L385" s="157"/>
      <c r="M385" s="161"/>
      <c r="T385" s="162"/>
      <c r="AT385" s="158" t="s">
        <v>247</v>
      </c>
      <c r="AU385" s="158" t="s">
        <v>86</v>
      </c>
      <c r="AV385" s="12" t="s">
        <v>84</v>
      </c>
      <c r="AW385" s="12" t="s">
        <v>32</v>
      </c>
      <c r="AX385" s="12" t="s">
        <v>76</v>
      </c>
      <c r="AY385" s="158" t="s">
        <v>176</v>
      </c>
    </row>
    <row r="386" spans="2:65" s="13" customFormat="1" ht="11.25">
      <c r="B386" s="163"/>
      <c r="D386" s="148" t="s">
        <v>247</v>
      </c>
      <c r="E386" s="164" t="s">
        <v>1</v>
      </c>
      <c r="F386" s="165" t="s">
        <v>680</v>
      </c>
      <c r="H386" s="166">
        <v>16.37</v>
      </c>
      <c r="I386" s="167"/>
      <c r="L386" s="163"/>
      <c r="M386" s="168"/>
      <c r="T386" s="169"/>
      <c r="AT386" s="164" t="s">
        <v>247</v>
      </c>
      <c r="AU386" s="164" t="s">
        <v>86</v>
      </c>
      <c r="AV386" s="13" t="s">
        <v>86</v>
      </c>
      <c r="AW386" s="13" t="s">
        <v>32</v>
      </c>
      <c r="AX386" s="13" t="s">
        <v>76</v>
      </c>
      <c r="AY386" s="164" t="s">
        <v>176</v>
      </c>
    </row>
    <row r="387" spans="2:65" s="14" customFormat="1" ht="11.25">
      <c r="B387" s="170"/>
      <c r="D387" s="148" t="s">
        <v>247</v>
      </c>
      <c r="E387" s="171" t="s">
        <v>1</v>
      </c>
      <c r="F387" s="172" t="s">
        <v>250</v>
      </c>
      <c r="H387" s="173">
        <v>16.37</v>
      </c>
      <c r="I387" s="174"/>
      <c r="L387" s="170"/>
      <c r="M387" s="175"/>
      <c r="T387" s="176"/>
      <c r="AT387" s="171" t="s">
        <v>247</v>
      </c>
      <c r="AU387" s="171" t="s">
        <v>86</v>
      </c>
      <c r="AV387" s="14" t="s">
        <v>182</v>
      </c>
      <c r="AW387" s="14" t="s">
        <v>32</v>
      </c>
      <c r="AX387" s="14" t="s">
        <v>84</v>
      </c>
      <c r="AY387" s="171" t="s">
        <v>176</v>
      </c>
    </row>
    <row r="388" spans="2:65" s="1" customFormat="1" ht="24.2" customHeight="1">
      <c r="B388" s="31"/>
      <c r="C388" s="180" t="s">
        <v>689</v>
      </c>
      <c r="D388" s="180" t="s">
        <v>484</v>
      </c>
      <c r="E388" s="181" t="s">
        <v>690</v>
      </c>
      <c r="F388" s="182" t="s">
        <v>691</v>
      </c>
      <c r="G388" s="183" t="s">
        <v>240</v>
      </c>
      <c r="H388" s="184">
        <v>17.189</v>
      </c>
      <c r="I388" s="185"/>
      <c r="J388" s="186">
        <f>ROUND(I388*H388,2)</f>
        <v>0</v>
      </c>
      <c r="K388" s="182" t="s">
        <v>241</v>
      </c>
      <c r="L388" s="187"/>
      <c r="M388" s="188" t="s">
        <v>1</v>
      </c>
      <c r="N388" s="189" t="s">
        <v>41</v>
      </c>
      <c r="P388" s="144">
        <f>O388*H388</f>
        <v>0</v>
      </c>
      <c r="Q388" s="144">
        <v>0.03</v>
      </c>
      <c r="R388" s="144">
        <f>Q388*H388</f>
        <v>0.51566999999999996</v>
      </c>
      <c r="S388" s="144">
        <v>0</v>
      </c>
      <c r="T388" s="145">
        <f>S388*H388</f>
        <v>0</v>
      </c>
      <c r="AR388" s="146" t="s">
        <v>525</v>
      </c>
      <c r="AT388" s="146" t="s">
        <v>484</v>
      </c>
      <c r="AU388" s="146" t="s">
        <v>86</v>
      </c>
      <c r="AY388" s="16" t="s">
        <v>176</v>
      </c>
      <c r="BE388" s="147">
        <f>IF(N388="základní",J388,0)</f>
        <v>0</v>
      </c>
      <c r="BF388" s="147">
        <f>IF(N388="snížená",J388,0)</f>
        <v>0</v>
      </c>
      <c r="BG388" s="147">
        <f>IF(N388="zákl. přenesená",J388,0)</f>
        <v>0</v>
      </c>
      <c r="BH388" s="147">
        <f>IF(N388="sníž. přenesená",J388,0)</f>
        <v>0</v>
      </c>
      <c r="BI388" s="147">
        <f>IF(N388="nulová",J388,0)</f>
        <v>0</v>
      </c>
      <c r="BJ388" s="16" t="s">
        <v>84</v>
      </c>
      <c r="BK388" s="147">
        <f>ROUND(I388*H388,2)</f>
        <v>0</v>
      </c>
      <c r="BL388" s="16" t="s">
        <v>138</v>
      </c>
      <c r="BM388" s="146" t="s">
        <v>692</v>
      </c>
    </row>
    <row r="389" spans="2:65" s="13" customFormat="1" ht="11.25">
      <c r="B389" s="163"/>
      <c r="D389" s="148" t="s">
        <v>247</v>
      </c>
      <c r="E389" s="164" t="s">
        <v>1</v>
      </c>
      <c r="F389" s="165" t="s">
        <v>693</v>
      </c>
      <c r="H389" s="166">
        <v>17.189</v>
      </c>
      <c r="I389" s="167"/>
      <c r="L389" s="163"/>
      <c r="M389" s="168"/>
      <c r="T389" s="169"/>
      <c r="AT389" s="164" t="s">
        <v>247</v>
      </c>
      <c r="AU389" s="164" t="s">
        <v>86</v>
      </c>
      <c r="AV389" s="13" t="s">
        <v>86</v>
      </c>
      <c r="AW389" s="13" t="s">
        <v>32</v>
      </c>
      <c r="AX389" s="13" t="s">
        <v>84</v>
      </c>
      <c r="AY389" s="164" t="s">
        <v>176</v>
      </c>
    </row>
    <row r="390" spans="2:65" s="1" customFormat="1" ht="21.75" customHeight="1">
      <c r="B390" s="31"/>
      <c r="C390" s="135" t="s">
        <v>694</v>
      </c>
      <c r="D390" s="135" t="s">
        <v>179</v>
      </c>
      <c r="E390" s="136" t="s">
        <v>695</v>
      </c>
      <c r="F390" s="137" t="s">
        <v>696</v>
      </c>
      <c r="G390" s="138" t="s">
        <v>281</v>
      </c>
      <c r="H390" s="139">
        <v>36.71</v>
      </c>
      <c r="I390" s="140"/>
      <c r="J390" s="141">
        <f>ROUND(I390*H390,2)</f>
        <v>0</v>
      </c>
      <c r="K390" s="137" t="s">
        <v>1</v>
      </c>
      <c r="L390" s="31"/>
      <c r="M390" s="142" t="s">
        <v>1</v>
      </c>
      <c r="N390" s="143" t="s">
        <v>41</v>
      </c>
      <c r="P390" s="144">
        <f>O390*H390</f>
        <v>0</v>
      </c>
      <c r="Q390" s="144">
        <v>3.4199999999999999E-3</v>
      </c>
      <c r="R390" s="144">
        <f>Q390*H390</f>
        <v>0.1255482</v>
      </c>
      <c r="S390" s="144">
        <v>0</v>
      </c>
      <c r="T390" s="145">
        <f>S390*H390</f>
        <v>0</v>
      </c>
      <c r="AR390" s="146" t="s">
        <v>138</v>
      </c>
      <c r="AT390" s="146" t="s">
        <v>179</v>
      </c>
      <c r="AU390" s="146" t="s">
        <v>86</v>
      </c>
      <c r="AY390" s="16" t="s">
        <v>176</v>
      </c>
      <c r="BE390" s="147">
        <f>IF(N390="základní",J390,0)</f>
        <v>0</v>
      </c>
      <c r="BF390" s="147">
        <f>IF(N390="snížená",J390,0)</f>
        <v>0</v>
      </c>
      <c r="BG390" s="147">
        <f>IF(N390="zákl. přenesená",J390,0)</f>
        <v>0</v>
      </c>
      <c r="BH390" s="147">
        <f>IF(N390="sníž. přenesená",J390,0)</f>
        <v>0</v>
      </c>
      <c r="BI390" s="147">
        <f>IF(N390="nulová",J390,0)</f>
        <v>0</v>
      </c>
      <c r="BJ390" s="16" t="s">
        <v>84</v>
      </c>
      <c r="BK390" s="147">
        <f>ROUND(I390*H390,2)</f>
        <v>0</v>
      </c>
      <c r="BL390" s="16" t="s">
        <v>138</v>
      </c>
      <c r="BM390" s="146" t="s">
        <v>697</v>
      </c>
    </row>
    <row r="391" spans="2:65" s="1" customFormat="1" ht="33" customHeight="1">
      <c r="B391" s="31"/>
      <c r="C391" s="135" t="s">
        <v>698</v>
      </c>
      <c r="D391" s="135" t="s">
        <v>179</v>
      </c>
      <c r="E391" s="136" t="s">
        <v>699</v>
      </c>
      <c r="F391" s="137" t="s">
        <v>700</v>
      </c>
      <c r="G391" s="138" t="s">
        <v>538</v>
      </c>
      <c r="H391" s="190"/>
      <c r="I391" s="140"/>
      <c r="J391" s="141">
        <f>ROUND(I391*H391,2)</f>
        <v>0</v>
      </c>
      <c r="K391" s="137" t="s">
        <v>241</v>
      </c>
      <c r="L391" s="31"/>
      <c r="M391" s="142" t="s">
        <v>1</v>
      </c>
      <c r="N391" s="143" t="s">
        <v>41</v>
      </c>
      <c r="P391" s="144">
        <f>O391*H391</f>
        <v>0</v>
      </c>
      <c r="Q391" s="144">
        <v>0</v>
      </c>
      <c r="R391" s="144">
        <f>Q391*H391</f>
        <v>0</v>
      </c>
      <c r="S391" s="144">
        <v>0</v>
      </c>
      <c r="T391" s="145">
        <f>S391*H391</f>
        <v>0</v>
      </c>
      <c r="AR391" s="146" t="s">
        <v>138</v>
      </c>
      <c r="AT391" s="146" t="s">
        <v>179</v>
      </c>
      <c r="AU391" s="146" t="s">
        <v>86</v>
      </c>
      <c r="AY391" s="16" t="s">
        <v>176</v>
      </c>
      <c r="BE391" s="147">
        <f>IF(N391="základní",J391,0)</f>
        <v>0</v>
      </c>
      <c r="BF391" s="147">
        <f>IF(N391="snížená",J391,0)</f>
        <v>0</v>
      </c>
      <c r="BG391" s="147">
        <f>IF(N391="zákl. přenesená",J391,0)</f>
        <v>0</v>
      </c>
      <c r="BH391" s="147">
        <f>IF(N391="sníž. přenesená",J391,0)</f>
        <v>0</v>
      </c>
      <c r="BI391" s="147">
        <f>IF(N391="nulová",J391,0)</f>
        <v>0</v>
      </c>
      <c r="BJ391" s="16" t="s">
        <v>84</v>
      </c>
      <c r="BK391" s="147">
        <f>ROUND(I391*H391,2)</f>
        <v>0</v>
      </c>
      <c r="BL391" s="16" t="s">
        <v>138</v>
      </c>
      <c r="BM391" s="146" t="s">
        <v>701</v>
      </c>
    </row>
    <row r="392" spans="2:65" s="11" customFormat="1" ht="22.9" customHeight="1">
      <c r="B392" s="123"/>
      <c r="D392" s="124" t="s">
        <v>75</v>
      </c>
      <c r="E392" s="133" t="s">
        <v>702</v>
      </c>
      <c r="F392" s="133" t="s">
        <v>703</v>
      </c>
      <c r="I392" s="126"/>
      <c r="J392" s="134">
        <f>BK392</f>
        <v>0</v>
      </c>
      <c r="L392" s="123"/>
      <c r="M392" s="128"/>
      <c r="P392" s="129">
        <f>SUM(P393:P416)</f>
        <v>0</v>
      </c>
      <c r="R392" s="129">
        <f>SUM(R393:R416)</f>
        <v>0.31270029999999999</v>
      </c>
      <c r="T392" s="130">
        <f>SUM(T393:T416)</f>
        <v>0</v>
      </c>
      <c r="AR392" s="124" t="s">
        <v>86</v>
      </c>
      <c r="AT392" s="131" t="s">
        <v>75</v>
      </c>
      <c r="AU392" s="131" t="s">
        <v>84</v>
      </c>
      <c r="AY392" s="124" t="s">
        <v>176</v>
      </c>
      <c r="BK392" s="132">
        <f>SUM(BK393:BK416)</f>
        <v>0</v>
      </c>
    </row>
    <row r="393" spans="2:65" s="1" customFormat="1" ht="16.5" customHeight="1">
      <c r="B393" s="31"/>
      <c r="C393" s="135" t="s">
        <v>704</v>
      </c>
      <c r="D393" s="135" t="s">
        <v>179</v>
      </c>
      <c r="E393" s="136" t="s">
        <v>705</v>
      </c>
      <c r="F393" s="137" t="s">
        <v>706</v>
      </c>
      <c r="G393" s="138" t="s">
        <v>240</v>
      </c>
      <c r="H393" s="139">
        <v>6.47</v>
      </c>
      <c r="I393" s="140"/>
      <c r="J393" s="141">
        <f>ROUND(I393*H393,2)</f>
        <v>0</v>
      </c>
      <c r="K393" s="137" t="s">
        <v>241</v>
      </c>
      <c r="L393" s="31"/>
      <c r="M393" s="142" t="s">
        <v>1</v>
      </c>
      <c r="N393" s="143" t="s">
        <v>41</v>
      </c>
      <c r="P393" s="144">
        <f>O393*H393</f>
        <v>0</v>
      </c>
      <c r="Q393" s="144">
        <v>0</v>
      </c>
      <c r="R393" s="144">
        <f>Q393*H393</f>
        <v>0</v>
      </c>
      <c r="S393" s="144">
        <v>0</v>
      </c>
      <c r="T393" s="145">
        <f>S393*H393</f>
        <v>0</v>
      </c>
      <c r="AR393" s="146" t="s">
        <v>138</v>
      </c>
      <c r="AT393" s="146" t="s">
        <v>179</v>
      </c>
      <c r="AU393" s="146" t="s">
        <v>86</v>
      </c>
      <c r="AY393" s="16" t="s">
        <v>176</v>
      </c>
      <c r="BE393" s="147">
        <f>IF(N393="základní",J393,0)</f>
        <v>0</v>
      </c>
      <c r="BF393" s="147">
        <f>IF(N393="snížená",J393,0)</f>
        <v>0</v>
      </c>
      <c r="BG393" s="147">
        <f>IF(N393="zákl. přenesená",J393,0)</f>
        <v>0</v>
      </c>
      <c r="BH393" s="147">
        <f>IF(N393="sníž. přenesená",J393,0)</f>
        <v>0</v>
      </c>
      <c r="BI393" s="147">
        <f>IF(N393="nulová",J393,0)</f>
        <v>0</v>
      </c>
      <c r="BJ393" s="16" t="s">
        <v>84</v>
      </c>
      <c r="BK393" s="147">
        <f>ROUND(I393*H393,2)</f>
        <v>0</v>
      </c>
      <c r="BL393" s="16" t="s">
        <v>138</v>
      </c>
      <c r="BM393" s="146" t="s">
        <v>707</v>
      </c>
    </row>
    <row r="394" spans="2:65" s="12" customFormat="1" ht="11.25">
      <c r="B394" s="157"/>
      <c r="D394" s="148" t="s">
        <v>247</v>
      </c>
      <c r="E394" s="158" t="s">
        <v>1</v>
      </c>
      <c r="F394" s="159" t="s">
        <v>708</v>
      </c>
      <c r="H394" s="158" t="s">
        <v>1</v>
      </c>
      <c r="I394" s="160"/>
      <c r="L394" s="157"/>
      <c r="M394" s="161"/>
      <c r="T394" s="162"/>
      <c r="AT394" s="158" t="s">
        <v>247</v>
      </c>
      <c r="AU394" s="158" t="s">
        <v>86</v>
      </c>
      <c r="AV394" s="12" t="s">
        <v>84</v>
      </c>
      <c r="AW394" s="12" t="s">
        <v>32</v>
      </c>
      <c r="AX394" s="12" t="s">
        <v>76</v>
      </c>
      <c r="AY394" s="158" t="s">
        <v>176</v>
      </c>
    </row>
    <row r="395" spans="2:65" s="13" customFormat="1" ht="11.25">
      <c r="B395" s="163"/>
      <c r="D395" s="148" t="s">
        <v>247</v>
      </c>
      <c r="E395" s="164" t="s">
        <v>1</v>
      </c>
      <c r="F395" s="165" t="s">
        <v>709</v>
      </c>
      <c r="H395" s="166">
        <v>6.47</v>
      </c>
      <c r="I395" s="167"/>
      <c r="L395" s="163"/>
      <c r="M395" s="168"/>
      <c r="T395" s="169"/>
      <c r="AT395" s="164" t="s">
        <v>247</v>
      </c>
      <c r="AU395" s="164" t="s">
        <v>86</v>
      </c>
      <c r="AV395" s="13" t="s">
        <v>86</v>
      </c>
      <c r="AW395" s="13" t="s">
        <v>32</v>
      </c>
      <c r="AX395" s="13" t="s">
        <v>76</v>
      </c>
      <c r="AY395" s="164" t="s">
        <v>176</v>
      </c>
    </row>
    <row r="396" spans="2:65" s="14" customFormat="1" ht="11.25">
      <c r="B396" s="170"/>
      <c r="D396" s="148" t="s">
        <v>247</v>
      </c>
      <c r="E396" s="171" t="s">
        <v>1</v>
      </c>
      <c r="F396" s="172" t="s">
        <v>250</v>
      </c>
      <c r="H396" s="173">
        <v>6.47</v>
      </c>
      <c r="I396" s="174"/>
      <c r="L396" s="170"/>
      <c r="M396" s="175"/>
      <c r="T396" s="176"/>
      <c r="AT396" s="171" t="s">
        <v>247</v>
      </c>
      <c r="AU396" s="171" t="s">
        <v>86</v>
      </c>
      <c r="AV396" s="14" t="s">
        <v>182</v>
      </c>
      <c r="AW396" s="14" t="s">
        <v>32</v>
      </c>
      <c r="AX396" s="14" t="s">
        <v>84</v>
      </c>
      <c r="AY396" s="171" t="s">
        <v>176</v>
      </c>
    </row>
    <row r="397" spans="2:65" s="1" customFormat="1" ht="16.5" customHeight="1">
      <c r="B397" s="31"/>
      <c r="C397" s="135" t="s">
        <v>710</v>
      </c>
      <c r="D397" s="135" t="s">
        <v>179</v>
      </c>
      <c r="E397" s="136" t="s">
        <v>711</v>
      </c>
      <c r="F397" s="137" t="s">
        <v>712</v>
      </c>
      <c r="G397" s="138" t="s">
        <v>240</v>
      </c>
      <c r="H397" s="139">
        <v>6.47</v>
      </c>
      <c r="I397" s="140"/>
      <c r="J397" s="141">
        <f>ROUND(I397*H397,2)</f>
        <v>0</v>
      </c>
      <c r="K397" s="137" t="s">
        <v>241</v>
      </c>
      <c r="L397" s="31"/>
      <c r="M397" s="142" t="s">
        <v>1</v>
      </c>
      <c r="N397" s="143" t="s">
        <v>41</v>
      </c>
      <c r="P397" s="144">
        <f>O397*H397</f>
        <v>0</v>
      </c>
      <c r="Q397" s="144">
        <v>2.9999999999999997E-4</v>
      </c>
      <c r="R397" s="144">
        <f>Q397*H397</f>
        <v>1.9409999999999998E-3</v>
      </c>
      <c r="S397" s="144">
        <v>0</v>
      </c>
      <c r="T397" s="145">
        <f>S397*H397</f>
        <v>0</v>
      </c>
      <c r="AR397" s="146" t="s">
        <v>138</v>
      </c>
      <c r="AT397" s="146" t="s">
        <v>179</v>
      </c>
      <c r="AU397" s="146" t="s">
        <v>86</v>
      </c>
      <c r="AY397" s="16" t="s">
        <v>176</v>
      </c>
      <c r="BE397" s="147">
        <f>IF(N397="základní",J397,0)</f>
        <v>0</v>
      </c>
      <c r="BF397" s="147">
        <f>IF(N397="snížená",J397,0)</f>
        <v>0</v>
      </c>
      <c r="BG397" s="147">
        <f>IF(N397="zákl. přenesená",J397,0)</f>
        <v>0</v>
      </c>
      <c r="BH397" s="147">
        <f>IF(N397="sníž. přenesená",J397,0)</f>
        <v>0</v>
      </c>
      <c r="BI397" s="147">
        <f>IF(N397="nulová",J397,0)</f>
        <v>0</v>
      </c>
      <c r="BJ397" s="16" t="s">
        <v>84</v>
      </c>
      <c r="BK397" s="147">
        <f>ROUND(I397*H397,2)</f>
        <v>0</v>
      </c>
      <c r="BL397" s="16" t="s">
        <v>138</v>
      </c>
      <c r="BM397" s="146" t="s">
        <v>713</v>
      </c>
    </row>
    <row r="398" spans="2:65" s="12" customFormat="1" ht="11.25">
      <c r="B398" s="157"/>
      <c r="D398" s="148" t="s">
        <v>247</v>
      </c>
      <c r="E398" s="158" t="s">
        <v>1</v>
      </c>
      <c r="F398" s="159" t="s">
        <v>708</v>
      </c>
      <c r="H398" s="158" t="s">
        <v>1</v>
      </c>
      <c r="I398" s="160"/>
      <c r="L398" s="157"/>
      <c r="M398" s="161"/>
      <c r="T398" s="162"/>
      <c r="AT398" s="158" t="s">
        <v>247</v>
      </c>
      <c r="AU398" s="158" t="s">
        <v>86</v>
      </c>
      <c r="AV398" s="12" t="s">
        <v>84</v>
      </c>
      <c r="AW398" s="12" t="s">
        <v>32</v>
      </c>
      <c r="AX398" s="12" t="s">
        <v>76</v>
      </c>
      <c r="AY398" s="158" t="s">
        <v>176</v>
      </c>
    </row>
    <row r="399" spans="2:65" s="13" customFormat="1" ht="11.25">
      <c r="B399" s="163"/>
      <c r="D399" s="148" t="s">
        <v>247</v>
      </c>
      <c r="E399" s="164" t="s">
        <v>1</v>
      </c>
      <c r="F399" s="165" t="s">
        <v>709</v>
      </c>
      <c r="H399" s="166">
        <v>6.47</v>
      </c>
      <c r="I399" s="167"/>
      <c r="L399" s="163"/>
      <c r="M399" s="168"/>
      <c r="T399" s="169"/>
      <c r="AT399" s="164" t="s">
        <v>247</v>
      </c>
      <c r="AU399" s="164" t="s">
        <v>86</v>
      </c>
      <c r="AV399" s="13" t="s">
        <v>86</v>
      </c>
      <c r="AW399" s="13" t="s">
        <v>32</v>
      </c>
      <c r="AX399" s="13" t="s">
        <v>76</v>
      </c>
      <c r="AY399" s="164" t="s">
        <v>176</v>
      </c>
    </row>
    <row r="400" spans="2:65" s="14" customFormat="1" ht="11.25">
      <c r="B400" s="170"/>
      <c r="D400" s="148" t="s">
        <v>247</v>
      </c>
      <c r="E400" s="171" t="s">
        <v>1</v>
      </c>
      <c r="F400" s="172" t="s">
        <v>250</v>
      </c>
      <c r="H400" s="173">
        <v>6.47</v>
      </c>
      <c r="I400" s="174"/>
      <c r="L400" s="170"/>
      <c r="M400" s="175"/>
      <c r="T400" s="176"/>
      <c r="AT400" s="171" t="s">
        <v>247</v>
      </c>
      <c r="AU400" s="171" t="s">
        <v>86</v>
      </c>
      <c r="AV400" s="14" t="s">
        <v>182</v>
      </c>
      <c r="AW400" s="14" t="s">
        <v>32</v>
      </c>
      <c r="AX400" s="14" t="s">
        <v>84</v>
      </c>
      <c r="AY400" s="171" t="s">
        <v>176</v>
      </c>
    </row>
    <row r="401" spans="2:65" s="1" customFormat="1" ht="24.2" customHeight="1">
      <c r="B401" s="31"/>
      <c r="C401" s="135" t="s">
        <v>714</v>
      </c>
      <c r="D401" s="135" t="s">
        <v>179</v>
      </c>
      <c r="E401" s="136" t="s">
        <v>715</v>
      </c>
      <c r="F401" s="137" t="s">
        <v>716</v>
      </c>
      <c r="G401" s="138" t="s">
        <v>240</v>
      </c>
      <c r="H401" s="139">
        <v>6.47</v>
      </c>
      <c r="I401" s="140"/>
      <c r="J401" s="141">
        <f>ROUND(I401*H401,2)</f>
        <v>0</v>
      </c>
      <c r="K401" s="137" t="s">
        <v>241</v>
      </c>
      <c r="L401" s="31"/>
      <c r="M401" s="142" t="s">
        <v>1</v>
      </c>
      <c r="N401" s="143" t="s">
        <v>41</v>
      </c>
      <c r="P401" s="144">
        <f>O401*H401</f>
        <v>0</v>
      </c>
      <c r="Q401" s="144">
        <v>1.2E-2</v>
      </c>
      <c r="R401" s="144">
        <f>Q401*H401</f>
        <v>7.7640000000000001E-2</v>
      </c>
      <c r="S401" s="144">
        <v>0</v>
      </c>
      <c r="T401" s="145">
        <f>S401*H401</f>
        <v>0</v>
      </c>
      <c r="AR401" s="146" t="s">
        <v>138</v>
      </c>
      <c r="AT401" s="146" t="s">
        <v>179</v>
      </c>
      <c r="AU401" s="146" t="s">
        <v>86</v>
      </c>
      <c r="AY401" s="16" t="s">
        <v>176</v>
      </c>
      <c r="BE401" s="147">
        <f>IF(N401="základní",J401,0)</f>
        <v>0</v>
      </c>
      <c r="BF401" s="147">
        <f>IF(N401="snížená",J401,0)</f>
        <v>0</v>
      </c>
      <c r="BG401" s="147">
        <f>IF(N401="zákl. přenesená",J401,0)</f>
        <v>0</v>
      </c>
      <c r="BH401" s="147">
        <f>IF(N401="sníž. přenesená",J401,0)</f>
        <v>0</v>
      </c>
      <c r="BI401" s="147">
        <f>IF(N401="nulová",J401,0)</f>
        <v>0</v>
      </c>
      <c r="BJ401" s="16" t="s">
        <v>84</v>
      </c>
      <c r="BK401" s="147">
        <f>ROUND(I401*H401,2)</f>
        <v>0</v>
      </c>
      <c r="BL401" s="16" t="s">
        <v>138</v>
      </c>
      <c r="BM401" s="146" t="s">
        <v>717</v>
      </c>
    </row>
    <row r="402" spans="2:65" s="12" customFormat="1" ht="11.25">
      <c r="B402" s="157"/>
      <c r="D402" s="148" t="s">
        <v>247</v>
      </c>
      <c r="E402" s="158" t="s">
        <v>1</v>
      </c>
      <c r="F402" s="159" t="s">
        <v>708</v>
      </c>
      <c r="H402" s="158" t="s">
        <v>1</v>
      </c>
      <c r="I402" s="160"/>
      <c r="L402" s="157"/>
      <c r="M402" s="161"/>
      <c r="T402" s="162"/>
      <c r="AT402" s="158" t="s">
        <v>247</v>
      </c>
      <c r="AU402" s="158" t="s">
        <v>86</v>
      </c>
      <c r="AV402" s="12" t="s">
        <v>84</v>
      </c>
      <c r="AW402" s="12" t="s">
        <v>32</v>
      </c>
      <c r="AX402" s="12" t="s">
        <v>76</v>
      </c>
      <c r="AY402" s="158" t="s">
        <v>176</v>
      </c>
    </row>
    <row r="403" spans="2:65" s="13" customFormat="1" ht="11.25">
      <c r="B403" s="163"/>
      <c r="D403" s="148" t="s">
        <v>247</v>
      </c>
      <c r="E403" s="164" t="s">
        <v>1</v>
      </c>
      <c r="F403" s="165" t="s">
        <v>709</v>
      </c>
      <c r="H403" s="166">
        <v>6.47</v>
      </c>
      <c r="I403" s="167"/>
      <c r="L403" s="163"/>
      <c r="M403" s="168"/>
      <c r="T403" s="169"/>
      <c r="AT403" s="164" t="s">
        <v>247</v>
      </c>
      <c r="AU403" s="164" t="s">
        <v>86</v>
      </c>
      <c r="AV403" s="13" t="s">
        <v>86</v>
      </c>
      <c r="AW403" s="13" t="s">
        <v>32</v>
      </c>
      <c r="AX403" s="13" t="s">
        <v>76</v>
      </c>
      <c r="AY403" s="164" t="s">
        <v>176</v>
      </c>
    </row>
    <row r="404" spans="2:65" s="14" customFormat="1" ht="11.25">
      <c r="B404" s="170"/>
      <c r="D404" s="148" t="s">
        <v>247</v>
      </c>
      <c r="E404" s="171" t="s">
        <v>1</v>
      </c>
      <c r="F404" s="172" t="s">
        <v>250</v>
      </c>
      <c r="H404" s="173">
        <v>6.47</v>
      </c>
      <c r="I404" s="174"/>
      <c r="L404" s="170"/>
      <c r="M404" s="175"/>
      <c r="T404" s="176"/>
      <c r="AT404" s="171" t="s">
        <v>247</v>
      </c>
      <c r="AU404" s="171" t="s">
        <v>86</v>
      </c>
      <c r="AV404" s="14" t="s">
        <v>182</v>
      </c>
      <c r="AW404" s="14" t="s">
        <v>32</v>
      </c>
      <c r="AX404" s="14" t="s">
        <v>84</v>
      </c>
      <c r="AY404" s="171" t="s">
        <v>176</v>
      </c>
    </row>
    <row r="405" spans="2:65" s="1" customFormat="1" ht="33" customHeight="1">
      <c r="B405" s="31"/>
      <c r="C405" s="135" t="s">
        <v>718</v>
      </c>
      <c r="D405" s="135" t="s">
        <v>179</v>
      </c>
      <c r="E405" s="136" t="s">
        <v>719</v>
      </c>
      <c r="F405" s="137" t="s">
        <v>720</v>
      </c>
      <c r="G405" s="138" t="s">
        <v>240</v>
      </c>
      <c r="H405" s="139">
        <v>6.47</v>
      </c>
      <c r="I405" s="140"/>
      <c r="J405" s="141">
        <f>ROUND(I405*H405,2)</f>
        <v>0</v>
      </c>
      <c r="K405" s="137" t="s">
        <v>241</v>
      </c>
      <c r="L405" s="31"/>
      <c r="M405" s="142" t="s">
        <v>1</v>
      </c>
      <c r="N405" s="143" t="s">
        <v>41</v>
      </c>
      <c r="P405" s="144">
        <f>O405*H405</f>
        <v>0</v>
      </c>
      <c r="Q405" s="144">
        <v>9.0900000000000009E-3</v>
      </c>
      <c r="R405" s="144">
        <f>Q405*H405</f>
        <v>5.8812300000000005E-2</v>
      </c>
      <c r="S405" s="144">
        <v>0</v>
      </c>
      <c r="T405" s="145">
        <f>S405*H405</f>
        <v>0</v>
      </c>
      <c r="AR405" s="146" t="s">
        <v>138</v>
      </c>
      <c r="AT405" s="146" t="s">
        <v>179</v>
      </c>
      <c r="AU405" s="146" t="s">
        <v>86</v>
      </c>
      <c r="AY405" s="16" t="s">
        <v>176</v>
      </c>
      <c r="BE405" s="147">
        <f>IF(N405="základní",J405,0)</f>
        <v>0</v>
      </c>
      <c r="BF405" s="147">
        <f>IF(N405="snížená",J405,0)</f>
        <v>0</v>
      </c>
      <c r="BG405" s="147">
        <f>IF(N405="zákl. přenesená",J405,0)</f>
        <v>0</v>
      </c>
      <c r="BH405" s="147">
        <f>IF(N405="sníž. přenesená",J405,0)</f>
        <v>0</v>
      </c>
      <c r="BI405" s="147">
        <f>IF(N405="nulová",J405,0)</f>
        <v>0</v>
      </c>
      <c r="BJ405" s="16" t="s">
        <v>84</v>
      </c>
      <c r="BK405" s="147">
        <f>ROUND(I405*H405,2)</f>
        <v>0</v>
      </c>
      <c r="BL405" s="16" t="s">
        <v>138</v>
      </c>
      <c r="BM405" s="146" t="s">
        <v>721</v>
      </c>
    </row>
    <row r="406" spans="2:65" s="12" customFormat="1" ht="11.25">
      <c r="B406" s="157"/>
      <c r="D406" s="148" t="s">
        <v>247</v>
      </c>
      <c r="E406" s="158" t="s">
        <v>1</v>
      </c>
      <c r="F406" s="159" t="s">
        <v>708</v>
      </c>
      <c r="H406" s="158" t="s">
        <v>1</v>
      </c>
      <c r="I406" s="160"/>
      <c r="L406" s="157"/>
      <c r="M406" s="161"/>
      <c r="T406" s="162"/>
      <c r="AT406" s="158" t="s">
        <v>247</v>
      </c>
      <c r="AU406" s="158" t="s">
        <v>86</v>
      </c>
      <c r="AV406" s="12" t="s">
        <v>84</v>
      </c>
      <c r="AW406" s="12" t="s">
        <v>32</v>
      </c>
      <c r="AX406" s="12" t="s">
        <v>76</v>
      </c>
      <c r="AY406" s="158" t="s">
        <v>176</v>
      </c>
    </row>
    <row r="407" spans="2:65" s="13" customFormat="1" ht="11.25">
      <c r="B407" s="163"/>
      <c r="D407" s="148" t="s">
        <v>247</v>
      </c>
      <c r="E407" s="164" t="s">
        <v>1</v>
      </c>
      <c r="F407" s="165" t="s">
        <v>709</v>
      </c>
      <c r="H407" s="166">
        <v>6.47</v>
      </c>
      <c r="I407" s="167"/>
      <c r="L407" s="163"/>
      <c r="M407" s="168"/>
      <c r="T407" s="169"/>
      <c r="AT407" s="164" t="s">
        <v>247</v>
      </c>
      <c r="AU407" s="164" t="s">
        <v>86</v>
      </c>
      <c r="AV407" s="13" t="s">
        <v>86</v>
      </c>
      <c r="AW407" s="13" t="s">
        <v>32</v>
      </c>
      <c r="AX407" s="13" t="s">
        <v>76</v>
      </c>
      <c r="AY407" s="164" t="s">
        <v>176</v>
      </c>
    </row>
    <row r="408" spans="2:65" s="14" customFormat="1" ht="11.25">
      <c r="B408" s="170"/>
      <c r="D408" s="148" t="s">
        <v>247</v>
      </c>
      <c r="E408" s="171" t="s">
        <v>1</v>
      </c>
      <c r="F408" s="172" t="s">
        <v>250</v>
      </c>
      <c r="H408" s="173">
        <v>6.47</v>
      </c>
      <c r="I408" s="174"/>
      <c r="L408" s="170"/>
      <c r="M408" s="175"/>
      <c r="T408" s="176"/>
      <c r="AT408" s="171" t="s">
        <v>247</v>
      </c>
      <c r="AU408" s="171" t="s">
        <v>86</v>
      </c>
      <c r="AV408" s="14" t="s">
        <v>182</v>
      </c>
      <c r="AW408" s="14" t="s">
        <v>32</v>
      </c>
      <c r="AX408" s="14" t="s">
        <v>84</v>
      </c>
      <c r="AY408" s="171" t="s">
        <v>176</v>
      </c>
    </row>
    <row r="409" spans="2:65" s="1" customFormat="1" ht="24.2" customHeight="1">
      <c r="B409" s="31"/>
      <c r="C409" s="180" t="s">
        <v>722</v>
      </c>
      <c r="D409" s="180" t="s">
        <v>484</v>
      </c>
      <c r="E409" s="181" t="s">
        <v>723</v>
      </c>
      <c r="F409" s="182" t="s">
        <v>724</v>
      </c>
      <c r="G409" s="183" t="s">
        <v>240</v>
      </c>
      <c r="H409" s="184">
        <v>7.4409999999999998</v>
      </c>
      <c r="I409" s="185"/>
      <c r="J409" s="186">
        <f>ROUND(I409*H409,2)</f>
        <v>0</v>
      </c>
      <c r="K409" s="182" t="s">
        <v>241</v>
      </c>
      <c r="L409" s="187"/>
      <c r="M409" s="188" t="s">
        <v>1</v>
      </c>
      <c r="N409" s="189" t="s">
        <v>41</v>
      </c>
      <c r="P409" s="144">
        <f>O409*H409</f>
        <v>0</v>
      </c>
      <c r="Q409" s="144">
        <v>2.1999999999999999E-2</v>
      </c>
      <c r="R409" s="144">
        <f>Q409*H409</f>
        <v>0.16370199999999999</v>
      </c>
      <c r="S409" s="144">
        <v>0</v>
      </c>
      <c r="T409" s="145">
        <f>S409*H409</f>
        <v>0</v>
      </c>
      <c r="AR409" s="146" t="s">
        <v>525</v>
      </c>
      <c r="AT409" s="146" t="s">
        <v>484</v>
      </c>
      <c r="AU409" s="146" t="s">
        <v>86</v>
      </c>
      <c r="AY409" s="16" t="s">
        <v>176</v>
      </c>
      <c r="BE409" s="147">
        <f>IF(N409="základní",J409,0)</f>
        <v>0</v>
      </c>
      <c r="BF409" s="147">
        <f>IF(N409="snížená",J409,0)</f>
        <v>0</v>
      </c>
      <c r="BG409" s="147">
        <f>IF(N409="zákl. přenesená",J409,0)</f>
        <v>0</v>
      </c>
      <c r="BH409" s="147">
        <f>IF(N409="sníž. přenesená",J409,0)</f>
        <v>0</v>
      </c>
      <c r="BI409" s="147">
        <f>IF(N409="nulová",J409,0)</f>
        <v>0</v>
      </c>
      <c r="BJ409" s="16" t="s">
        <v>84</v>
      </c>
      <c r="BK409" s="147">
        <f>ROUND(I409*H409,2)</f>
        <v>0</v>
      </c>
      <c r="BL409" s="16" t="s">
        <v>138</v>
      </c>
      <c r="BM409" s="146" t="s">
        <v>725</v>
      </c>
    </row>
    <row r="410" spans="2:65" s="13" customFormat="1" ht="11.25">
      <c r="B410" s="163"/>
      <c r="D410" s="148" t="s">
        <v>247</v>
      </c>
      <c r="E410" s="164" t="s">
        <v>1</v>
      </c>
      <c r="F410" s="165" t="s">
        <v>726</v>
      </c>
      <c r="H410" s="166">
        <v>7.4409999999999998</v>
      </c>
      <c r="I410" s="167"/>
      <c r="L410" s="163"/>
      <c r="M410" s="168"/>
      <c r="T410" s="169"/>
      <c r="AT410" s="164" t="s">
        <v>247</v>
      </c>
      <c r="AU410" s="164" t="s">
        <v>86</v>
      </c>
      <c r="AV410" s="13" t="s">
        <v>86</v>
      </c>
      <c r="AW410" s="13" t="s">
        <v>32</v>
      </c>
      <c r="AX410" s="13" t="s">
        <v>84</v>
      </c>
      <c r="AY410" s="164" t="s">
        <v>176</v>
      </c>
    </row>
    <row r="411" spans="2:65" s="1" customFormat="1" ht="24.2" customHeight="1">
      <c r="B411" s="31"/>
      <c r="C411" s="135" t="s">
        <v>727</v>
      </c>
      <c r="D411" s="135" t="s">
        <v>179</v>
      </c>
      <c r="E411" s="136" t="s">
        <v>728</v>
      </c>
      <c r="F411" s="137" t="s">
        <v>729</v>
      </c>
      <c r="G411" s="138" t="s">
        <v>240</v>
      </c>
      <c r="H411" s="139">
        <v>6.47</v>
      </c>
      <c r="I411" s="140"/>
      <c r="J411" s="141">
        <f>ROUND(I411*H411,2)</f>
        <v>0</v>
      </c>
      <c r="K411" s="137" t="s">
        <v>241</v>
      </c>
      <c r="L411" s="31"/>
      <c r="M411" s="142" t="s">
        <v>1</v>
      </c>
      <c r="N411" s="143" t="s">
        <v>41</v>
      </c>
      <c r="P411" s="144">
        <f>O411*H411</f>
        <v>0</v>
      </c>
      <c r="Q411" s="144">
        <v>1.5E-3</v>
      </c>
      <c r="R411" s="144">
        <f>Q411*H411</f>
        <v>9.7050000000000001E-3</v>
      </c>
      <c r="S411" s="144">
        <v>0</v>
      </c>
      <c r="T411" s="145">
        <f>S411*H411</f>
        <v>0</v>
      </c>
      <c r="AR411" s="146" t="s">
        <v>138</v>
      </c>
      <c r="AT411" s="146" t="s">
        <v>179</v>
      </c>
      <c r="AU411" s="146" t="s">
        <v>86</v>
      </c>
      <c r="AY411" s="16" t="s">
        <v>176</v>
      </c>
      <c r="BE411" s="147">
        <f>IF(N411="základní",J411,0)</f>
        <v>0</v>
      </c>
      <c r="BF411" s="147">
        <f>IF(N411="snížená",J411,0)</f>
        <v>0</v>
      </c>
      <c r="BG411" s="147">
        <f>IF(N411="zákl. přenesená",J411,0)</f>
        <v>0</v>
      </c>
      <c r="BH411" s="147">
        <f>IF(N411="sníž. přenesená",J411,0)</f>
        <v>0</v>
      </c>
      <c r="BI411" s="147">
        <f>IF(N411="nulová",J411,0)</f>
        <v>0</v>
      </c>
      <c r="BJ411" s="16" t="s">
        <v>84</v>
      </c>
      <c r="BK411" s="147">
        <f>ROUND(I411*H411,2)</f>
        <v>0</v>
      </c>
      <c r="BL411" s="16" t="s">
        <v>138</v>
      </c>
      <c r="BM411" s="146" t="s">
        <v>730</v>
      </c>
    </row>
    <row r="412" spans="2:65" s="12" customFormat="1" ht="11.25">
      <c r="B412" s="157"/>
      <c r="D412" s="148" t="s">
        <v>247</v>
      </c>
      <c r="E412" s="158" t="s">
        <v>1</v>
      </c>
      <c r="F412" s="159" t="s">
        <v>708</v>
      </c>
      <c r="H412" s="158" t="s">
        <v>1</v>
      </c>
      <c r="I412" s="160"/>
      <c r="L412" s="157"/>
      <c r="M412" s="161"/>
      <c r="T412" s="162"/>
      <c r="AT412" s="158" t="s">
        <v>247</v>
      </c>
      <c r="AU412" s="158" t="s">
        <v>86</v>
      </c>
      <c r="AV412" s="12" t="s">
        <v>84</v>
      </c>
      <c r="AW412" s="12" t="s">
        <v>32</v>
      </c>
      <c r="AX412" s="12" t="s">
        <v>76</v>
      </c>
      <c r="AY412" s="158" t="s">
        <v>176</v>
      </c>
    </row>
    <row r="413" spans="2:65" s="13" customFormat="1" ht="11.25">
      <c r="B413" s="163"/>
      <c r="D413" s="148" t="s">
        <v>247</v>
      </c>
      <c r="E413" s="164" t="s">
        <v>1</v>
      </c>
      <c r="F413" s="165" t="s">
        <v>709</v>
      </c>
      <c r="H413" s="166">
        <v>6.47</v>
      </c>
      <c r="I413" s="167"/>
      <c r="L413" s="163"/>
      <c r="M413" s="168"/>
      <c r="T413" s="169"/>
      <c r="AT413" s="164" t="s">
        <v>247</v>
      </c>
      <c r="AU413" s="164" t="s">
        <v>86</v>
      </c>
      <c r="AV413" s="13" t="s">
        <v>86</v>
      </c>
      <c r="AW413" s="13" t="s">
        <v>32</v>
      </c>
      <c r="AX413" s="13" t="s">
        <v>76</v>
      </c>
      <c r="AY413" s="164" t="s">
        <v>176</v>
      </c>
    </row>
    <row r="414" spans="2:65" s="14" customFormat="1" ht="11.25">
      <c r="B414" s="170"/>
      <c r="D414" s="148" t="s">
        <v>247</v>
      </c>
      <c r="E414" s="171" t="s">
        <v>1</v>
      </c>
      <c r="F414" s="172" t="s">
        <v>250</v>
      </c>
      <c r="H414" s="173">
        <v>6.47</v>
      </c>
      <c r="I414" s="174"/>
      <c r="L414" s="170"/>
      <c r="M414" s="175"/>
      <c r="T414" s="176"/>
      <c r="AT414" s="171" t="s">
        <v>247</v>
      </c>
      <c r="AU414" s="171" t="s">
        <v>86</v>
      </c>
      <c r="AV414" s="14" t="s">
        <v>182</v>
      </c>
      <c r="AW414" s="14" t="s">
        <v>32</v>
      </c>
      <c r="AX414" s="14" t="s">
        <v>84</v>
      </c>
      <c r="AY414" s="171" t="s">
        <v>176</v>
      </c>
    </row>
    <row r="415" spans="2:65" s="1" customFormat="1" ht="16.5" customHeight="1">
      <c r="B415" s="31"/>
      <c r="C415" s="135" t="s">
        <v>731</v>
      </c>
      <c r="D415" s="135" t="s">
        <v>179</v>
      </c>
      <c r="E415" s="136" t="s">
        <v>732</v>
      </c>
      <c r="F415" s="137" t="s">
        <v>733</v>
      </c>
      <c r="G415" s="138" t="s">
        <v>281</v>
      </c>
      <c r="H415" s="139">
        <v>10</v>
      </c>
      <c r="I415" s="140"/>
      <c r="J415" s="141">
        <f>ROUND(I415*H415,2)</f>
        <v>0</v>
      </c>
      <c r="K415" s="137" t="s">
        <v>241</v>
      </c>
      <c r="L415" s="31"/>
      <c r="M415" s="142" t="s">
        <v>1</v>
      </c>
      <c r="N415" s="143" t="s">
        <v>41</v>
      </c>
      <c r="P415" s="144">
        <f>O415*H415</f>
        <v>0</v>
      </c>
      <c r="Q415" s="144">
        <v>9.0000000000000006E-5</v>
      </c>
      <c r="R415" s="144">
        <f>Q415*H415</f>
        <v>9.0000000000000008E-4</v>
      </c>
      <c r="S415" s="144">
        <v>0</v>
      </c>
      <c r="T415" s="145">
        <f>S415*H415</f>
        <v>0</v>
      </c>
      <c r="AR415" s="146" t="s">
        <v>138</v>
      </c>
      <c r="AT415" s="146" t="s">
        <v>179</v>
      </c>
      <c r="AU415" s="146" t="s">
        <v>86</v>
      </c>
      <c r="AY415" s="16" t="s">
        <v>176</v>
      </c>
      <c r="BE415" s="147">
        <f>IF(N415="základní",J415,0)</f>
        <v>0</v>
      </c>
      <c r="BF415" s="147">
        <f>IF(N415="snížená",J415,0)</f>
        <v>0</v>
      </c>
      <c r="BG415" s="147">
        <f>IF(N415="zákl. přenesená",J415,0)</f>
        <v>0</v>
      </c>
      <c r="BH415" s="147">
        <f>IF(N415="sníž. přenesená",J415,0)</f>
        <v>0</v>
      </c>
      <c r="BI415" s="147">
        <f>IF(N415="nulová",J415,0)</f>
        <v>0</v>
      </c>
      <c r="BJ415" s="16" t="s">
        <v>84</v>
      </c>
      <c r="BK415" s="147">
        <f>ROUND(I415*H415,2)</f>
        <v>0</v>
      </c>
      <c r="BL415" s="16" t="s">
        <v>138</v>
      </c>
      <c r="BM415" s="146" t="s">
        <v>734</v>
      </c>
    </row>
    <row r="416" spans="2:65" s="1" customFormat="1" ht="24.2" customHeight="1">
      <c r="B416" s="31"/>
      <c r="C416" s="135" t="s">
        <v>735</v>
      </c>
      <c r="D416" s="135" t="s">
        <v>179</v>
      </c>
      <c r="E416" s="136" t="s">
        <v>736</v>
      </c>
      <c r="F416" s="137" t="s">
        <v>737</v>
      </c>
      <c r="G416" s="138" t="s">
        <v>538</v>
      </c>
      <c r="H416" s="190"/>
      <c r="I416" s="140"/>
      <c r="J416" s="141">
        <f>ROUND(I416*H416,2)</f>
        <v>0</v>
      </c>
      <c r="K416" s="137" t="s">
        <v>241</v>
      </c>
      <c r="L416" s="31"/>
      <c r="M416" s="142" t="s">
        <v>1</v>
      </c>
      <c r="N416" s="143" t="s">
        <v>41</v>
      </c>
      <c r="P416" s="144">
        <f>O416*H416</f>
        <v>0</v>
      </c>
      <c r="Q416" s="144">
        <v>0</v>
      </c>
      <c r="R416" s="144">
        <f>Q416*H416</f>
        <v>0</v>
      </c>
      <c r="S416" s="144">
        <v>0</v>
      </c>
      <c r="T416" s="145">
        <f>S416*H416</f>
        <v>0</v>
      </c>
      <c r="AR416" s="146" t="s">
        <v>138</v>
      </c>
      <c r="AT416" s="146" t="s">
        <v>179</v>
      </c>
      <c r="AU416" s="146" t="s">
        <v>86</v>
      </c>
      <c r="AY416" s="16" t="s">
        <v>176</v>
      </c>
      <c r="BE416" s="147">
        <f>IF(N416="základní",J416,0)</f>
        <v>0</v>
      </c>
      <c r="BF416" s="147">
        <f>IF(N416="snížená",J416,0)</f>
        <v>0</v>
      </c>
      <c r="BG416" s="147">
        <f>IF(N416="zákl. přenesená",J416,0)</f>
        <v>0</v>
      </c>
      <c r="BH416" s="147">
        <f>IF(N416="sníž. přenesená",J416,0)</f>
        <v>0</v>
      </c>
      <c r="BI416" s="147">
        <f>IF(N416="nulová",J416,0)</f>
        <v>0</v>
      </c>
      <c r="BJ416" s="16" t="s">
        <v>84</v>
      </c>
      <c r="BK416" s="147">
        <f>ROUND(I416*H416,2)</f>
        <v>0</v>
      </c>
      <c r="BL416" s="16" t="s">
        <v>138</v>
      </c>
      <c r="BM416" s="146" t="s">
        <v>738</v>
      </c>
    </row>
    <row r="417" spans="2:65" s="11" customFormat="1" ht="22.9" customHeight="1">
      <c r="B417" s="123"/>
      <c r="D417" s="124" t="s">
        <v>75</v>
      </c>
      <c r="E417" s="133" t="s">
        <v>352</v>
      </c>
      <c r="F417" s="133" t="s">
        <v>353</v>
      </c>
      <c r="I417" s="126"/>
      <c r="J417" s="134">
        <f>BK417</f>
        <v>0</v>
      </c>
      <c r="L417" s="123"/>
      <c r="M417" s="128"/>
      <c r="P417" s="129">
        <f>SUM(P418:P472)</f>
        <v>0</v>
      </c>
      <c r="R417" s="129">
        <f>SUM(R418:R472)</f>
        <v>8.5084604000000006</v>
      </c>
      <c r="T417" s="130">
        <f>SUM(T418:T472)</f>
        <v>0</v>
      </c>
      <c r="AR417" s="124" t="s">
        <v>86</v>
      </c>
      <c r="AT417" s="131" t="s">
        <v>75</v>
      </c>
      <c r="AU417" s="131" t="s">
        <v>84</v>
      </c>
      <c r="AY417" s="124" t="s">
        <v>176</v>
      </c>
      <c r="BK417" s="132">
        <f>SUM(BK418:BK472)</f>
        <v>0</v>
      </c>
    </row>
    <row r="418" spans="2:65" s="1" customFormat="1" ht="16.5" customHeight="1">
      <c r="B418" s="31"/>
      <c r="C418" s="135" t="s">
        <v>739</v>
      </c>
      <c r="D418" s="135" t="s">
        <v>179</v>
      </c>
      <c r="E418" s="136" t="s">
        <v>740</v>
      </c>
      <c r="F418" s="137" t="s">
        <v>741</v>
      </c>
      <c r="G418" s="138" t="s">
        <v>240</v>
      </c>
      <c r="H418" s="139">
        <v>518.33000000000004</v>
      </c>
      <c r="I418" s="140"/>
      <c r="J418" s="141">
        <f>ROUND(I418*H418,2)</f>
        <v>0</v>
      </c>
      <c r="K418" s="137" t="s">
        <v>241</v>
      </c>
      <c r="L418" s="31"/>
      <c r="M418" s="142" t="s">
        <v>1</v>
      </c>
      <c r="N418" s="143" t="s">
        <v>41</v>
      </c>
      <c r="P418" s="144">
        <f>O418*H418</f>
        <v>0</v>
      </c>
      <c r="Q418" s="144">
        <v>0</v>
      </c>
      <c r="R418" s="144">
        <f>Q418*H418</f>
        <v>0</v>
      </c>
      <c r="S418" s="144">
        <v>0</v>
      </c>
      <c r="T418" s="145">
        <f>S418*H418</f>
        <v>0</v>
      </c>
      <c r="AR418" s="146" t="s">
        <v>138</v>
      </c>
      <c r="AT418" s="146" t="s">
        <v>179</v>
      </c>
      <c r="AU418" s="146" t="s">
        <v>86</v>
      </c>
      <c r="AY418" s="16" t="s">
        <v>176</v>
      </c>
      <c r="BE418" s="147">
        <f>IF(N418="základní",J418,0)</f>
        <v>0</v>
      </c>
      <c r="BF418" s="147">
        <f>IF(N418="snížená",J418,0)</f>
        <v>0</v>
      </c>
      <c r="BG418" s="147">
        <f>IF(N418="zákl. přenesená",J418,0)</f>
        <v>0</v>
      </c>
      <c r="BH418" s="147">
        <f>IF(N418="sníž. přenesená",J418,0)</f>
        <v>0</v>
      </c>
      <c r="BI418" s="147">
        <f>IF(N418="nulová",J418,0)</f>
        <v>0</v>
      </c>
      <c r="BJ418" s="16" t="s">
        <v>84</v>
      </c>
      <c r="BK418" s="147">
        <f>ROUND(I418*H418,2)</f>
        <v>0</v>
      </c>
      <c r="BL418" s="16" t="s">
        <v>138</v>
      </c>
      <c r="BM418" s="146" t="s">
        <v>742</v>
      </c>
    </row>
    <row r="419" spans="2:65" s="12" customFormat="1" ht="11.25">
      <c r="B419" s="157"/>
      <c r="D419" s="148" t="s">
        <v>247</v>
      </c>
      <c r="E419" s="158" t="s">
        <v>1</v>
      </c>
      <c r="F419" s="159" t="s">
        <v>743</v>
      </c>
      <c r="H419" s="158" t="s">
        <v>1</v>
      </c>
      <c r="I419" s="160"/>
      <c r="L419" s="157"/>
      <c r="M419" s="161"/>
      <c r="T419" s="162"/>
      <c r="AT419" s="158" t="s">
        <v>247</v>
      </c>
      <c r="AU419" s="158" t="s">
        <v>86</v>
      </c>
      <c r="AV419" s="12" t="s">
        <v>84</v>
      </c>
      <c r="AW419" s="12" t="s">
        <v>32</v>
      </c>
      <c r="AX419" s="12" t="s">
        <v>76</v>
      </c>
      <c r="AY419" s="158" t="s">
        <v>176</v>
      </c>
    </row>
    <row r="420" spans="2:65" s="13" customFormat="1" ht="11.25">
      <c r="B420" s="163"/>
      <c r="D420" s="148" t="s">
        <v>247</v>
      </c>
      <c r="E420" s="164" t="s">
        <v>1</v>
      </c>
      <c r="F420" s="165" t="s">
        <v>744</v>
      </c>
      <c r="H420" s="166">
        <v>167.54</v>
      </c>
      <c r="I420" s="167"/>
      <c r="L420" s="163"/>
      <c r="M420" s="168"/>
      <c r="T420" s="169"/>
      <c r="AT420" s="164" t="s">
        <v>247</v>
      </c>
      <c r="AU420" s="164" t="s">
        <v>86</v>
      </c>
      <c r="AV420" s="13" t="s">
        <v>86</v>
      </c>
      <c r="AW420" s="13" t="s">
        <v>32</v>
      </c>
      <c r="AX420" s="13" t="s">
        <v>76</v>
      </c>
      <c r="AY420" s="164" t="s">
        <v>176</v>
      </c>
    </row>
    <row r="421" spans="2:65" s="12" customFormat="1" ht="11.25">
      <c r="B421" s="157"/>
      <c r="D421" s="148" t="s">
        <v>247</v>
      </c>
      <c r="E421" s="158" t="s">
        <v>1</v>
      </c>
      <c r="F421" s="159" t="s">
        <v>679</v>
      </c>
      <c r="H421" s="158" t="s">
        <v>1</v>
      </c>
      <c r="I421" s="160"/>
      <c r="L421" s="157"/>
      <c r="M421" s="161"/>
      <c r="T421" s="162"/>
      <c r="AT421" s="158" t="s">
        <v>247</v>
      </c>
      <c r="AU421" s="158" t="s">
        <v>86</v>
      </c>
      <c r="AV421" s="12" t="s">
        <v>84</v>
      </c>
      <c r="AW421" s="12" t="s">
        <v>32</v>
      </c>
      <c r="AX421" s="12" t="s">
        <v>76</v>
      </c>
      <c r="AY421" s="158" t="s">
        <v>176</v>
      </c>
    </row>
    <row r="422" spans="2:65" s="13" customFormat="1" ht="11.25">
      <c r="B422" s="163"/>
      <c r="D422" s="148" t="s">
        <v>247</v>
      </c>
      <c r="E422" s="164" t="s">
        <v>1</v>
      </c>
      <c r="F422" s="165" t="s">
        <v>680</v>
      </c>
      <c r="H422" s="166">
        <v>16.37</v>
      </c>
      <c r="I422" s="167"/>
      <c r="L422" s="163"/>
      <c r="M422" s="168"/>
      <c r="T422" s="169"/>
      <c r="AT422" s="164" t="s">
        <v>247</v>
      </c>
      <c r="AU422" s="164" t="s">
        <v>86</v>
      </c>
      <c r="AV422" s="13" t="s">
        <v>86</v>
      </c>
      <c r="AW422" s="13" t="s">
        <v>32</v>
      </c>
      <c r="AX422" s="13" t="s">
        <v>76</v>
      </c>
      <c r="AY422" s="164" t="s">
        <v>176</v>
      </c>
    </row>
    <row r="423" spans="2:65" s="12" customFormat="1" ht="11.25">
      <c r="B423" s="157"/>
      <c r="D423" s="148" t="s">
        <v>247</v>
      </c>
      <c r="E423" s="158" t="s">
        <v>1</v>
      </c>
      <c r="F423" s="159" t="s">
        <v>745</v>
      </c>
      <c r="H423" s="158" t="s">
        <v>1</v>
      </c>
      <c r="I423" s="160"/>
      <c r="L423" s="157"/>
      <c r="M423" s="161"/>
      <c r="T423" s="162"/>
      <c r="AT423" s="158" t="s">
        <v>247</v>
      </c>
      <c r="AU423" s="158" t="s">
        <v>86</v>
      </c>
      <c r="AV423" s="12" t="s">
        <v>84</v>
      </c>
      <c r="AW423" s="12" t="s">
        <v>32</v>
      </c>
      <c r="AX423" s="12" t="s">
        <v>76</v>
      </c>
      <c r="AY423" s="158" t="s">
        <v>176</v>
      </c>
    </row>
    <row r="424" spans="2:65" s="13" customFormat="1" ht="11.25">
      <c r="B424" s="163"/>
      <c r="D424" s="148" t="s">
        <v>247</v>
      </c>
      <c r="E424" s="164" t="s">
        <v>1</v>
      </c>
      <c r="F424" s="165" t="s">
        <v>746</v>
      </c>
      <c r="H424" s="166">
        <v>334.42</v>
      </c>
      <c r="I424" s="167"/>
      <c r="L424" s="163"/>
      <c r="M424" s="168"/>
      <c r="T424" s="169"/>
      <c r="AT424" s="164" t="s">
        <v>247</v>
      </c>
      <c r="AU424" s="164" t="s">
        <v>86</v>
      </c>
      <c r="AV424" s="13" t="s">
        <v>86</v>
      </c>
      <c r="AW424" s="13" t="s">
        <v>32</v>
      </c>
      <c r="AX424" s="13" t="s">
        <v>76</v>
      </c>
      <c r="AY424" s="164" t="s">
        <v>176</v>
      </c>
    </row>
    <row r="425" spans="2:65" s="14" customFormat="1" ht="11.25">
      <c r="B425" s="170"/>
      <c r="D425" s="148" t="s">
        <v>247</v>
      </c>
      <c r="E425" s="171" t="s">
        <v>1</v>
      </c>
      <c r="F425" s="172" t="s">
        <v>250</v>
      </c>
      <c r="H425" s="173">
        <v>518.33000000000004</v>
      </c>
      <c r="I425" s="174"/>
      <c r="L425" s="170"/>
      <c r="M425" s="175"/>
      <c r="T425" s="176"/>
      <c r="AT425" s="171" t="s">
        <v>247</v>
      </c>
      <c r="AU425" s="171" t="s">
        <v>86</v>
      </c>
      <c r="AV425" s="14" t="s">
        <v>182</v>
      </c>
      <c r="AW425" s="14" t="s">
        <v>32</v>
      </c>
      <c r="AX425" s="14" t="s">
        <v>84</v>
      </c>
      <c r="AY425" s="171" t="s">
        <v>176</v>
      </c>
    </row>
    <row r="426" spans="2:65" s="1" customFormat="1" ht="24.2" customHeight="1">
      <c r="B426" s="31"/>
      <c r="C426" s="135" t="s">
        <v>747</v>
      </c>
      <c r="D426" s="135" t="s">
        <v>179</v>
      </c>
      <c r="E426" s="136" t="s">
        <v>748</v>
      </c>
      <c r="F426" s="137" t="s">
        <v>749</v>
      </c>
      <c r="G426" s="138" t="s">
        <v>240</v>
      </c>
      <c r="H426" s="139">
        <v>518.33000000000004</v>
      </c>
      <c r="I426" s="140"/>
      <c r="J426" s="141">
        <f>ROUND(I426*H426,2)</f>
        <v>0</v>
      </c>
      <c r="K426" s="137" t="s">
        <v>241</v>
      </c>
      <c r="L426" s="31"/>
      <c r="M426" s="142" t="s">
        <v>1</v>
      </c>
      <c r="N426" s="143" t="s">
        <v>41</v>
      </c>
      <c r="P426" s="144">
        <f>O426*H426</f>
        <v>0</v>
      </c>
      <c r="Q426" s="144">
        <v>3.0000000000000001E-5</v>
      </c>
      <c r="R426" s="144">
        <f>Q426*H426</f>
        <v>1.5549900000000002E-2</v>
      </c>
      <c r="S426" s="144">
        <v>0</v>
      </c>
      <c r="T426" s="145">
        <f>S426*H426</f>
        <v>0</v>
      </c>
      <c r="AR426" s="146" t="s">
        <v>138</v>
      </c>
      <c r="AT426" s="146" t="s">
        <v>179</v>
      </c>
      <c r="AU426" s="146" t="s">
        <v>86</v>
      </c>
      <c r="AY426" s="16" t="s">
        <v>176</v>
      </c>
      <c r="BE426" s="147">
        <f>IF(N426="základní",J426,0)</f>
        <v>0</v>
      </c>
      <c r="BF426" s="147">
        <f>IF(N426="snížená",J426,0)</f>
        <v>0</v>
      </c>
      <c r="BG426" s="147">
        <f>IF(N426="zákl. přenesená",J426,0)</f>
        <v>0</v>
      </c>
      <c r="BH426" s="147">
        <f>IF(N426="sníž. přenesená",J426,0)</f>
        <v>0</v>
      </c>
      <c r="BI426" s="147">
        <f>IF(N426="nulová",J426,0)</f>
        <v>0</v>
      </c>
      <c r="BJ426" s="16" t="s">
        <v>84</v>
      </c>
      <c r="BK426" s="147">
        <f>ROUND(I426*H426,2)</f>
        <v>0</v>
      </c>
      <c r="BL426" s="16" t="s">
        <v>138</v>
      </c>
      <c r="BM426" s="146" t="s">
        <v>750</v>
      </c>
    </row>
    <row r="427" spans="2:65" s="12" customFormat="1" ht="11.25">
      <c r="B427" s="157"/>
      <c r="D427" s="148" t="s">
        <v>247</v>
      </c>
      <c r="E427" s="158" t="s">
        <v>1</v>
      </c>
      <c r="F427" s="159" t="s">
        <v>743</v>
      </c>
      <c r="H427" s="158" t="s">
        <v>1</v>
      </c>
      <c r="I427" s="160"/>
      <c r="L427" s="157"/>
      <c r="M427" s="161"/>
      <c r="T427" s="162"/>
      <c r="AT427" s="158" t="s">
        <v>247</v>
      </c>
      <c r="AU427" s="158" t="s">
        <v>86</v>
      </c>
      <c r="AV427" s="12" t="s">
        <v>84</v>
      </c>
      <c r="AW427" s="12" t="s">
        <v>32</v>
      </c>
      <c r="AX427" s="12" t="s">
        <v>76</v>
      </c>
      <c r="AY427" s="158" t="s">
        <v>176</v>
      </c>
    </row>
    <row r="428" spans="2:65" s="13" customFormat="1" ht="11.25">
      <c r="B428" s="163"/>
      <c r="D428" s="148" t="s">
        <v>247</v>
      </c>
      <c r="E428" s="164" t="s">
        <v>1</v>
      </c>
      <c r="F428" s="165" t="s">
        <v>744</v>
      </c>
      <c r="H428" s="166">
        <v>167.54</v>
      </c>
      <c r="I428" s="167"/>
      <c r="L428" s="163"/>
      <c r="M428" s="168"/>
      <c r="T428" s="169"/>
      <c r="AT428" s="164" t="s">
        <v>247</v>
      </c>
      <c r="AU428" s="164" t="s">
        <v>86</v>
      </c>
      <c r="AV428" s="13" t="s">
        <v>86</v>
      </c>
      <c r="AW428" s="13" t="s">
        <v>32</v>
      </c>
      <c r="AX428" s="13" t="s">
        <v>76</v>
      </c>
      <c r="AY428" s="164" t="s">
        <v>176</v>
      </c>
    </row>
    <row r="429" spans="2:65" s="12" customFormat="1" ht="11.25">
      <c r="B429" s="157"/>
      <c r="D429" s="148" t="s">
        <v>247</v>
      </c>
      <c r="E429" s="158" t="s">
        <v>1</v>
      </c>
      <c r="F429" s="159" t="s">
        <v>679</v>
      </c>
      <c r="H429" s="158" t="s">
        <v>1</v>
      </c>
      <c r="I429" s="160"/>
      <c r="L429" s="157"/>
      <c r="M429" s="161"/>
      <c r="T429" s="162"/>
      <c r="AT429" s="158" t="s">
        <v>247</v>
      </c>
      <c r="AU429" s="158" t="s">
        <v>86</v>
      </c>
      <c r="AV429" s="12" t="s">
        <v>84</v>
      </c>
      <c r="AW429" s="12" t="s">
        <v>32</v>
      </c>
      <c r="AX429" s="12" t="s">
        <v>76</v>
      </c>
      <c r="AY429" s="158" t="s">
        <v>176</v>
      </c>
    </row>
    <row r="430" spans="2:65" s="13" customFormat="1" ht="11.25">
      <c r="B430" s="163"/>
      <c r="D430" s="148" t="s">
        <v>247</v>
      </c>
      <c r="E430" s="164" t="s">
        <v>1</v>
      </c>
      <c r="F430" s="165" t="s">
        <v>680</v>
      </c>
      <c r="H430" s="166">
        <v>16.37</v>
      </c>
      <c r="I430" s="167"/>
      <c r="L430" s="163"/>
      <c r="M430" s="168"/>
      <c r="T430" s="169"/>
      <c r="AT430" s="164" t="s">
        <v>247</v>
      </c>
      <c r="AU430" s="164" t="s">
        <v>86</v>
      </c>
      <c r="AV430" s="13" t="s">
        <v>86</v>
      </c>
      <c r="AW430" s="13" t="s">
        <v>32</v>
      </c>
      <c r="AX430" s="13" t="s">
        <v>76</v>
      </c>
      <c r="AY430" s="164" t="s">
        <v>176</v>
      </c>
    </row>
    <row r="431" spans="2:65" s="12" customFormat="1" ht="11.25">
      <c r="B431" s="157"/>
      <c r="D431" s="148" t="s">
        <v>247</v>
      </c>
      <c r="E431" s="158" t="s">
        <v>1</v>
      </c>
      <c r="F431" s="159" t="s">
        <v>745</v>
      </c>
      <c r="H431" s="158" t="s">
        <v>1</v>
      </c>
      <c r="I431" s="160"/>
      <c r="L431" s="157"/>
      <c r="M431" s="161"/>
      <c r="T431" s="162"/>
      <c r="AT431" s="158" t="s">
        <v>247</v>
      </c>
      <c r="AU431" s="158" t="s">
        <v>86</v>
      </c>
      <c r="AV431" s="12" t="s">
        <v>84</v>
      </c>
      <c r="AW431" s="12" t="s">
        <v>32</v>
      </c>
      <c r="AX431" s="12" t="s">
        <v>76</v>
      </c>
      <c r="AY431" s="158" t="s">
        <v>176</v>
      </c>
    </row>
    <row r="432" spans="2:65" s="13" customFormat="1" ht="11.25">
      <c r="B432" s="163"/>
      <c r="D432" s="148" t="s">
        <v>247</v>
      </c>
      <c r="E432" s="164" t="s">
        <v>1</v>
      </c>
      <c r="F432" s="165" t="s">
        <v>746</v>
      </c>
      <c r="H432" s="166">
        <v>334.42</v>
      </c>
      <c r="I432" s="167"/>
      <c r="L432" s="163"/>
      <c r="M432" s="168"/>
      <c r="T432" s="169"/>
      <c r="AT432" s="164" t="s">
        <v>247</v>
      </c>
      <c r="AU432" s="164" t="s">
        <v>86</v>
      </c>
      <c r="AV432" s="13" t="s">
        <v>86</v>
      </c>
      <c r="AW432" s="13" t="s">
        <v>32</v>
      </c>
      <c r="AX432" s="13" t="s">
        <v>76</v>
      </c>
      <c r="AY432" s="164" t="s">
        <v>176</v>
      </c>
    </row>
    <row r="433" spans="2:65" s="14" customFormat="1" ht="11.25">
      <c r="B433" s="170"/>
      <c r="D433" s="148" t="s">
        <v>247</v>
      </c>
      <c r="E433" s="171" t="s">
        <v>1</v>
      </c>
      <c r="F433" s="172" t="s">
        <v>250</v>
      </c>
      <c r="H433" s="173">
        <v>518.33000000000004</v>
      </c>
      <c r="I433" s="174"/>
      <c r="L433" s="170"/>
      <c r="M433" s="175"/>
      <c r="T433" s="176"/>
      <c r="AT433" s="171" t="s">
        <v>247</v>
      </c>
      <c r="AU433" s="171" t="s">
        <v>86</v>
      </c>
      <c r="AV433" s="14" t="s">
        <v>182</v>
      </c>
      <c r="AW433" s="14" t="s">
        <v>32</v>
      </c>
      <c r="AX433" s="14" t="s">
        <v>84</v>
      </c>
      <c r="AY433" s="171" t="s">
        <v>176</v>
      </c>
    </row>
    <row r="434" spans="2:65" s="1" customFormat="1" ht="33" customHeight="1">
      <c r="B434" s="31"/>
      <c r="C434" s="135" t="s">
        <v>751</v>
      </c>
      <c r="D434" s="135" t="s">
        <v>179</v>
      </c>
      <c r="E434" s="136" t="s">
        <v>752</v>
      </c>
      <c r="F434" s="137" t="s">
        <v>753</v>
      </c>
      <c r="G434" s="138" t="s">
        <v>240</v>
      </c>
      <c r="H434" s="139">
        <v>518.33000000000004</v>
      </c>
      <c r="I434" s="140"/>
      <c r="J434" s="141">
        <f>ROUND(I434*H434,2)</f>
        <v>0</v>
      </c>
      <c r="K434" s="137" t="s">
        <v>241</v>
      </c>
      <c r="L434" s="31"/>
      <c r="M434" s="142" t="s">
        <v>1</v>
      </c>
      <c r="N434" s="143" t="s">
        <v>41</v>
      </c>
      <c r="P434" s="144">
        <f>O434*H434</f>
        <v>0</v>
      </c>
      <c r="Q434" s="144">
        <v>1.2E-2</v>
      </c>
      <c r="R434" s="144">
        <f>Q434*H434</f>
        <v>6.2199600000000004</v>
      </c>
      <c r="S434" s="144">
        <v>0</v>
      </c>
      <c r="T434" s="145">
        <f>S434*H434</f>
        <v>0</v>
      </c>
      <c r="AR434" s="146" t="s">
        <v>138</v>
      </c>
      <c r="AT434" s="146" t="s">
        <v>179</v>
      </c>
      <c r="AU434" s="146" t="s">
        <v>86</v>
      </c>
      <c r="AY434" s="16" t="s">
        <v>176</v>
      </c>
      <c r="BE434" s="147">
        <f>IF(N434="základní",J434,0)</f>
        <v>0</v>
      </c>
      <c r="BF434" s="147">
        <f>IF(N434="snížená",J434,0)</f>
        <v>0</v>
      </c>
      <c r="BG434" s="147">
        <f>IF(N434="zákl. přenesená",J434,0)</f>
        <v>0</v>
      </c>
      <c r="BH434" s="147">
        <f>IF(N434="sníž. přenesená",J434,0)</f>
        <v>0</v>
      </c>
      <c r="BI434" s="147">
        <f>IF(N434="nulová",J434,0)</f>
        <v>0</v>
      </c>
      <c r="BJ434" s="16" t="s">
        <v>84</v>
      </c>
      <c r="BK434" s="147">
        <f>ROUND(I434*H434,2)</f>
        <v>0</v>
      </c>
      <c r="BL434" s="16" t="s">
        <v>138</v>
      </c>
      <c r="BM434" s="146" t="s">
        <v>754</v>
      </c>
    </row>
    <row r="435" spans="2:65" s="12" customFormat="1" ht="11.25">
      <c r="B435" s="157"/>
      <c r="D435" s="148" t="s">
        <v>247</v>
      </c>
      <c r="E435" s="158" t="s">
        <v>1</v>
      </c>
      <c r="F435" s="159" t="s">
        <v>743</v>
      </c>
      <c r="H435" s="158" t="s">
        <v>1</v>
      </c>
      <c r="I435" s="160"/>
      <c r="L435" s="157"/>
      <c r="M435" s="161"/>
      <c r="T435" s="162"/>
      <c r="AT435" s="158" t="s">
        <v>247</v>
      </c>
      <c r="AU435" s="158" t="s">
        <v>86</v>
      </c>
      <c r="AV435" s="12" t="s">
        <v>84</v>
      </c>
      <c r="AW435" s="12" t="s">
        <v>32</v>
      </c>
      <c r="AX435" s="12" t="s">
        <v>76</v>
      </c>
      <c r="AY435" s="158" t="s">
        <v>176</v>
      </c>
    </row>
    <row r="436" spans="2:65" s="13" customFormat="1" ht="11.25">
      <c r="B436" s="163"/>
      <c r="D436" s="148" t="s">
        <v>247</v>
      </c>
      <c r="E436" s="164" t="s">
        <v>1</v>
      </c>
      <c r="F436" s="165" t="s">
        <v>744</v>
      </c>
      <c r="H436" s="166">
        <v>167.54</v>
      </c>
      <c r="I436" s="167"/>
      <c r="L436" s="163"/>
      <c r="M436" s="168"/>
      <c r="T436" s="169"/>
      <c r="AT436" s="164" t="s">
        <v>247</v>
      </c>
      <c r="AU436" s="164" t="s">
        <v>86</v>
      </c>
      <c r="AV436" s="13" t="s">
        <v>86</v>
      </c>
      <c r="AW436" s="13" t="s">
        <v>32</v>
      </c>
      <c r="AX436" s="13" t="s">
        <v>76</v>
      </c>
      <c r="AY436" s="164" t="s">
        <v>176</v>
      </c>
    </row>
    <row r="437" spans="2:65" s="12" customFormat="1" ht="11.25">
      <c r="B437" s="157"/>
      <c r="D437" s="148" t="s">
        <v>247</v>
      </c>
      <c r="E437" s="158" t="s">
        <v>1</v>
      </c>
      <c r="F437" s="159" t="s">
        <v>679</v>
      </c>
      <c r="H437" s="158" t="s">
        <v>1</v>
      </c>
      <c r="I437" s="160"/>
      <c r="L437" s="157"/>
      <c r="M437" s="161"/>
      <c r="T437" s="162"/>
      <c r="AT437" s="158" t="s">
        <v>247</v>
      </c>
      <c r="AU437" s="158" t="s">
        <v>86</v>
      </c>
      <c r="AV437" s="12" t="s">
        <v>84</v>
      </c>
      <c r="AW437" s="12" t="s">
        <v>32</v>
      </c>
      <c r="AX437" s="12" t="s">
        <v>76</v>
      </c>
      <c r="AY437" s="158" t="s">
        <v>176</v>
      </c>
    </row>
    <row r="438" spans="2:65" s="13" customFormat="1" ht="11.25">
      <c r="B438" s="163"/>
      <c r="D438" s="148" t="s">
        <v>247</v>
      </c>
      <c r="E438" s="164" t="s">
        <v>1</v>
      </c>
      <c r="F438" s="165" t="s">
        <v>680</v>
      </c>
      <c r="H438" s="166">
        <v>16.37</v>
      </c>
      <c r="I438" s="167"/>
      <c r="L438" s="163"/>
      <c r="M438" s="168"/>
      <c r="T438" s="169"/>
      <c r="AT438" s="164" t="s">
        <v>247</v>
      </c>
      <c r="AU438" s="164" t="s">
        <v>86</v>
      </c>
      <c r="AV438" s="13" t="s">
        <v>86</v>
      </c>
      <c r="AW438" s="13" t="s">
        <v>32</v>
      </c>
      <c r="AX438" s="13" t="s">
        <v>76</v>
      </c>
      <c r="AY438" s="164" t="s">
        <v>176</v>
      </c>
    </row>
    <row r="439" spans="2:65" s="12" customFormat="1" ht="11.25">
      <c r="B439" s="157"/>
      <c r="D439" s="148" t="s">
        <v>247</v>
      </c>
      <c r="E439" s="158" t="s">
        <v>1</v>
      </c>
      <c r="F439" s="159" t="s">
        <v>745</v>
      </c>
      <c r="H439" s="158" t="s">
        <v>1</v>
      </c>
      <c r="I439" s="160"/>
      <c r="L439" s="157"/>
      <c r="M439" s="161"/>
      <c r="T439" s="162"/>
      <c r="AT439" s="158" t="s">
        <v>247</v>
      </c>
      <c r="AU439" s="158" t="s">
        <v>86</v>
      </c>
      <c r="AV439" s="12" t="s">
        <v>84</v>
      </c>
      <c r="AW439" s="12" t="s">
        <v>32</v>
      </c>
      <c r="AX439" s="12" t="s">
        <v>76</v>
      </c>
      <c r="AY439" s="158" t="s">
        <v>176</v>
      </c>
    </row>
    <row r="440" spans="2:65" s="13" customFormat="1" ht="11.25">
      <c r="B440" s="163"/>
      <c r="D440" s="148" t="s">
        <v>247</v>
      </c>
      <c r="E440" s="164" t="s">
        <v>1</v>
      </c>
      <c r="F440" s="165" t="s">
        <v>746</v>
      </c>
      <c r="H440" s="166">
        <v>334.42</v>
      </c>
      <c r="I440" s="167"/>
      <c r="L440" s="163"/>
      <c r="M440" s="168"/>
      <c r="T440" s="169"/>
      <c r="AT440" s="164" t="s">
        <v>247</v>
      </c>
      <c r="AU440" s="164" t="s">
        <v>86</v>
      </c>
      <c r="AV440" s="13" t="s">
        <v>86</v>
      </c>
      <c r="AW440" s="13" t="s">
        <v>32</v>
      </c>
      <c r="AX440" s="13" t="s">
        <v>76</v>
      </c>
      <c r="AY440" s="164" t="s">
        <v>176</v>
      </c>
    </row>
    <row r="441" spans="2:65" s="14" customFormat="1" ht="11.25">
      <c r="B441" s="170"/>
      <c r="D441" s="148" t="s">
        <v>247</v>
      </c>
      <c r="E441" s="171" t="s">
        <v>1</v>
      </c>
      <c r="F441" s="172" t="s">
        <v>250</v>
      </c>
      <c r="H441" s="173">
        <v>518.33000000000004</v>
      </c>
      <c r="I441" s="174"/>
      <c r="L441" s="170"/>
      <c r="M441" s="175"/>
      <c r="T441" s="176"/>
      <c r="AT441" s="171" t="s">
        <v>247</v>
      </c>
      <c r="AU441" s="171" t="s">
        <v>86</v>
      </c>
      <c r="AV441" s="14" t="s">
        <v>182</v>
      </c>
      <c r="AW441" s="14" t="s">
        <v>32</v>
      </c>
      <c r="AX441" s="14" t="s">
        <v>84</v>
      </c>
      <c r="AY441" s="171" t="s">
        <v>176</v>
      </c>
    </row>
    <row r="442" spans="2:65" s="1" customFormat="1" ht="16.5" customHeight="1">
      <c r="B442" s="31"/>
      <c r="C442" s="135" t="s">
        <v>755</v>
      </c>
      <c r="D442" s="135" t="s">
        <v>179</v>
      </c>
      <c r="E442" s="136" t="s">
        <v>756</v>
      </c>
      <c r="F442" s="137" t="s">
        <v>757</v>
      </c>
      <c r="G442" s="138" t="s">
        <v>240</v>
      </c>
      <c r="H442" s="139">
        <v>350.79</v>
      </c>
      <c r="I442" s="140"/>
      <c r="J442" s="141">
        <f>ROUND(I442*H442,2)</f>
        <v>0</v>
      </c>
      <c r="K442" s="137" t="s">
        <v>241</v>
      </c>
      <c r="L442" s="31"/>
      <c r="M442" s="142" t="s">
        <v>1</v>
      </c>
      <c r="N442" s="143" t="s">
        <v>41</v>
      </c>
      <c r="P442" s="144">
        <f>O442*H442</f>
        <v>0</v>
      </c>
      <c r="Q442" s="144">
        <v>2.0000000000000001E-4</v>
      </c>
      <c r="R442" s="144">
        <f>Q442*H442</f>
        <v>7.0158000000000012E-2</v>
      </c>
      <c r="S442" s="144">
        <v>0</v>
      </c>
      <c r="T442" s="145">
        <f>S442*H442</f>
        <v>0</v>
      </c>
      <c r="AR442" s="146" t="s">
        <v>138</v>
      </c>
      <c r="AT442" s="146" t="s">
        <v>179</v>
      </c>
      <c r="AU442" s="146" t="s">
        <v>86</v>
      </c>
      <c r="AY442" s="16" t="s">
        <v>176</v>
      </c>
      <c r="BE442" s="147">
        <f>IF(N442="základní",J442,0)</f>
        <v>0</v>
      </c>
      <c r="BF442" s="147">
        <f>IF(N442="snížená",J442,0)</f>
        <v>0</v>
      </c>
      <c r="BG442" s="147">
        <f>IF(N442="zákl. přenesená",J442,0)</f>
        <v>0</v>
      </c>
      <c r="BH442" s="147">
        <f>IF(N442="sníž. přenesená",J442,0)</f>
        <v>0</v>
      </c>
      <c r="BI442" s="147">
        <f>IF(N442="nulová",J442,0)</f>
        <v>0</v>
      </c>
      <c r="BJ442" s="16" t="s">
        <v>84</v>
      </c>
      <c r="BK442" s="147">
        <f>ROUND(I442*H442,2)</f>
        <v>0</v>
      </c>
      <c r="BL442" s="16" t="s">
        <v>138</v>
      </c>
      <c r="BM442" s="146" t="s">
        <v>758</v>
      </c>
    </row>
    <row r="443" spans="2:65" s="12" customFormat="1" ht="11.25">
      <c r="B443" s="157"/>
      <c r="D443" s="148" t="s">
        <v>247</v>
      </c>
      <c r="E443" s="158" t="s">
        <v>1</v>
      </c>
      <c r="F443" s="159" t="s">
        <v>679</v>
      </c>
      <c r="H443" s="158" t="s">
        <v>1</v>
      </c>
      <c r="I443" s="160"/>
      <c r="L443" s="157"/>
      <c r="M443" s="161"/>
      <c r="T443" s="162"/>
      <c r="AT443" s="158" t="s">
        <v>247</v>
      </c>
      <c r="AU443" s="158" t="s">
        <v>86</v>
      </c>
      <c r="AV443" s="12" t="s">
        <v>84</v>
      </c>
      <c r="AW443" s="12" t="s">
        <v>32</v>
      </c>
      <c r="AX443" s="12" t="s">
        <v>76</v>
      </c>
      <c r="AY443" s="158" t="s">
        <v>176</v>
      </c>
    </row>
    <row r="444" spans="2:65" s="13" customFormat="1" ht="11.25">
      <c r="B444" s="163"/>
      <c r="D444" s="148" t="s">
        <v>247</v>
      </c>
      <c r="E444" s="164" t="s">
        <v>1</v>
      </c>
      <c r="F444" s="165" t="s">
        <v>680</v>
      </c>
      <c r="H444" s="166">
        <v>16.37</v>
      </c>
      <c r="I444" s="167"/>
      <c r="L444" s="163"/>
      <c r="M444" s="168"/>
      <c r="T444" s="169"/>
      <c r="AT444" s="164" t="s">
        <v>247</v>
      </c>
      <c r="AU444" s="164" t="s">
        <v>86</v>
      </c>
      <c r="AV444" s="13" t="s">
        <v>86</v>
      </c>
      <c r="AW444" s="13" t="s">
        <v>32</v>
      </c>
      <c r="AX444" s="13" t="s">
        <v>76</v>
      </c>
      <c r="AY444" s="164" t="s">
        <v>176</v>
      </c>
    </row>
    <row r="445" spans="2:65" s="12" customFormat="1" ht="11.25">
      <c r="B445" s="157"/>
      <c r="D445" s="148" t="s">
        <v>247</v>
      </c>
      <c r="E445" s="158" t="s">
        <v>1</v>
      </c>
      <c r="F445" s="159" t="s">
        <v>745</v>
      </c>
      <c r="H445" s="158" t="s">
        <v>1</v>
      </c>
      <c r="I445" s="160"/>
      <c r="L445" s="157"/>
      <c r="M445" s="161"/>
      <c r="T445" s="162"/>
      <c r="AT445" s="158" t="s">
        <v>247</v>
      </c>
      <c r="AU445" s="158" t="s">
        <v>86</v>
      </c>
      <c r="AV445" s="12" t="s">
        <v>84</v>
      </c>
      <c r="AW445" s="12" t="s">
        <v>32</v>
      </c>
      <c r="AX445" s="12" t="s">
        <v>76</v>
      </c>
      <c r="AY445" s="158" t="s">
        <v>176</v>
      </c>
    </row>
    <row r="446" spans="2:65" s="13" customFormat="1" ht="11.25">
      <c r="B446" s="163"/>
      <c r="D446" s="148" t="s">
        <v>247</v>
      </c>
      <c r="E446" s="164" t="s">
        <v>1</v>
      </c>
      <c r="F446" s="165" t="s">
        <v>746</v>
      </c>
      <c r="H446" s="166">
        <v>334.42</v>
      </c>
      <c r="I446" s="167"/>
      <c r="L446" s="163"/>
      <c r="M446" s="168"/>
      <c r="T446" s="169"/>
      <c r="AT446" s="164" t="s">
        <v>247</v>
      </c>
      <c r="AU446" s="164" t="s">
        <v>86</v>
      </c>
      <c r="AV446" s="13" t="s">
        <v>86</v>
      </c>
      <c r="AW446" s="13" t="s">
        <v>32</v>
      </c>
      <c r="AX446" s="13" t="s">
        <v>76</v>
      </c>
      <c r="AY446" s="164" t="s">
        <v>176</v>
      </c>
    </row>
    <row r="447" spans="2:65" s="14" customFormat="1" ht="11.25">
      <c r="B447" s="170"/>
      <c r="D447" s="148" t="s">
        <v>247</v>
      </c>
      <c r="E447" s="171" t="s">
        <v>1</v>
      </c>
      <c r="F447" s="172" t="s">
        <v>250</v>
      </c>
      <c r="H447" s="173">
        <v>350.79</v>
      </c>
      <c r="I447" s="174"/>
      <c r="L447" s="170"/>
      <c r="M447" s="175"/>
      <c r="T447" s="176"/>
      <c r="AT447" s="171" t="s">
        <v>247</v>
      </c>
      <c r="AU447" s="171" t="s">
        <v>86</v>
      </c>
      <c r="AV447" s="14" t="s">
        <v>182</v>
      </c>
      <c r="AW447" s="14" t="s">
        <v>32</v>
      </c>
      <c r="AX447" s="14" t="s">
        <v>84</v>
      </c>
      <c r="AY447" s="171" t="s">
        <v>176</v>
      </c>
    </row>
    <row r="448" spans="2:65" s="1" customFormat="1" ht="33" customHeight="1">
      <c r="B448" s="31"/>
      <c r="C448" s="180" t="s">
        <v>759</v>
      </c>
      <c r="D448" s="180" t="s">
        <v>484</v>
      </c>
      <c r="E448" s="181" t="s">
        <v>760</v>
      </c>
      <c r="F448" s="182" t="s">
        <v>761</v>
      </c>
      <c r="G448" s="183" t="s">
        <v>240</v>
      </c>
      <c r="H448" s="184">
        <v>385.86900000000003</v>
      </c>
      <c r="I448" s="185"/>
      <c r="J448" s="186">
        <f>ROUND(I448*H448,2)</f>
        <v>0</v>
      </c>
      <c r="K448" s="182" t="s">
        <v>241</v>
      </c>
      <c r="L448" s="187"/>
      <c r="M448" s="188" t="s">
        <v>1</v>
      </c>
      <c r="N448" s="189" t="s">
        <v>41</v>
      </c>
      <c r="P448" s="144">
        <f>O448*H448</f>
        <v>0</v>
      </c>
      <c r="Q448" s="144">
        <v>3.8999999999999998E-3</v>
      </c>
      <c r="R448" s="144">
        <f>Q448*H448</f>
        <v>1.5048891</v>
      </c>
      <c r="S448" s="144">
        <v>0</v>
      </c>
      <c r="T448" s="145">
        <f>S448*H448</f>
        <v>0</v>
      </c>
      <c r="AR448" s="146" t="s">
        <v>525</v>
      </c>
      <c r="AT448" s="146" t="s">
        <v>484</v>
      </c>
      <c r="AU448" s="146" t="s">
        <v>86</v>
      </c>
      <c r="AY448" s="16" t="s">
        <v>176</v>
      </c>
      <c r="BE448" s="147">
        <f>IF(N448="základní",J448,0)</f>
        <v>0</v>
      </c>
      <c r="BF448" s="147">
        <f>IF(N448="snížená",J448,0)</f>
        <v>0</v>
      </c>
      <c r="BG448" s="147">
        <f>IF(N448="zákl. přenesená",J448,0)</f>
        <v>0</v>
      </c>
      <c r="BH448" s="147">
        <f>IF(N448="sníž. přenesená",J448,0)</f>
        <v>0</v>
      </c>
      <c r="BI448" s="147">
        <f>IF(N448="nulová",J448,0)</f>
        <v>0</v>
      </c>
      <c r="BJ448" s="16" t="s">
        <v>84</v>
      </c>
      <c r="BK448" s="147">
        <f>ROUND(I448*H448,2)</f>
        <v>0</v>
      </c>
      <c r="BL448" s="16" t="s">
        <v>138</v>
      </c>
      <c r="BM448" s="146" t="s">
        <v>762</v>
      </c>
    </row>
    <row r="449" spans="2:65" s="13" customFormat="1" ht="11.25">
      <c r="B449" s="163"/>
      <c r="D449" s="148" t="s">
        <v>247</v>
      </c>
      <c r="E449" s="164" t="s">
        <v>1</v>
      </c>
      <c r="F449" s="165" t="s">
        <v>763</v>
      </c>
      <c r="H449" s="166">
        <v>385.86900000000003</v>
      </c>
      <c r="I449" s="167"/>
      <c r="L449" s="163"/>
      <c r="M449" s="168"/>
      <c r="T449" s="169"/>
      <c r="AT449" s="164" t="s">
        <v>247</v>
      </c>
      <c r="AU449" s="164" t="s">
        <v>86</v>
      </c>
      <c r="AV449" s="13" t="s">
        <v>86</v>
      </c>
      <c r="AW449" s="13" t="s">
        <v>32</v>
      </c>
      <c r="AX449" s="13" t="s">
        <v>84</v>
      </c>
      <c r="AY449" s="164" t="s">
        <v>176</v>
      </c>
    </row>
    <row r="450" spans="2:65" s="1" customFormat="1" ht="16.5" customHeight="1">
      <c r="B450" s="31"/>
      <c r="C450" s="135" t="s">
        <v>764</v>
      </c>
      <c r="D450" s="135" t="s">
        <v>179</v>
      </c>
      <c r="E450" s="136" t="s">
        <v>765</v>
      </c>
      <c r="F450" s="137" t="s">
        <v>766</v>
      </c>
      <c r="G450" s="138" t="s">
        <v>240</v>
      </c>
      <c r="H450" s="139">
        <v>167.54</v>
      </c>
      <c r="I450" s="140"/>
      <c r="J450" s="141">
        <f>ROUND(I450*H450,2)</f>
        <v>0</v>
      </c>
      <c r="K450" s="137" t="s">
        <v>241</v>
      </c>
      <c r="L450" s="31"/>
      <c r="M450" s="142" t="s">
        <v>1</v>
      </c>
      <c r="N450" s="143" t="s">
        <v>41</v>
      </c>
      <c r="P450" s="144">
        <f>O450*H450</f>
        <v>0</v>
      </c>
      <c r="Q450" s="144">
        <v>2.9999999999999997E-4</v>
      </c>
      <c r="R450" s="144">
        <f>Q450*H450</f>
        <v>5.0261999999999994E-2</v>
      </c>
      <c r="S450" s="144">
        <v>0</v>
      </c>
      <c r="T450" s="145">
        <f>S450*H450</f>
        <v>0</v>
      </c>
      <c r="AR450" s="146" t="s">
        <v>138</v>
      </c>
      <c r="AT450" s="146" t="s">
        <v>179</v>
      </c>
      <c r="AU450" s="146" t="s">
        <v>86</v>
      </c>
      <c r="AY450" s="16" t="s">
        <v>176</v>
      </c>
      <c r="BE450" s="147">
        <f>IF(N450="základní",J450,0)</f>
        <v>0</v>
      </c>
      <c r="BF450" s="147">
        <f>IF(N450="snížená",J450,0)</f>
        <v>0</v>
      </c>
      <c r="BG450" s="147">
        <f>IF(N450="zákl. přenesená",J450,0)</f>
        <v>0</v>
      </c>
      <c r="BH450" s="147">
        <f>IF(N450="sníž. přenesená",J450,0)</f>
        <v>0</v>
      </c>
      <c r="BI450" s="147">
        <f>IF(N450="nulová",J450,0)</f>
        <v>0</v>
      </c>
      <c r="BJ450" s="16" t="s">
        <v>84</v>
      </c>
      <c r="BK450" s="147">
        <f>ROUND(I450*H450,2)</f>
        <v>0</v>
      </c>
      <c r="BL450" s="16" t="s">
        <v>138</v>
      </c>
      <c r="BM450" s="146" t="s">
        <v>767</v>
      </c>
    </row>
    <row r="451" spans="2:65" s="12" customFormat="1" ht="11.25">
      <c r="B451" s="157"/>
      <c r="D451" s="148" t="s">
        <v>247</v>
      </c>
      <c r="E451" s="158" t="s">
        <v>1</v>
      </c>
      <c r="F451" s="159" t="s">
        <v>743</v>
      </c>
      <c r="H451" s="158" t="s">
        <v>1</v>
      </c>
      <c r="I451" s="160"/>
      <c r="L451" s="157"/>
      <c r="M451" s="161"/>
      <c r="T451" s="162"/>
      <c r="AT451" s="158" t="s">
        <v>247</v>
      </c>
      <c r="AU451" s="158" t="s">
        <v>86</v>
      </c>
      <c r="AV451" s="12" t="s">
        <v>84</v>
      </c>
      <c r="AW451" s="12" t="s">
        <v>32</v>
      </c>
      <c r="AX451" s="12" t="s">
        <v>76</v>
      </c>
      <c r="AY451" s="158" t="s">
        <v>176</v>
      </c>
    </row>
    <row r="452" spans="2:65" s="13" customFormat="1" ht="11.25">
      <c r="B452" s="163"/>
      <c r="D452" s="148" t="s">
        <v>247</v>
      </c>
      <c r="E452" s="164" t="s">
        <v>1</v>
      </c>
      <c r="F452" s="165" t="s">
        <v>744</v>
      </c>
      <c r="H452" s="166">
        <v>167.54</v>
      </c>
      <c r="I452" s="167"/>
      <c r="L452" s="163"/>
      <c r="M452" s="168"/>
      <c r="T452" s="169"/>
      <c r="AT452" s="164" t="s">
        <v>247</v>
      </c>
      <c r="AU452" s="164" t="s">
        <v>86</v>
      </c>
      <c r="AV452" s="13" t="s">
        <v>86</v>
      </c>
      <c r="AW452" s="13" t="s">
        <v>32</v>
      </c>
      <c r="AX452" s="13" t="s">
        <v>76</v>
      </c>
      <c r="AY452" s="164" t="s">
        <v>176</v>
      </c>
    </row>
    <row r="453" spans="2:65" s="14" customFormat="1" ht="11.25">
      <c r="B453" s="170"/>
      <c r="D453" s="148" t="s">
        <v>247</v>
      </c>
      <c r="E453" s="171" t="s">
        <v>1</v>
      </c>
      <c r="F453" s="172" t="s">
        <v>250</v>
      </c>
      <c r="H453" s="173">
        <v>167.54</v>
      </c>
      <c r="I453" s="174"/>
      <c r="L453" s="170"/>
      <c r="M453" s="175"/>
      <c r="T453" s="176"/>
      <c r="AT453" s="171" t="s">
        <v>247</v>
      </c>
      <c r="AU453" s="171" t="s">
        <v>86</v>
      </c>
      <c r="AV453" s="14" t="s">
        <v>182</v>
      </c>
      <c r="AW453" s="14" t="s">
        <v>32</v>
      </c>
      <c r="AX453" s="14" t="s">
        <v>84</v>
      </c>
      <c r="AY453" s="171" t="s">
        <v>176</v>
      </c>
    </row>
    <row r="454" spans="2:65" s="1" customFormat="1" ht="37.9" customHeight="1">
      <c r="B454" s="31"/>
      <c r="C454" s="180" t="s">
        <v>768</v>
      </c>
      <c r="D454" s="180" t="s">
        <v>484</v>
      </c>
      <c r="E454" s="181" t="s">
        <v>769</v>
      </c>
      <c r="F454" s="182" t="s">
        <v>770</v>
      </c>
      <c r="G454" s="183" t="s">
        <v>240</v>
      </c>
      <c r="H454" s="184">
        <v>184.29400000000001</v>
      </c>
      <c r="I454" s="185"/>
      <c r="J454" s="186">
        <f>ROUND(I454*H454,2)</f>
        <v>0</v>
      </c>
      <c r="K454" s="182" t="s">
        <v>241</v>
      </c>
      <c r="L454" s="187"/>
      <c r="M454" s="188" t="s">
        <v>1</v>
      </c>
      <c r="N454" s="189" t="s">
        <v>41</v>
      </c>
      <c r="P454" s="144">
        <f>O454*H454</f>
        <v>0</v>
      </c>
      <c r="Q454" s="144">
        <v>2.5999999999999999E-3</v>
      </c>
      <c r="R454" s="144">
        <f>Q454*H454</f>
        <v>0.47916439999999999</v>
      </c>
      <c r="S454" s="144">
        <v>0</v>
      </c>
      <c r="T454" s="145">
        <f>S454*H454</f>
        <v>0</v>
      </c>
      <c r="AR454" s="146" t="s">
        <v>525</v>
      </c>
      <c r="AT454" s="146" t="s">
        <v>484</v>
      </c>
      <c r="AU454" s="146" t="s">
        <v>86</v>
      </c>
      <c r="AY454" s="16" t="s">
        <v>176</v>
      </c>
      <c r="BE454" s="147">
        <f>IF(N454="základní",J454,0)</f>
        <v>0</v>
      </c>
      <c r="BF454" s="147">
        <f>IF(N454="snížená",J454,0)</f>
        <v>0</v>
      </c>
      <c r="BG454" s="147">
        <f>IF(N454="zákl. přenesená",J454,0)</f>
        <v>0</v>
      </c>
      <c r="BH454" s="147">
        <f>IF(N454="sníž. přenesená",J454,0)</f>
        <v>0</v>
      </c>
      <c r="BI454" s="147">
        <f>IF(N454="nulová",J454,0)</f>
        <v>0</v>
      </c>
      <c r="BJ454" s="16" t="s">
        <v>84</v>
      </c>
      <c r="BK454" s="147">
        <f>ROUND(I454*H454,2)</f>
        <v>0</v>
      </c>
      <c r="BL454" s="16" t="s">
        <v>138</v>
      </c>
      <c r="BM454" s="146" t="s">
        <v>771</v>
      </c>
    </row>
    <row r="455" spans="2:65" s="13" customFormat="1" ht="11.25">
      <c r="B455" s="163"/>
      <c r="D455" s="148" t="s">
        <v>247</v>
      </c>
      <c r="E455" s="164" t="s">
        <v>1</v>
      </c>
      <c r="F455" s="165" t="s">
        <v>772</v>
      </c>
      <c r="H455" s="166">
        <v>184.29400000000001</v>
      </c>
      <c r="I455" s="167"/>
      <c r="L455" s="163"/>
      <c r="M455" s="168"/>
      <c r="T455" s="169"/>
      <c r="AT455" s="164" t="s">
        <v>247</v>
      </c>
      <c r="AU455" s="164" t="s">
        <v>86</v>
      </c>
      <c r="AV455" s="13" t="s">
        <v>86</v>
      </c>
      <c r="AW455" s="13" t="s">
        <v>32</v>
      </c>
      <c r="AX455" s="13" t="s">
        <v>84</v>
      </c>
      <c r="AY455" s="164" t="s">
        <v>176</v>
      </c>
    </row>
    <row r="456" spans="2:65" s="1" customFormat="1" ht="16.5" customHeight="1">
      <c r="B456" s="31"/>
      <c r="C456" s="135" t="s">
        <v>773</v>
      </c>
      <c r="D456" s="135" t="s">
        <v>179</v>
      </c>
      <c r="E456" s="136" t="s">
        <v>774</v>
      </c>
      <c r="F456" s="137" t="s">
        <v>775</v>
      </c>
      <c r="G456" s="138" t="s">
        <v>281</v>
      </c>
      <c r="H456" s="139">
        <v>150.786</v>
      </c>
      <c r="I456" s="140"/>
      <c r="J456" s="141">
        <f>ROUND(I456*H456,2)</f>
        <v>0</v>
      </c>
      <c r="K456" s="137" t="s">
        <v>241</v>
      </c>
      <c r="L456" s="31"/>
      <c r="M456" s="142" t="s">
        <v>1</v>
      </c>
      <c r="N456" s="143" t="s">
        <v>41</v>
      </c>
      <c r="P456" s="144">
        <f>O456*H456</f>
        <v>0</v>
      </c>
      <c r="Q456" s="144">
        <v>1.0000000000000001E-5</v>
      </c>
      <c r="R456" s="144">
        <f>Q456*H456</f>
        <v>1.5078600000000002E-3</v>
      </c>
      <c r="S456" s="144">
        <v>0</v>
      </c>
      <c r="T456" s="145">
        <f>S456*H456</f>
        <v>0</v>
      </c>
      <c r="AR456" s="146" t="s">
        <v>138</v>
      </c>
      <c r="AT456" s="146" t="s">
        <v>179</v>
      </c>
      <c r="AU456" s="146" t="s">
        <v>86</v>
      </c>
      <c r="AY456" s="16" t="s">
        <v>176</v>
      </c>
      <c r="BE456" s="147">
        <f>IF(N456="základní",J456,0)</f>
        <v>0</v>
      </c>
      <c r="BF456" s="147">
        <f>IF(N456="snížená",J456,0)</f>
        <v>0</v>
      </c>
      <c r="BG456" s="147">
        <f>IF(N456="zákl. přenesená",J456,0)</f>
        <v>0</v>
      </c>
      <c r="BH456" s="147">
        <f>IF(N456="sníž. přenesená",J456,0)</f>
        <v>0</v>
      </c>
      <c r="BI456" s="147">
        <f>IF(N456="nulová",J456,0)</f>
        <v>0</v>
      </c>
      <c r="BJ456" s="16" t="s">
        <v>84</v>
      </c>
      <c r="BK456" s="147">
        <f>ROUND(I456*H456,2)</f>
        <v>0</v>
      </c>
      <c r="BL456" s="16" t="s">
        <v>138</v>
      </c>
      <c r="BM456" s="146" t="s">
        <v>776</v>
      </c>
    </row>
    <row r="457" spans="2:65" s="12" customFormat="1" ht="11.25">
      <c r="B457" s="157"/>
      <c r="D457" s="148" t="s">
        <v>247</v>
      </c>
      <c r="E457" s="158" t="s">
        <v>1</v>
      </c>
      <c r="F457" s="159" t="s">
        <v>743</v>
      </c>
      <c r="H457" s="158" t="s">
        <v>1</v>
      </c>
      <c r="I457" s="160"/>
      <c r="L457" s="157"/>
      <c r="M457" s="161"/>
      <c r="T457" s="162"/>
      <c r="AT457" s="158" t="s">
        <v>247</v>
      </c>
      <c r="AU457" s="158" t="s">
        <v>86</v>
      </c>
      <c r="AV457" s="12" t="s">
        <v>84</v>
      </c>
      <c r="AW457" s="12" t="s">
        <v>32</v>
      </c>
      <c r="AX457" s="12" t="s">
        <v>76</v>
      </c>
      <c r="AY457" s="158" t="s">
        <v>176</v>
      </c>
    </row>
    <row r="458" spans="2:65" s="13" customFormat="1" ht="11.25">
      <c r="B458" s="163"/>
      <c r="D458" s="148" t="s">
        <v>247</v>
      </c>
      <c r="E458" s="164" t="s">
        <v>1</v>
      </c>
      <c r="F458" s="165" t="s">
        <v>744</v>
      </c>
      <c r="H458" s="166">
        <v>167.54</v>
      </c>
      <c r="I458" s="167"/>
      <c r="L458" s="163"/>
      <c r="M458" s="168"/>
      <c r="T458" s="169"/>
      <c r="AT458" s="164" t="s">
        <v>247</v>
      </c>
      <c r="AU458" s="164" t="s">
        <v>86</v>
      </c>
      <c r="AV458" s="13" t="s">
        <v>86</v>
      </c>
      <c r="AW458" s="13" t="s">
        <v>32</v>
      </c>
      <c r="AX458" s="13" t="s">
        <v>76</v>
      </c>
      <c r="AY458" s="164" t="s">
        <v>176</v>
      </c>
    </row>
    <row r="459" spans="2:65" s="14" customFormat="1" ht="11.25">
      <c r="B459" s="170"/>
      <c r="D459" s="148" t="s">
        <v>247</v>
      </c>
      <c r="E459" s="171" t="s">
        <v>1</v>
      </c>
      <c r="F459" s="172" t="s">
        <v>250</v>
      </c>
      <c r="H459" s="173">
        <v>167.54</v>
      </c>
      <c r="I459" s="174"/>
      <c r="L459" s="170"/>
      <c r="M459" s="175"/>
      <c r="T459" s="176"/>
      <c r="AT459" s="171" t="s">
        <v>247</v>
      </c>
      <c r="AU459" s="171" t="s">
        <v>86</v>
      </c>
      <c r="AV459" s="14" t="s">
        <v>182</v>
      </c>
      <c r="AW459" s="14" t="s">
        <v>32</v>
      </c>
      <c r="AX459" s="14" t="s">
        <v>76</v>
      </c>
      <c r="AY459" s="171" t="s">
        <v>176</v>
      </c>
    </row>
    <row r="460" spans="2:65" s="13" customFormat="1" ht="11.25">
      <c r="B460" s="163"/>
      <c r="D460" s="148" t="s">
        <v>247</v>
      </c>
      <c r="E460" s="164" t="s">
        <v>1</v>
      </c>
      <c r="F460" s="165" t="s">
        <v>777</v>
      </c>
      <c r="H460" s="166">
        <v>150.786</v>
      </c>
      <c r="I460" s="167"/>
      <c r="L460" s="163"/>
      <c r="M460" s="168"/>
      <c r="T460" s="169"/>
      <c r="AT460" s="164" t="s">
        <v>247</v>
      </c>
      <c r="AU460" s="164" t="s">
        <v>86</v>
      </c>
      <c r="AV460" s="13" t="s">
        <v>86</v>
      </c>
      <c r="AW460" s="13" t="s">
        <v>32</v>
      </c>
      <c r="AX460" s="13" t="s">
        <v>84</v>
      </c>
      <c r="AY460" s="164" t="s">
        <v>176</v>
      </c>
    </row>
    <row r="461" spans="2:65" s="1" customFormat="1" ht="16.5" customHeight="1">
      <c r="B461" s="31"/>
      <c r="C461" s="180" t="s">
        <v>778</v>
      </c>
      <c r="D461" s="180" t="s">
        <v>484</v>
      </c>
      <c r="E461" s="181" t="s">
        <v>779</v>
      </c>
      <c r="F461" s="182" t="s">
        <v>780</v>
      </c>
      <c r="G461" s="183" t="s">
        <v>281</v>
      </c>
      <c r="H461" s="184">
        <v>170.89099999999999</v>
      </c>
      <c r="I461" s="185"/>
      <c r="J461" s="186">
        <f>ROUND(I461*H461,2)</f>
        <v>0</v>
      </c>
      <c r="K461" s="182" t="s">
        <v>241</v>
      </c>
      <c r="L461" s="187"/>
      <c r="M461" s="188" t="s">
        <v>1</v>
      </c>
      <c r="N461" s="189" t="s">
        <v>41</v>
      </c>
      <c r="P461" s="144">
        <f>O461*H461</f>
        <v>0</v>
      </c>
      <c r="Q461" s="144">
        <v>5.0000000000000001E-4</v>
      </c>
      <c r="R461" s="144">
        <f>Q461*H461</f>
        <v>8.5445499999999994E-2</v>
      </c>
      <c r="S461" s="144">
        <v>0</v>
      </c>
      <c r="T461" s="145">
        <f>S461*H461</f>
        <v>0</v>
      </c>
      <c r="AR461" s="146" t="s">
        <v>525</v>
      </c>
      <c r="AT461" s="146" t="s">
        <v>484</v>
      </c>
      <c r="AU461" s="146" t="s">
        <v>86</v>
      </c>
      <c r="AY461" s="16" t="s">
        <v>176</v>
      </c>
      <c r="BE461" s="147">
        <f>IF(N461="základní",J461,0)</f>
        <v>0</v>
      </c>
      <c r="BF461" s="147">
        <f>IF(N461="snížená",J461,0)</f>
        <v>0</v>
      </c>
      <c r="BG461" s="147">
        <f>IF(N461="zákl. přenesená",J461,0)</f>
        <v>0</v>
      </c>
      <c r="BH461" s="147">
        <f>IF(N461="sníž. přenesená",J461,0)</f>
        <v>0</v>
      </c>
      <c r="BI461" s="147">
        <f>IF(N461="nulová",J461,0)</f>
        <v>0</v>
      </c>
      <c r="BJ461" s="16" t="s">
        <v>84</v>
      </c>
      <c r="BK461" s="147">
        <f>ROUND(I461*H461,2)</f>
        <v>0</v>
      </c>
      <c r="BL461" s="16" t="s">
        <v>138</v>
      </c>
      <c r="BM461" s="146" t="s">
        <v>781</v>
      </c>
    </row>
    <row r="462" spans="2:65" s="13" customFormat="1" ht="11.25">
      <c r="B462" s="163"/>
      <c r="D462" s="148" t="s">
        <v>247</v>
      </c>
      <c r="E462" s="164" t="s">
        <v>1</v>
      </c>
      <c r="F462" s="165" t="s">
        <v>782</v>
      </c>
      <c r="H462" s="166">
        <v>170.89099999999999</v>
      </c>
      <c r="I462" s="167"/>
      <c r="L462" s="163"/>
      <c r="M462" s="168"/>
      <c r="T462" s="169"/>
      <c r="AT462" s="164" t="s">
        <v>247</v>
      </c>
      <c r="AU462" s="164" t="s">
        <v>86</v>
      </c>
      <c r="AV462" s="13" t="s">
        <v>86</v>
      </c>
      <c r="AW462" s="13" t="s">
        <v>32</v>
      </c>
      <c r="AX462" s="13" t="s">
        <v>84</v>
      </c>
      <c r="AY462" s="164" t="s">
        <v>176</v>
      </c>
    </row>
    <row r="463" spans="2:65" s="1" customFormat="1" ht="16.5" customHeight="1">
      <c r="B463" s="31"/>
      <c r="C463" s="135" t="s">
        <v>783</v>
      </c>
      <c r="D463" s="135" t="s">
        <v>179</v>
      </c>
      <c r="E463" s="136" t="s">
        <v>774</v>
      </c>
      <c r="F463" s="137" t="s">
        <v>775</v>
      </c>
      <c r="G463" s="138" t="s">
        <v>281</v>
      </c>
      <c r="H463" s="139">
        <v>280.63200000000001</v>
      </c>
      <c r="I463" s="140"/>
      <c r="J463" s="141">
        <f>ROUND(I463*H463,2)</f>
        <v>0</v>
      </c>
      <c r="K463" s="137" t="s">
        <v>241</v>
      </c>
      <c r="L463" s="31"/>
      <c r="M463" s="142" t="s">
        <v>1</v>
      </c>
      <c r="N463" s="143" t="s">
        <v>41</v>
      </c>
      <c r="P463" s="144">
        <f>O463*H463</f>
        <v>0</v>
      </c>
      <c r="Q463" s="144">
        <v>1.0000000000000001E-5</v>
      </c>
      <c r="R463" s="144">
        <f>Q463*H463</f>
        <v>2.8063200000000002E-3</v>
      </c>
      <c r="S463" s="144">
        <v>0</v>
      </c>
      <c r="T463" s="145">
        <f>S463*H463</f>
        <v>0</v>
      </c>
      <c r="AR463" s="146" t="s">
        <v>138</v>
      </c>
      <c r="AT463" s="146" t="s">
        <v>179</v>
      </c>
      <c r="AU463" s="146" t="s">
        <v>86</v>
      </c>
      <c r="AY463" s="16" t="s">
        <v>176</v>
      </c>
      <c r="BE463" s="147">
        <f>IF(N463="základní",J463,0)</f>
        <v>0</v>
      </c>
      <c r="BF463" s="147">
        <f>IF(N463="snížená",J463,0)</f>
        <v>0</v>
      </c>
      <c r="BG463" s="147">
        <f>IF(N463="zákl. přenesená",J463,0)</f>
        <v>0</v>
      </c>
      <c r="BH463" s="147">
        <f>IF(N463="sníž. přenesená",J463,0)</f>
        <v>0</v>
      </c>
      <c r="BI463" s="147">
        <f>IF(N463="nulová",J463,0)</f>
        <v>0</v>
      </c>
      <c r="BJ463" s="16" t="s">
        <v>84</v>
      </c>
      <c r="BK463" s="147">
        <f>ROUND(I463*H463,2)</f>
        <v>0</v>
      </c>
      <c r="BL463" s="16" t="s">
        <v>138</v>
      </c>
      <c r="BM463" s="146" t="s">
        <v>784</v>
      </c>
    </row>
    <row r="464" spans="2:65" s="12" customFormat="1" ht="11.25">
      <c r="B464" s="157"/>
      <c r="D464" s="148" t="s">
        <v>247</v>
      </c>
      <c r="E464" s="158" t="s">
        <v>1</v>
      </c>
      <c r="F464" s="159" t="s">
        <v>679</v>
      </c>
      <c r="H464" s="158" t="s">
        <v>1</v>
      </c>
      <c r="I464" s="160"/>
      <c r="L464" s="157"/>
      <c r="M464" s="161"/>
      <c r="T464" s="162"/>
      <c r="AT464" s="158" t="s">
        <v>247</v>
      </c>
      <c r="AU464" s="158" t="s">
        <v>86</v>
      </c>
      <c r="AV464" s="12" t="s">
        <v>84</v>
      </c>
      <c r="AW464" s="12" t="s">
        <v>32</v>
      </c>
      <c r="AX464" s="12" t="s">
        <v>76</v>
      </c>
      <c r="AY464" s="158" t="s">
        <v>176</v>
      </c>
    </row>
    <row r="465" spans="2:65" s="13" customFormat="1" ht="11.25">
      <c r="B465" s="163"/>
      <c r="D465" s="148" t="s">
        <v>247</v>
      </c>
      <c r="E465" s="164" t="s">
        <v>1</v>
      </c>
      <c r="F465" s="165" t="s">
        <v>680</v>
      </c>
      <c r="H465" s="166">
        <v>16.37</v>
      </c>
      <c r="I465" s="167"/>
      <c r="L465" s="163"/>
      <c r="M465" s="168"/>
      <c r="T465" s="169"/>
      <c r="AT465" s="164" t="s">
        <v>247</v>
      </c>
      <c r="AU465" s="164" t="s">
        <v>86</v>
      </c>
      <c r="AV465" s="13" t="s">
        <v>86</v>
      </c>
      <c r="AW465" s="13" t="s">
        <v>32</v>
      </c>
      <c r="AX465" s="13" t="s">
        <v>76</v>
      </c>
      <c r="AY465" s="164" t="s">
        <v>176</v>
      </c>
    </row>
    <row r="466" spans="2:65" s="12" customFormat="1" ht="11.25">
      <c r="B466" s="157"/>
      <c r="D466" s="148" t="s">
        <v>247</v>
      </c>
      <c r="E466" s="158" t="s">
        <v>1</v>
      </c>
      <c r="F466" s="159" t="s">
        <v>745</v>
      </c>
      <c r="H466" s="158" t="s">
        <v>1</v>
      </c>
      <c r="I466" s="160"/>
      <c r="L466" s="157"/>
      <c r="M466" s="161"/>
      <c r="T466" s="162"/>
      <c r="AT466" s="158" t="s">
        <v>247</v>
      </c>
      <c r="AU466" s="158" t="s">
        <v>86</v>
      </c>
      <c r="AV466" s="12" t="s">
        <v>84</v>
      </c>
      <c r="AW466" s="12" t="s">
        <v>32</v>
      </c>
      <c r="AX466" s="12" t="s">
        <v>76</v>
      </c>
      <c r="AY466" s="158" t="s">
        <v>176</v>
      </c>
    </row>
    <row r="467" spans="2:65" s="13" customFormat="1" ht="11.25">
      <c r="B467" s="163"/>
      <c r="D467" s="148" t="s">
        <v>247</v>
      </c>
      <c r="E467" s="164" t="s">
        <v>1</v>
      </c>
      <c r="F467" s="165" t="s">
        <v>746</v>
      </c>
      <c r="H467" s="166">
        <v>334.42</v>
      </c>
      <c r="I467" s="167"/>
      <c r="L467" s="163"/>
      <c r="M467" s="168"/>
      <c r="T467" s="169"/>
      <c r="AT467" s="164" t="s">
        <v>247</v>
      </c>
      <c r="AU467" s="164" t="s">
        <v>86</v>
      </c>
      <c r="AV467" s="13" t="s">
        <v>86</v>
      </c>
      <c r="AW467" s="13" t="s">
        <v>32</v>
      </c>
      <c r="AX467" s="13" t="s">
        <v>76</v>
      </c>
      <c r="AY467" s="164" t="s">
        <v>176</v>
      </c>
    </row>
    <row r="468" spans="2:65" s="14" customFormat="1" ht="11.25">
      <c r="B468" s="170"/>
      <c r="D468" s="148" t="s">
        <v>247</v>
      </c>
      <c r="E468" s="171" t="s">
        <v>1</v>
      </c>
      <c r="F468" s="172" t="s">
        <v>250</v>
      </c>
      <c r="H468" s="173">
        <v>350.79</v>
      </c>
      <c r="I468" s="174"/>
      <c r="L468" s="170"/>
      <c r="M468" s="175"/>
      <c r="T468" s="176"/>
      <c r="AT468" s="171" t="s">
        <v>247</v>
      </c>
      <c r="AU468" s="171" t="s">
        <v>86</v>
      </c>
      <c r="AV468" s="14" t="s">
        <v>182</v>
      </c>
      <c r="AW468" s="14" t="s">
        <v>32</v>
      </c>
      <c r="AX468" s="14" t="s">
        <v>76</v>
      </c>
      <c r="AY468" s="171" t="s">
        <v>176</v>
      </c>
    </row>
    <row r="469" spans="2:65" s="13" customFormat="1" ht="11.25">
      <c r="B469" s="163"/>
      <c r="D469" s="148" t="s">
        <v>247</v>
      </c>
      <c r="E469" s="164" t="s">
        <v>1</v>
      </c>
      <c r="F469" s="165" t="s">
        <v>785</v>
      </c>
      <c r="H469" s="166">
        <v>280.63200000000001</v>
      </c>
      <c r="I469" s="167"/>
      <c r="L469" s="163"/>
      <c r="M469" s="168"/>
      <c r="T469" s="169"/>
      <c r="AT469" s="164" t="s">
        <v>247</v>
      </c>
      <c r="AU469" s="164" t="s">
        <v>86</v>
      </c>
      <c r="AV469" s="13" t="s">
        <v>86</v>
      </c>
      <c r="AW469" s="13" t="s">
        <v>32</v>
      </c>
      <c r="AX469" s="13" t="s">
        <v>84</v>
      </c>
      <c r="AY469" s="164" t="s">
        <v>176</v>
      </c>
    </row>
    <row r="470" spans="2:65" s="1" customFormat="1" ht="16.5" customHeight="1">
      <c r="B470" s="31"/>
      <c r="C470" s="180" t="s">
        <v>786</v>
      </c>
      <c r="D470" s="180" t="s">
        <v>484</v>
      </c>
      <c r="E470" s="181" t="s">
        <v>787</v>
      </c>
      <c r="F470" s="182" t="s">
        <v>788</v>
      </c>
      <c r="G470" s="183" t="s">
        <v>281</v>
      </c>
      <c r="H470" s="184">
        <v>357.80599999999998</v>
      </c>
      <c r="I470" s="185"/>
      <c r="J470" s="186">
        <f>ROUND(I470*H470,2)</f>
        <v>0</v>
      </c>
      <c r="K470" s="182" t="s">
        <v>1</v>
      </c>
      <c r="L470" s="187"/>
      <c r="M470" s="188" t="s">
        <v>1</v>
      </c>
      <c r="N470" s="189" t="s">
        <v>41</v>
      </c>
      <c r="P470" s="144">
        <f>O470*H470</f>
        <v>0</v>
      </c>
      <c r="Q470" s="144">
        <v>2.2000000000000001E-4</v>
      </c>
      <c r="R470" s="144">
        <f>Q470*H470</f>
        <v>7.8717319999999993E-2</v>
      </c>
      <c r="S470" s="144">
        <v>0</v>
      </c>
      <c r="T470" s="145">
        <f>S470*H470</f>
        <v>0</v>
      </c>
      <c r="AR470" s="146" t="s">
        <v>525</v>
      </c>
      <c r="AT470" s="146" t="s">
        <v>484</v>
      </c>
      <c r="AU470" s="146" t="s">
        <v>86</v>
      </c>
      <c r="AY470" s="16" t="s">
        <v>176</v>
      </c>
      <c r="BE470" s="147">
        <f>IF(N470="základní",J470,0)</f>
        <v>0</v>
      </c>
      <c r="BF470" s="147">
        <f>IF(N470="snížená",J470,0)</f>
        <v>0</v>
      </c>
      <c r="BG470" s="147">
        <f>IF(N470="zákl. přenesená",J470,0)</f>
        <v>0</v>
      </c>
      <c r="BH470" s="147">
        <f>IF(N470="sníž. přenesená",J470,0)</f>
        <v>0</v>
      </c>
      <c r="BI470" s="147">
        <f>IF(N470="nulová",J470,0)</f>
        <v>0</v>
      </c>
      <c r="BJ470" s="16" t="s">
        <v>84</v>
      </c>
      <c r="BK470" s="147">
        <f>ROUND(I470*H470,2)</f>
        <v>0</v>
      </c>
      <c r="BL470" s="16" t="s">
        <v>138</v>
      </c>
      <c r="BM470" s="146" t="s">
        <v>789</v>
      </c>
    </row>
    <row r="471" spans="2:65" s="13" customFormat="1" ht="11.25">
      <c r="B471" s="163"/>
      <c r="D471" s="148" t="s">
        <v>247</v>
      </c>
      <c r="E471" s="164" t="s">
        <v>1</v>
      </c>
      <c r="F471" s="165" t="s">
        <v>790</v>
      </c>
      <c r="H471" s="166">
        <v>357.80599999999998</v>
      </c>
      <c r="I471" s="167"/>
      <c r="L471" s="163"/>
      <c r="M471" s="168"/>
      <c r="T471" s="169"/>
      <c r="AT471" s="164" t="s">
        <v>247</v>
      </c>
      <c r="AU471" s="164" t="s">
        <v>86</v>
      </c>
      <c r="AV471" s="13" t="s">
        <v>86</v>
      </c>
      <c r="AW471" s="13" t="s">
        <v>32</v>
      </c>
      <c r="AX471" s="13" t="s">
        <v>84</v>
      </c>
      <c r="AY471" s="164" t="s">
        <v>176</v>
      </c>
    </row>
    <row r="472" spans="2:65" s="1" customFormat="1" ht="24.2" customHeight="1">
      <c r="B472" s="31"/>
      <c r="C472" s="135" t="s">
        <v>791</v>
      </c>
      <c r="D472" s="135" t="s">
        <v>179</v>
      </c>
      <c r="E472" s="136" t="s">
        <v>792</v>
      </c>
      <c r="F472" s="137" t="s">
        <v>793</v>
      </c>
      <c r="G472" s="138" t="s">
        <v>538</v>
      </c>
      <c r="H472" s="190"/>
      <c r="I472" s="140"/>
      <c r="J472" s="141">
        <f>ROUND(I472*H472,2)</f>
        <v>0</v>
      </c>
      <c r="K472" s="137" t="s">
        <v>241</v>
      </c>
      <c r="L472" s="31"/>
      <c r="M472" s="142" t="s">
        <v>1</v>
      </c>
      <c r="N472" s="143" t="s">
        <v>41</v>
      </c>
      <c r="P472" s="144">
        <f>O472*H472</f>
        <v>0</v>
      </c>
      <c r="Q472" s="144">
        <v>0</v>
      </c>
      <c r="R472" s="144">
        <f>Q472*H472</f>
        <v>0</v>
      </c>
      <c r="S472" s="144">
        <v>0</v>
      </c>
      <c r="T472" s="145">
        <f>S472*H472</f>
        <v>0</v>
      </c>
      <c r="AR472" s="146" t="s">
        <v>138</v>
      </c>
      <c r="AT472" s="146" t="s">
        <v>179</v>
      </c>
      <c r="AU472" s="146" t="s">
        <v>86</v>
      </c>
      <c r="AY472" s="16" t="s">
        <v>176</v>
      </c>
      <c r="BE472" s="147">
        <f>IF(N472="základní",J472,0)</f>
        <v>0</v>
      </c>
      <c r="BF472" s="147">
        <f>IF(N472="snížená",J472,0)</f>
        <v>0</v>
      </c>
      <c r="BG472" s="147">
        <f>IF(N472="zákl. přenesená",J472,0)</f>
        <v>0</v>
      </c>
      <c r="BH472" s="147">
        <f>IF(N472="sníž. přenesená",J472,0)</f>
        <v>0</v>
      </c>
      <c r="BI472" s="147">
        <f>IF(N472="nulová",J472,0)</f>
        <v>0</v>
      </c>
      <c r="BJ472" s="16" t="s">
        <v>84</v>
      </c>
      <c r="BK472" s="147">
        <f>ROUND(I472*H472,2)</f>
        <v>0</v>
      </c>
      <c r="BL472" s="16" t="s">
        <v>138</v>
      </c>
      <c r="BM472" s="146" t="s">
        <v>794</v>
      </c>
    </row>
    <row r="473" spans="2:65" s="11" customFormat="1" ht="22.9" customHeight="1">
      <c r="B473" s="123"/>
      <c r="D473" s="124" t="s">
        <v>75</v>
      </c>
      <c r="E473" s="133" t="s">
        <v>369</v>
      </c>
      <c r="F473" s="133" t="s">
        <v>370</v>
      </c>
      <c r="I473" s="126"/>
      <c r="J473" s="134">
        <f>BK473</f>
        <v>0</v>
      </c>
      <c r="L473" s="123"/>
      <c r="M473" s="128"/>
      <c r="P473" s="129">
        <f>SUM(P474:P512)</f>
        <v>0</v>
      </c>
      <c r="R473" s="129">
        <f>SUM(R474:R512)</f>
        <v>0.6849992800000001</v>
      </c>
      <c r="T473" s="130">
        <f>SUM(T474:T512)</f>
        <v>0</v>
      </c>
      <c r="AR473" s="124" t="s">
        <v>86</v>
      </c>
      <c r="AT473" s="131" t="s">
        <v>75</v>
      </c>
      <c r="AU473" s="131" t="s">
        <v>84</v>
      </c>
      <c r="AY473" s="124" t="s">
        <v>176</v>
      </c>
      <c r="BK473" s="132">
        <f>SUM(BK474:BK512)</f>
        <v>0</v>
      </c>
    </row>
    <row r="474" spans="2:65" s="1" customFormat="1" ht="16.5" customHeight="1">
      <c r="B474" s="31"/>
      <c r="C474" s="135" t="s">
        <v>795</v>
      </c>
      <c r="D474" s="135" t="s">
        <v>179</v>
      </c>
      <c r="E474" s="136" t="s">
        <v>796</v>
      </c>
      <c r="F474" s="137" t="s">
        <v>797</v>
      </c>
      <c r="G474" s="138" t="s">
        <v>240</v>
      </c>
      <c r="H474" s="139">
        <v>30</v>
      </c>
      <c r="I474" s="140"/>
      <c r="J474" s="141">
        <f>ROUND(I474*H474,2)</f>
        <v>0</v>
      </c>
      <c r="K474" s="137" t="s">
        <v>241</v>
      </c>
      <c r="L474" s="31"/>
      <c r="M474" s="142" t="s">
        <v>1</v>
      </c>
      <c r="N474" s="143" t="s">
        <v>41</v>
      </c>
      <c r="P474" s="144">
        <f>O474*H474</f>
        <v>0</v>
      </c>
      <c r="Q474" s="144">
        <v>0</v>
      </c>
      <c r="R474" s="144">
        <f>Q474*H474</f>
        <v>0</v>
      </c>
      <c r="S474" s="144">
        <v>0</v>
      </c>
      <c r="T474" s="145">
        <f>S474*H474</f>
        <v>0</v>
      </c>
      <c r="AR474" s="146" t="s">
        <v>138</v>
      </c>
      <c r="AT474" s="146" t="s">
        <v>179</v>
      </c>
      <c r="AU474" s="146" t="s">
        <v>86</v>
      </c>
      <c r="AY474" s="16" t="s">
        <v>176</v>
      </c>
      <c r="BE474" s="147">
        <f>IF(N474="základní",J474,0)</f>
        <v>0</v>
      </c>
      <c r="BF474" s="147">
        <f>IF(N474="snížená",J474,0)</f>
        <v>0</v>
      </c>
      <c r="BG474" s="147">
        <f>IF(N474="zákl. přenesená",J474,0)</f>
        <v>0</v>
      </c>
      <c r="BH474" s="147">
        <f>IF(N474="sníž. přenesená",J474,0)</f>
        <v>0</v>
      </c>
      <c r="BI474" s="147">
        <f>IF(N474="nulová",J474,0)</f>
        <v>0</v>
      </c>
      <c r="BJ474" s="16" t="s">
        <v>84</v>
      </c>
      <c r="BK474" s="147">
        <f>ROUND(I474*H474,2)</f>
        <v>0</v>
      </c>
      <c r="BL474" s="16" t="s">
        <v>138</v>
      </c>
      <c r="BM474" s="146" t="s">
        <v>798</v>
      </c>
    </row>
    <row r="475" spans="2:65" s="1" customFormat="1" ht="16.5" customHeight="1">
      <c r="B475" s="31"/>
      <c r="C475" s="135" t="s">
        <v>799</v>
      </c>
      <c r="D475" s="135" t="s">
        <v>179</v>
      </c>
      <c r="E475" s="136" t="s">
        <v>800</v>
      </c>
      <c r="F475" s="137" t="s">
        <v>801</v>
      </c>
      <c r="G475" s="138" t="s">
        <v>240</v>
      </c>
      <c r="H475" s="139">
        <v>30</v>
      </c>
      <c r="I475" s="140"/>
      <c r="J475" s="141">
        <f>ROUND(I475*H475,2)</f>
        <v>0</v>
      </c>
      <c r="K475" s="137" t="s">
        <v>241</v>
      </c>
      <c r="L475" s="31"/>
      <c r="M475" s="142" t="s">
        <v>1</v>
      </c>
      <c r="N475" s="143" t="s">
        <v>41</v>
      </c>
      <c r="P475" s="144">
        <f>O475*H475</f>
        <v>0</v>
      </c>
      <c r="Q475" s="144">
        <v>2.9999999999999997E-4</v>
      </c>
      <c r="R475" s="144">
        <f>Q475*H475</f>
        <v>8.9999999999999993E-3</v>
      </c>
      <c r="S475" s="144">
        <v>0</v>
      </c>
      <c r="T475" s="145">
        <f>S475*H475</f>
        <v>0</v>
      </c>
      <c r="AR475" s="146" t="s">
        <v>138</v>
      </c>
      <c r="AT475" s="146" t="s">
        <v>179</v>
      </c>
      <c r="AU475" s="146" t="s">
        <v>86</v>
      </c>
      <c r="AY475" s="16" t="s">
        <v>176</v>
      </c>
      <c r="BE475" s="147">
        <f>IF(N475="základní",J475,0)</f>
        <v>0</v>
      </c>
      <c r="BF475" s="147">
        <f>IF(N475="snížená",J475,0)</f>
        <v>0</v>
      </c>
      <c r="BG475" s="147">
        <f>IF(N475="zákl. přenesená",J475,0)</f>
        <v>0</v>
      </c>
      <c r="BH475" s="147">
        <f>IF(N475="sníž. přenesená",J475,0)</f>
        <v>0</v>
      </c>
      <c r="BI475" s="147">
        <f>IF(N475="nulová",J475,0)</f>
        <v>0</v>
      </c>
      <c r="BJ475" s="16" t="s">
        <v>84</v>
      </c>
      <c r="BK475" s="147">
        <f>ROUND(I475*H475,2)</f>
        <v>0</v>
      </c>
      <c r="BL475" s="16" t="s">
        <v>138</v>
      </c>
      <c r="BM475" s="146" t="s">
        <v>802</v>
      </c>
    </row>
    <row r="476" spans="2:65" s="1" customFormat="1" ht="24.2" customHeight="1">
      <c r="B476" s="31"/>
      <c r="C476" s="135" t="s">
        <v>803</v>
      </c>
      <c r="D476" s="135" t="s">
        <v>179</v>
      </c>
      <c r="E476" s="136" t="s">
        <v>804</v>
      </c>
      <c r="F476" s="137" t="s">
        <v>805</v>
      </c>
      <c r="G476" s="138" t="s">
        <v>240</v>
      </c>
      <c r="H476" s="139">
        <v>27.92</v>
      </c>
      <c r="I476" s="140"/>
      <c r="J476" s="141">
        <f>ROUND(I476*H476,2)</f>
        <v>0</v>
      </c>
      <c r="K476" s="137" t="s">
        <v>241</v>
      </c>
      <c r="L476" s="31"/>
      <c r="M476" s="142" t="s">
        <v>1</v>
      </c>
      <c r="N476" s="143" t="s">
        <v>41</v>
      </c>
      <c r="P476" s="144">
        <f>O476*H476</f>
        <v>0</v>
      </c>
      <c r="Q476" s="144">
        <v>1.5E-3</v>
      </c>
      <c r="R476" s="144">
        <f>Q476*H476</f>
        <v>4.1880000000000001E-2</v>
      </c>
      <c r="S476" s="144">
        <v>0</v>
      </c>
      <c r="T476" s="145">
        <f>S476*H476</f>
        <v>0</v>
      </c>
      <c r="AR476" s="146" t="s">
        <v>138</v>
      </c>
      <c r="AT476" s="146" t="s">
        <v>179</v>
      </c>
      <c r="AU476" s="146" t="s">
        <v>86</v>
      </c>
      <c r="AY476" s="16" t="s">
        <v>176</v>
      </c>
      <c r="BE476" s="147">
        <f>IF(N476="základní",J476,0)</f>
        <v>0</v>
      </c>
      <c r="BF476" s="147">
        <f>IF(N476="snížená",J476,0)</f>
        <v>0</v>
      </c>
      <c r="BG476" s="147">
        <f>IF(N476="zákl. přenesená",J476,0)</f>
        <v>0</v>
      </c>
      <c r="BH476" s="147">
        <f>IF(N476="sníž. přenesená",J476,0)</f>
        <v>0</v>
      </c>
      <c r="BI476" s="147">
        <f>IF(N476="nulová",J476,0)</f>
        <v>0</v>
      </c>
      <c r="BJ476" s="16" t="s">
        <v>84</v>
      </c>
      <c r="BK476" s="147">
        <f>ROUND(I476*H476,2)</f>
        <v>0</v>
      </c>
      <c r="BL476" s="16" t="s">
        <v>138</v>
      </c>
      <c r="BM476" s="146" t="s">
        <v>806</v>
      </c>
    </row>
    <row r="477" spans="2:65" s="1" customFormat="1" ht="24.2" customHeight="1">
      <c r="B477" s="31"/>
      <c r="C477" s="135" t="s">
        <v>807</v>
      </c>
      <c r="D477" s="135" t="s">
        <v>179</v>
      </c>
      <c r="E477" s="136" t="s">
        <v>808</v>
      </c>
      <c r="F477" s="137" t="s">
        <v>809</v>
      </c>
      <c r="G477" s="138" t="s">
        <v>281</v>
      </c>
      <c r="H477" s="139">
        <v>20</v>
      </c>
      <c r="I477" s="140"/>
      <c r="J477" s="141">
        <f>ROUND(I477*H477,2)</f>
        <v>0</v>
      </c>
      <c r="K477" s="137" t="s">
        <v>241</v>
      </c>
      <c r="L477" s="31"/>
      <c r="M477" s="142" t="s">
        <v>1</v>
      </c>
      <c r="N477" s="143" t="s">
        <v>41</v>
      </c>
      <c r="P477" s="144">
        <f>O477*H477</f>
        <v>0</v>
      </c>
      <c r="Q477" s="144">
        <v>2.7999999999999998E-4</v>
      </c>
      <c r="R477" s="144">
        <f>Q477*H477</f>
        <v>5.5999999999999991E-3</v>
      </c>
      <c r="S477" s="144">
        <v>0</v>
      </c>
      <c r="T477" s="145">
        <f>S477*H477</f>
        <v>0</v>
      </c>
      <c r="AR477" s="146" t="s">
        <v>138</v>
      </c>
      <c r="AT477" s="146" t="s">
        <v>179</v>
      </c>
      <c r="AU477" s="146" t="s">
        <v>86</v>
      </c>
      <c r="AY477" s="16" t="s">
        <v>176</v>
      </c>
      <c r="BE477" s="147">
        <f>IF(N477="základní",J477,0)</f>
        <v>0</v>
      </c>
      <c r="BF477" s="147">
        <f>IF(N477="snížená",J477,0)</f>
        <v>0</v>
      </c>
      <c r="BG477" s="147">
        <f>IF(N477="zákl. přenesená",J477,0)</f>
        <v>0</v>
      </c>
      <c r="BH477" s="147">
        <f>IF(N477="sníž. přenesená",J477,0)</f>
        <v>0</v>
      </c>
      <c r="BI477" s="147">
        <f>IF(N477="nulová",J477,0)</f>
        <v>0</v>
      </c>
      <c r="BJ477" s="16" t="s">
        <v>84</v>
      </c>
      <c r="BK477" s="147">
        <f>ROUND(I477*H477,2)</f>
        <v>0</v>
      </c>
      <c r="BL477" s="16" t="s">
        <v>138</v>
      </c>
      <c r="BM477" s="146" t="s">
        <v>810</v>
      </c>
    </row>
    <row r="478" spans="2:65" s="13" customFormat="1" ht="11.25">
      <c r="B478" s="163"/>
      <c r="D478" s="148" t="s">
        <v>247</v>
      </c>
      <c r="E478" s="164" t="s">
        <v>1</v>
      </c>
      <c r="F478" s="165" t="s">
        <v>811</v>
      </c>
      <c r="H478" s="166">
        <v>20</v>
      </c>
      <c r="I478" s="167"/>
      <c r="L478" s="163"/>
      <c r="M478" s="168"/>
      <c r="T478" s="169"/>
      <c r="AT478" s="164" t="s">
        <v>247</v>
      </c>
      <c r="AU478" s="164" t="s">
        <v>86</v>
      </c>
      <c r="AV478" s="13" t="s">
        <v>86</v>
      </c>
      <c r="AW478" s="13" t="s">
        <v>32</v>
      </c>
      <c r="AX478" s="13" t="s">
        <v>84</v>
      </c>
      <c r="AY478" s="164" t="s">
        <v>176</v>
      </c>
    </row>
    <row r="479" spans="2:65" s="1" customFormat="1" ht="16.5" customHeight="1">
      <c r="B479" s="31"/>
      <c r="C479" s="135" t="s">
        <v>812</v>
      </c>
      <c r="D479" s="135" t="s">
        <v>179</v>
      </c>
      <c r="E479" s="136" t="s">
        <v>813</v>
      </c>
      <c r="F479" s="137" t="s">
        <v>814</v>
      </c>
      <c r="G479" s="138" t="s">
        <v>482</v>
      </c>
      <c r="H479" s="139">
        <v>10</v>
      </c>
      <c r="I479" s="140"/>
      <c r="J479" s="141">
        <f>ROUND(I479*H479,2)</f>
        <v>0</v>
      </c>
      <c r="K479" s="137" t="s">
        <v>241</v>
      </c>
      <c r="L479" s="31"/>
      <c r="M479" s="142" t="s">
        <v>1</v>
      </c>
      <c r="N479" s="143" t="s">
        <v>41</v>
      </c>
      <c r="P479" s="144">
        <f>O479*H479</f>
        <v>0</v>
      </c>
      <c r="Q479" s="144">
        <v>2.1000000000000001E-4</v>
      </c>
      <c r="R479" s="144">
        <f>Q479*H479</f>
        <v>2.1000000000000003E-3</v>
      </c>
      <c r="S479" s="144">
        <v>0</v>
      </c>
      <c r="T479" s="145">
        <f>S479*H479</f>
        <v>0</v>
      </c>
      <c r="AR479" s="146" t="s">
        <v>138</v>
      </c>
      <c r="AT479" s="146" t="s">
        <v>179</v>
      </c>
      <c r="AU479" s="146" t="s">
        <v>86</v>
      </c>
      <c r="AY479" s="16" t="s">
        <v>176</v>
      </c>
      <c r="BE479" s="147">
        <f>IF(N479="základní",J479,0)</f>
        <v>0</v>
      </c>
      <c r="BF479" s="147">
        <f>IF(N479="snížená",J479,0)</f>
        <v>0</v>
      </c>
      <c r="BG479" s="147">
        <f>IF(N479="zákl. přenesená",J479,0)</f>
        <v>0</v>
      </c>
      <c r="BH479" s="147">
        <f>IF(N479="sníž. přenesená",J479,0)</f>
        <v>0</v>
      </c>
      <c r="BI479" s="147">
        <f>IF(N479="nulová",J479,0)</f>
        <v>0</v>
      </c>
      <c r="BJ479" s="16" t="s">
        <v>84</v>
      </c>
      <c r="BK479" s="147">
        <f>ROUND(I479*H479,2)</f>
        <v>0</v>
      </c>
      <c r="BL479" s="16" t="s">
        <v>138</v>
      </c>
      <c r="BM479" s="146" t="s">
        <v>815</v>
      </c>
    </row>
    <row r="480" spans="2:65" s="1" customFormat="1" ht="24.2" customHeight="1">
      <c r="B480" s="31"/>
      <c r="C480" s="135" t="s">
        <v>816</v>
      </c>
      <c r="D480" s="135" t="s">
        <v>179</v>
      </c>
      <c r="E480" s="136" t="s">
        <v>817</v>
      </c>
      <c r="F480" s="137" t="s">
        <v>818</v>
      </c>
      <c r="G480" s="138" t="s">
        <v>482</v>
      </c>
      <c r="H480" s="139">
        <v>5</v>
      </c>
      <c r="I480" s="140"/>
      <c r="J480" s="141">
        <f>ROUND(I480*H480,2)</f>
        <v>0</v>
      </c>
      <c r="K480" s="137" t="s">
        <v>241</v>
      </c>
      <c r="L480" s="31"/>
      <c r="M480" s="142" t="s">
        <v>1</v>
      </c>
      <c r="N480" s="143" t="s">
        <v>41</v>
      </c>
      <c r="P480" s="144">
        <f>O480*H480</f>
        <v>0</v>
      </c>
      <c r="Q480" s="144">
        <v>2.1000000000000001E-4</v>
      </c>
      <c r="R480" s="144">
        <f>Q480*H480</f>
        <v>1.0500000000000002E-3</v>
      </c>
      <c r="S480" s="144">
        <v>0</v>
      </c>
      <c r="T480" s="145">
        <f>S480*H480</f>
        <v>0</v>
      </c>
      <c r="AR480" s="146" t="s">
        <v>138</v>
      </c>
      <c r="AT480" s="146" t="s">
        <v>179</v>
      </c>
      <c r="AU480" s="146" t="s">
        <v>86</v>
      </c>
      <c r="AY480" s="16" t="s">
        <v>176</v>
      </c>
      <c r="BE480" s="147">
        <f>IF(N480="základní",J480,0)</f>
        <v>0</v>
      </c>
      <c r="BF480" s="147">
        <f>IF(N480="snížená",J480,0)</f>
        <v>0</v>
      </c>
      <c r="BG480" s="147">
        <f>IF(N480="zákl. přenesená",J480,0)</f>
        <v>0</v>
      </c>
      <c r="BH480" s="147">
        <f>IF(N480="sníž. přenesená",J480,0)</f>
        <v>0</v>
      </c>
      <c r="BI480" s="147">
        <f>IF(N480="nulová",J480,0)</f>
        <v>0</v>
      </c>
      <c r="BJ480" s="16" t="s">
        <v>84</v>
      </c>
      <c r="BK480" s="147">
        <f>ROUND(I480*H480,2)</f>
        <v>0</v>
      </c>
      <c r="BL480" s="16" t="s">
        <v>138</v>
      </c>
      <c r="BM480" s="146" t="s">
        <v>819</v>
      </c>
    </row>
    <row r="481" spans="2:65" s="1" customFormat="1" ht="24.2" customHeight="1">
      <c r="B481" s="31"/>
      <c r="C481" s="135" t="s">
        <v>820</v>
      </c>
      <c r="D481" s="135" t="s">
        <v>179</v>
      </c>
      <c r="E481" s="136" t="s">
        <v>821</v>
      </c>
      <c r="F481" s="137" t="s">
        <v>822</v>
      </c>
      <c r="G481" s="138" t="s">
        <v>281</v>
      </c>
      <c r="H481" s="139">
        <v>13.96</v>
      </c>
      <c r="I481" s="140"/>
      <c r="J481" s="141">
        <f>ROUND(I481*H481,2)</f>
        <v>0</v>
      </c>
      <c r="K481" s="137" t="s">
        <v>241</v>
      </c>
      <c r="L481" s="31"/>
      <c r="M481" s="142" t="s">
        <v>1</v>
      </c>
      <c r="N481" s="143" t="s">
        <v>41</v>
      </c>
      <c r="P481" s="144">
        <f>O481*H481</f>
        <v>0</v>
      </c>
      <c r="Q481" s="144">
        <v>1.42E-3</v>
      </c>
      <c r="R481" s="144">
        <f>Q481*H481</f>
        <v>1.9823200000000003E-2</v>
      </c>
      <c r="S481" s="144">
        <v>0</v>
      </c>
      <c r="T481" s="145">
        <f>S481*H481</f>
        <v>0</v>
      </c>
      <c r="AR481" s="146" t="s">
        <v>138</v>
      </c>
      <c r="AT481" s="146" t="s">
        <v>179</v>
      </c>
      <c r="AU481" s="146" t="s">
        <v>86</v>
      </c>
      <c r="AY481" s="16" t="s">
        <v>176</v>
      </c>
      <c r="BE481" s="147">
        <f>IF(N481="základní",J481,0)</f>
        <v>0</v>
      </c>
      <c r="BF481" s="147">
        <f>IF(N481="snížená",J481,0)</f>
        <v>0</v>
      </c>
      <c r="BG481" s="147">
        <f>IF(N481="zákl. přenesená",J481,0)</f>
        <v>0</v>
      </c>
      <c r="BH481" s="147">
        <f>IF(N481="sníž. přenesená",J481,0)</f>
        <v>0</v>
      </c>
      <c r="BI481" s="147">
        <f>IF(N481="nulová",J481,0)</f>
        <v>0</v>
      </c>
      <c r="BJ481" s="16" t="s">
        <v>84</v>
      </c>
      <c r="BK481" s="147">
        <f>ROUND(I481*H481,2)</f>
        <v>0</v>
      </c>
      <c r="BL481" s="16" t="s">
        <v>138</v>
      </c>
      <c r="BM481" s="146" t="s">
        <v>823</v>
      </c>
    </row>
    <row r="482" spans="2:65" s="12" customFormat="1" ht="11.25">
      <c r="B482" s="157"/>
      <c r="D482" s="148" t="s">
        <v>247</v>
      </c>
      <c r="E482" s="158" t="s">
        <v>1</v>
      </c>
      <c r="F482" s="159" t="s">
        <v>824</v>
      </c>
      <c r="H482" s="158" t="s">
        <v>1</v>
      </c>
      <c r="I482" s="160"/>
      <c r="L482" s="157"/>
      <c r="M482" s="161"/>
      <c r="T482" s="162"/>
      <c r="AT482" s="158" t="s">
        <v>247</v>
      </c>
      <c r="AU482" s="158" t="s">
        <v>86</v>
      </c>
      <c r="AV482" s="12" t="s">
        <v>84</v>
      </c>
      <c r="AW482" s="12" t="s">
        <v>32</v>
      </c>
      <c r="AX482" s="12" t="s">
        <v>76</v>
      </c>
      <c r="AY482" s="158" t="s">
        <v>176</v>
      </c>
    </row>
    <row r="483" spans="2:65" s="13" customFormat="1" ht="11.25">
      <c r="B483" s="163"/>
      <c r="D483" s="148" t="s">
        <v>247</v>
      </c>
      <c r="E483" s="164" t="s">
        <v>1</v>
      </c>
      <c r="F483" s="165" t="s">
        <v>825</v>
      </c>
      <c r="H483" s="166">
        <v>8.1300000000000008</v>
      </c>
      <c r="I483" s="167"/>
      <c r="L483" s="163"/>
      <c r="M483" s="168"/>
      <c r="T483" s="169"/>
      <c r="AT483" s="164" t="s">
        <v>247</v>
      </c>
      <c r="AU483" s="164" t="s">
        <v>86</v>
      </c>
      <c r="AV483" s="13" t="s">
        <v>86</v>
      </c>
      <c r="AW483" s="13" t="s">
        <v>32</v>
      </c>
      <c r="AX483" s="13" t="s">
        <v>76</v>
      </c>
      <c r="AY483" s="164" t="s">
        <v>176</v>
      </c>
    </row>
    <row r="484" spans="2:65" s="13" customFormat="1" ht="11.25">
      <c r="B484" s="163"/>
      <c r="D484" s="148" t="s">
        <v>247</v>
      </c>
      <c r="E484" s="164" t="s">
        <v>1</v>
      </c>
      <c r="F484" s="165" t="s">
        <v>826</v>
      </c>
      <c r="H484" s="166">
        <v>-0.7</v>
      </c>
      <c r="I484" s="167"/>
      <c r="L484" s="163"/>
      <c r="M484" s="168"/>
      <c r="T484" s="169"/>
      <c r="AT484" s="164" t="s">
        <v>247</v>
      </c>
      <c r="AU484" s="164" t="s">
        <v>86</v>
      </c>
      <c r="AV484" s="13" t="s">
        <v>86</v>
      </c>
      <c r="AW484" s="13" t="s">
        <v>32</v>
      </c>
      <c r="AX484" s="13" t="s">
        <v>76</v>
      </c>
      <c r="AY484" s="164" t="s">
        <v>176</v>
      </c>
    </row>
    <row r="485" spans="2:65" s="13" customFormat="1" ht="11.25">
      <c r="B485" s="163"/>
      <c r="D485" s="148" t="s">
        <v>247</v>
      </c>
      <c r="E485" s="164" t="s">
        <v>1</v>
      </c>
      <c r="F485" s="165" t="s">
        <v>827</v>
      </c>
      <c r="H485" s="166">
        <v>5.08</v>
      </c>
      <c r="I485" s="167"/>
      <c r="L485" s="163"/>
      <c r="M485" s="168"/>
      <c r="T485" s="169"/>
      <c r="AT485" s="164" t="s">
        <v>247</v>
      </c>
      <c r="AU485" s="164" t="s">
        <v>86</v>
      </c>
      <c r="AV485" s="13" t="s">
        <v>86</v>
      </c>
      <c r="AW485" s="13" t="s">
        <v>32</v>
      </c>
      <c r="AX485" s="13" t="s">
        <v>76</v>
      </c>
      <c r="AY485" s="164" t="s">
        <v>176</v>
      </c>
    </row>
    <row r="486" spans="2:65" s="13" customFormat="1" ht="11.25">
      <c r="B486" s="163"/>
      <c r="D486" s="148" t="s">
        <v>247</v>
      </c>
      <c r="E486" s="164" t="s">
        <v>1</v>
      </c>
      <c r="F486" s="165" t="s">
        <v>826</v>
      </c>
      <c r="H486" s="166">
        <v>-0.7</v>
      </c>
      <c r="I486" s="167"/>
      <c r="L486" s="163"/>
      <c r="M486" s="168"/>
      <c r="T486" s="169"/>
      <c r="AT486" s="164" t="s">
        <v>247</v>
      </c>
      <c r="AU486" s="164" t="s">
        <v>86</v>
      </c>
      <c r="AV486" s="13" t="s">
        <v>86</v>
      </c>
      <c r="AW486" s="13" t="s">
        <v>32</v>
      </c>
      <c r="AX486" s="13" t="s">
        <v>76</v>
      </c>
      <c r="AY486" s="164" t="s">
        <v>176</v>
      </c>
    </row>
    <row r="487" spans="2:65" s="13" customFormat="1" ht="11.25">
      <c r="B487" s="163"/>
      <c r="D487" s="148" t="s">
        <v>247</v>
      </c>
      <c r="E487" s="164" t="s">
        <v>1</v>
      </c>
      <c r="F487" s="165" t="s">
        <v>828</v>
      </c>
      <c r="H487" s="166">
        <v>2.15</v>
      </c>
      <c r="I487" s="167"/>
      <c r="L487" s="163"/>
      <c r="M487" s="168"/>
      <c r="T487" s="169"/>
      <c r="AT487" s="164" t="s">
        <v>247</v>
      </c>
      <c r="AU487" s="164" t="s">
        <v>86</v>
      </c>
      <c r="AV487" s="13" t="s">
        <v>86</v>
      </c>
      <c r="AW487" s="13" t="s">
        <v>32</v>
      </c>
      <c r="AX487" s="13" t="s">
        <v>76</v>
      </c>
      <c r="AY487" s="164" t="s">
        <v>176</v>
      </c>
    </row>
    <row r="488" spans="2:65" s="14" customFormat="1" ht="11.25">
      <c r="B488" s="170"/>
      <c r="D488" s="148" t="s">
        <v>247</v>
      </c>
      <c r="E488" s="171" t="s">
        <v>1</v>
      </c>
      <c r="F488" s="172" t="s">
        <v>250</v>
      </c>
      <c r="H488" s="173">
        <v>13.960000000000003</v>
      </c>
      <c r="I488" s="174"/>
      <c r="L488" s="170"/>
      <c r="M488" s="175"/>
      <c r="T488" s="176"/>
      <c r="AT488" s="171" t="s">
        <v>247</v>
      </c>
      <c r="AU488" s="171" t="s">
        <v>86</v>
      </c>
      <c r="AV488" s="14" t="s">
        <v>182</v>
      </c>
      <c r="AW488" s="14" t="s">
        <v>32</v>
      </c>
      <c r="AX488" s="14" t="s">
        <v>84</v>
      </c>
      <c r="AY488" s="171" t="s">
        <v>176</v>
      </c>
    </row>
    <row r="489" spans="2:65" s="1" customFormat="1" ht="33" customHeight="1">
      <c r="B489" s="31"/>
      <c r="C489" s="135" t="s">
        <v>829</v>
      </c>
      <c r="D489" s="135" t="s">
        <v>179</v>
      </c>
      <c r="E489" s="136" t="s">
        <v>830</v>
      </c>
      <c r="F489" s="137" t="s">
        <v>831</v>
      </c>
      <c r="G489" s="138" t="s">
        <v>240</v>
      </c>
      <c r="H489" s="139">
        <v>27.92</v>
      </c>
      <c r="I489" s="140"/>
      <c r="J489" s="141">
        <f>ROUND(I489*H489,2)</f>
        <v>0</v>
      </c>
      <c r="K489" s="137" t="s">
        <v>241</v>
      </c>
      <c r="L489" s="31"/>
      <c r="M489" s="142" t="s">
        <v>1</v>
      </c>
      <c r="N489" s="143" t="s">
        <v>41</v>
      </c>
      <c r="P489" s="144">
        <f>O489*H489</f>
        <v>0</v>
      </c>
      <c r="Q489" s="144">
        <v>5.5799999999999999E-3</v>
      </c>
      <c r="R489" s="144">
        <f>Q489*H489</f>
        <v>0.1557936</v>
      </c>
      <c r="S489" s="144">
        <v>0</v>
      </c>
      <c r="T489" s="145">
        <f>S489*H489</f>
        <v>0</v>
      </c>
      <c r="AR489" s="146" t="s">
        <v>138</v>
      </c>
      <c r="AT489" s="146" t="s">
        <v>179</v>
      </c>
      <c r="AU489" s="146" t="s">
        <v>86</v>
      </c>
      <c r="AY489" s="16" t="s">
        <v>176</v>
      </c>
      <c r="BE489" s="147">
        <f>IF(N489="základní",J489,0)</f>
        <v>0</v>
      </c>
      <c r="BF489" s="147">
        <f>IF(N489="snížená",J489,0)</f>
        <v>0</v>
      </c>
      <c r="BG489" s="147">
        <f>IF(N489="zákl. přenesená",J489,0)</f>
        <v>0</v>
      </c>
      <c r="BH489" s="147">
        <f>IF(N489="sníž. přenesená",J489,0)</f>
        <v>0</v>
      </c>
      <c r="BI489" s="147">
        <f>IF(N489="nulová",J489,0)</f>
        <v>0</v>
      </c>
      <c r="BJ489" s="16" t="s">
        <v>84</v>
      </c>
      <c r="BK489" s="147">
        <f>ROUND(I489*H489,2)</f>
        <v>0</v>
      </c>
      <c r="BL489" s="16" t="s">
        <v>138</v>
      </c>
      <c r="BM489" s="146" t="s">
        <v>832</v>
      </c>
    </row>
    <row r="490" spans="2:65" s="12" customFormat="1" ht="11.25">
      <c r="B490" s="157"/>
      <c r="D490" s="148" t="s">
        <v>247</v>
      </c>
      <c r="E490" s="158" t="s">
        <v>1</v>
      </c>
      <c r="F490" s="159" t="s">
        <v>824</v>
      </c>
      <c r="H490" s="158" t="s">
        <v>1</v>
      </c>
      <c r="I490" s="160"/>
      <c r="L490" s="157"/>
      <c r="M490" s="161"/>
      <c r="T490" s="162"/>
      <c r="AT490" s="158" t="s">
        <v>247</v>
      </c>
      <c r="AU490" s="158" t="s">
        <v>86</v>
      </c>
      <c r="AV490" s="12" t="s">
        <v>84</v>
      </c>
      <c r="AW490" s="12" t="s">
        <v>32</v>
      </c>
      <c r="AX490" s="12" t="s">
        <v>76</v>
      </c>
      <c r="AY490" s="158" t="s">
        <v>176</v>
      </c>
    </row>
    <row r="491" spans="2:65" s="13" customFormat="1" ht="11.25">
      <c r="B491" s="163"/>
      <c r="D491" s="148" t="s">
        <v>247</v>
      </c>
      <c r="E491" s="164" t="s">
        <v>1</v>
      </c>
      <c r="F491" s="165" t="s">
        <v>833</v>
      </c>
      <c r="H491" s="166">
        <v>16.260000000000002</v>
      </c>
      <c r="I491" s="167"/>
      <c r="L491" s="163"/>
      <c r="M491" s="168"/>
      <c r="T491" s="169"/>
      <c r="AT491" s="164" t="s">
        <v>247</v>
      </c>
      <c r="AU491" s="164" t="s">
        <v>86</v>
      </c>
      <c r="AV491" s="13" t="s">
        <v>86</v>
      </c>
      <c r="AW491" s="13" t="s">
        <v>32</v>
      </c>
      <c r="AX491" s="13" t="s">
        <v>76</v>
      </c>
      <c r="AY491" s="164" t="s">
        <v>176</v>
      </c>
    </row>
    <row r="492" spans="2:65" s="13" customFormat="1" ht="11.25">
      <c r="B492" s="163"/>
      <c r="D492" s="148" t="s">
        <v>247</v>
      </c>
      <c r="E492" s="164" t="s">
        <v>1</v>
      </c>
      <c r="F492" s="165" t="s">
        <v>834</v>
      </c>
      <c r="H492" s="166">
        <v>-1.4</v>
      </c>
      <c r="I492" s="167"/>
      <c r="L492" s="163"/>
      <c r="M492" s="168"/>
      <c r="T492" s="169"/>
      <c r="AT492" s="164" t="s">
        <v>247</v>
      </c>
      <c r="AU492" s="164" t="s">
        <v>86</v>
      </c>
      <c r="AV492" s="13" t="s">
        <v>86</v>
      </c>
      <c r="AW492" s="13" t="s">
        <v>32</v>
      </c>
      <c r="AX492" s="13" t="s">
        <v>76</v>
      </c>
      <c r="AY492" s="164" t="s">
        <v>176</v>
      </c>
    </row>
    <row r="493" spans="2:65" s="13" customFormat="1" ht="11.25">
      <c r="B493" s="163"/>
      <c r="D493" s="148" t="s">
        <v>247</v>
      </c>
      <c r="E493" s="164" t="s">
        <v>1</v>
      </c>
      <c r="F493" s="165" t="s">
        <v>835</v>
      </c>
      <c r="H493" s="166">
        <v>10.16</v>
      </c>
      <c r="I493" s="167"/>
      <c r="L493" s="163"/>
      <c r="M493" s="168"/>
      <c r="T493" s="169"/>
      <c r="AT493" s="164" t="s">
        <v>247</v>
      </c>
      <c r="AU493" s="164" t="s">
        <v>86</v>
      </c>
      <c r="AV493" s="13" t="s">
        <v>86</v>
      </c>
      <c r="AW493" s="13" t="s">
        <v>32</v>
      </c>
      <c r="AX493" s="13" t="s">
        <v>76</v>
      </c>
      <c r="AY493" s="164" t="s">
        <v>176</v>
      </c>
    </row>
    <row r="494" spans="2:65" s="13" customFormat="1" ht="11.25">
      <c r="B494" s="163"/>
      <c r="D494" s="148" t="s">
        <v>247</v>
      </c>
      <c r="E494" s="164" t="s">
        <v>1</v>
      </c>
      <c r="F494" s="165" t="s">
        <v>834</v>
      </c>
      <c r="H494" s="166">
        <v>-1.4</v>
      </c>
      <c r="I494" s="167"/>
      <c r="L494" s="163"/>
      <c r="M494" s="168"/>
      <c r="T494" s="169"/>
      <c r="AT494" s="164" t="s">
        <v>247</v>
      </c>
      <c r="AU494" s="164" t="s">
        <v>86</v>
      </c>
      <c r="AV494" s="13" t="s">
        <v>86</v>
      </c>
      <c r="AW494" s="13" t="s">
        <v>32</v>
      </c>
      <c r="AX494" s="13" t="s">
        <v>76</v>
      </c>
      <c r="AY494" s="164" t="s">
        <v>176</v>
      </c>
    </row>
    <row r="495" spans="2:65" s="13" customFormat="1" ht="11.25">
      <c r="B495" s="163"/>
      <c r="D495" s="148" t="s">
        <v>247</v>
      </c>
      <c r="E495" s="164" t="s">
        <v>1</v>
      </c>
      <c r="F495" s="165" t="s">
        <v>836</v>
      </c>
      <c r="H495" s="166">
        <v>4.3</v>
      </c>
      <c r="I495" s="167"/>
      <c r="L495" s="163"/>
      <c r="M495" s="168"/>
      <c r="T495" s="169"/>
      <c r="AT495" s="164" t="s">
        <v>247</v>
      </c>
      <c r="AU495" s="164" t="s">
        <v>86</v>
      </c>
      <c r="AV495" s="13" t="s">
        <v>86</v>
      </c>
      <c r="AW495" s="13" t="s">
        <v>32</v>
      </c>
      <c r="AX495" s="13" t="s">
        <v>76</v>
      </c>
      <c r="AY495" s="164" t="s">
        <v>176</v>
      </c>
    </row>
    <row r="496" spans="2:65" s="14" customFormat="1" ht="11.25">
      <c r="B496" s="170"/>
      <c r="D496" s="148" t="s">
        <v>247</v>
      </c>
      <c r="E496" s="171" t="s">
        <v>1</v>
      </c>
      <c r="F496" s="172" t="s">
        <v>250</v>
      </c>
      <c r="H496" s="173">
        <v>27.920000000000005</v>
      </c>
      <c r="I496" s="174"/>
      <c r="L496" s="170"/>
      <c r="M496" s="175"/>
      <c r="T496" s="176"/>
      <c r="AT496" s="171" t="s">
        <v>247</v>
      </c>
      <c r="AU496" s="171" t="s">
        <v>86</v>
      </c>
      <c r="AV496" s="14" t="s">
        <v>182</v>
      </c>
      <c r="AW496" s="14" t="s">
        <v>32</v>
      </c>
      <c r="AX496" s="14" t="s">
        <v>84</v>
      </c>
      <c r="AY496" s="171" t="s">
        <v>176</v>
      </c>
    </row>
    <row r="497" spans="2:65" s="1" customFormat="1" ht="24.2" customHeight="1">
      <c r="B497" s="31"/>
      <c r="C497" s="180" t="s">
        <v>837</v>
      </c>
      <c r="D497" s="180" t="s">
        <v>484</v>
      </c>
      <c r="E497" s="181" t="s">
        <v>838</v>
      </c>
      <c r="F497" s="182" t="s">
        <v>839</v>
      </c>
      <c r="G497" s="183" t="s">
        <v>240</v>
      </c>
      <c r="H497" s="184">
        <v>30.712</v>
      </c>
      <c r="I497" s="185"/>
      <c r="J497" s="186">
        <f>ROUND(I497*H497,2)</f>
        <v>0</v>
      </c>
      <c r="K497" s="182" t="s">
        <v>241</v>
      </c>
      <c r="L497" s="187"/>
      <c r="M497" s="188" t="s">
        <v>1</v>
      </c>
      <c r="N497" s="189" t="s">
        <v>41</v>
      </c>
      <c r="P497" s="144">
        <f>O497*H497</f>
        <v>0</v>
      </c>
      <c r="Q497" s="144">
        <v>1.4290000000000001E-2</v>
      </c>
      <c r="R497" s="144">
        <f>Q497*H497</f>
        <v>0.43887448000000001</v>
      </c>
      <c r="S497" s="144">
        <v>0</v>
      </c>
      <c r="T497" s="145">
        <f>S497*H497</f>
        <v>0</v>
      </c>
      <c r="AR497" s="146" t="s">
        <v>525</v>
      </c>
      <c r="AT497" s="146" t="s">
        <v>484</v>
      </c>
      <c r="AU497" s="146" t="s">
        <v>86</v>
      </c>
      <c r="AY497" s="16" t="s">
        <v>176</v>
      </c>
      <c r="BE497" s="147">
        <f>IF(N497="základní",J497,0)</f>
        <v>0</v>
      </c>
      <c r="BF497" s="147">
        <f>IF(N497="snížená",J497,0)</f>
        <v>0</v>
      </c>
      <c r="BG497" s="147">
        <f>IF(N497="zákl. přenesená",J497,0)</f>
        <v>0</v>
      </c>
      <c r="BH497" s="147">
        <f>IF(N497="sníž. přenesená",J497,0)</f>
        <v>0</v>
      </c>
      <c r="BI497" s="147">
        <f>IF(N497="nulová",J497,0)</f>
        <v>0</v>
      </c>
      <c r="BJ497" s="16" t="s">
        <v>84</v>
      </c>
      <c r="BK497" s="147">
        <f>ROUND(I497*H497,2)</f>
        <v>0</v>
      </c>
      <c r="BL497" s="16" t="s">
        <v>138</v>
      </c>
      <c r="BM497" s="146" t="s">
        <v>840</v>
      </c>
    </row>
    <row r="498" spans="2:65" s="13" customFormat="1" ht="11.25">
      <c r="B498" s="163"/>
      <c r="D498" s="148" t="s">
        <v>247</v>
      </c>
      <c r="E498" s="164" t="s">
        <v>1</v>
      </c>
      <c r="F498" s="165" t="s">
        <v>841</v>
      </c>
      <c r="H498" s="166">
        <v>30.712</v>
      </c>
      <c r="I498" s="167"/>
      <c r="L498" s="163"/>
      <c r="M498" s="168"/>
      <c r="T498" s="169"/>
      <c r="AT498" s="164" t="s">
        <v>247</v>
      </c>
      <c r="AU498" s="164" t="s">
        <v>86</v>
      </c>
      <c r="AV498" s="13" t="s">
        <v>86</v>
      </c>
      <c r="AW498" s="13" t="s">
        <v>32</v>
      </c>
      <c r="AX498" s="13" t="s">
        <v>84</v>
      </c>
      <c r="AY498" s="164" t="s">
        <v>176</v>
      </c>
    </row>
    <row r="499" spans="2:65" s="1" customFormat="1" ht="24.2" customHeight="1">
      <c r="B499" s="31"/>
      <c r="C499" s="135" t="s">
        <v>842</v>
      </c>
      <c r="D499" s="135" t="s">
        <v>179</v>
      </c>
      <c r="E499" s="136" t="s">
        <v>843</v>
      </c>
      <c r="F499" s="137" t="s">
        <v>844</v>
      </c>
      <c r="G499" s="138" t="s">
        <v>253</v>
      </c>
      <c r="H499" s="139">
        <v>1</v>
      </c>
      <c r="I499" s="140"/>
      <c r="J499" s="141">
        <f>ROUND(I499*H499,2)</f>
        <v>0</v>
      </c>
      <c r="K499" s="137" t="s">
        <v>1</v>
      </c>
      <c r="L499" s="31"/>
      <c r="M499" s="142" t="s">
        <v>1</v>
      </c>
      <c r="N499" s="143" t="s">
        <v>41</v>
      </c>
      <c r="P499" s="144">
        <f>O499*H499</f>
        <v>0</v>
      </c>
      <c r="Q499" s="144">
        <v>5.5799999999999999E-3</v>
      </c>
      <c r="R499" s="144">
        <f>Q499*H499</f>
        <v>5.5799999999999999E-3</v>
      </c>
      <c r="S499" s="144">
        <v>0</v>
      </c>
      <c r="T499" s="145">
        <f>S499*H499</f>
        <v>0</v>
      </c>
      <c r="AR499" s="146" t="s">
        <v>138</v>
      </c>
      <c r="AT499" s="146" t="s">
        <v>179</v>
      </c>
      <c r="AU499" s="146" t="s">
        <v>86</v>
      </c>
      <c r="AY499" s="16" t="s">
        <v>176</v>
      </c>
      <c r="BE499" s="147">
        <f>IF(N499="základní",J499,0)</f>
        <v>0</v>
      </c>
      <c r="BF499" s="147">
        <f>IF(N499="snížená",J499,0)</f>
        <v>0</v>
      </c>
      <c r="BG499" s="147">
        <f>IF(N499="zákl. přenesená",J499,0)</f>
        <v>0</v>
      </c>
      <c r="BH499" s="147">
        <f>IF(N499="sníž. přenesená",J499,0)</f>
        <v>0</v>
      </c>
      <c r="BI499" s="147">
        <f>IF(N499="nulová",J499,0)</f>
        <v>0</v>
      </c>
      <c r="BJ499" s="16" t="s">
        <v>84</v>
      </c>
      <c r="BK499" s="147">
        <f>ROUND(I499*H499,2)</f>
        <v>0</v>
      </c>
      <c r="BL499" s="16" t="s">
        <v>138</v>
      </c>
      <c r="BM499" s="146" t="s">
        <v>845</v>
      </c>
    </row>
    <row r="500" spans="2:65" s="1" customFormat="1" ht="33" customHeight="1">
      <c r="B500" s="31"/>
      <c r="C500" s="135" t="s">
        <v>846</v>
      </c>
      <c r="D500" s="135" t="s">
        <v>179</v>
      </c>
      <c r="E500" s="136" t="s">
        <v>847</v>
      </c>
      <c r="F500" s="137" t="s">
        <v>848</v>
      </c>
      <c r="G500" s="138" t="s">
        <v>240</v>
      </c>
      <c r="H500" s="139">
        <v>27.92</v>
      </c>
      <c r="I500" s="140"/>
      <c r="J500" s="141">
        <f>ROUND(I500*H500,2)</f>
        <v>0</v>
      </c>
      <c r="K500" s="137" t="s">
        <v>241</v>
      </c>
      <c r="L500" s="31"/>
      <c r="M500" s="142" t="s">
        <v>1</v>
      </c>
      <c r="N500" s="143" t="s">
        <v>41</v>
      </c>
      <c r="P500" s="144">
        <f>O500*H500</f>
        <v>0</v>
      </c>
      <c r="Q500" s="144">
        <v>0</v>
      </c>
      <c r="R500" s="144">
        <f>Q500*H500</f>
        <v>0</v>
      </c>
      <c r="S500" s="144">
        <v>0</v>
      </c>
      <c r="T500" s="145">
        <f>S500*H500</f>
        <v>0</v>
      </c>
      <c r="AR500" s="146" t="s">
        <v>138</v>
      </c>
      <c r="AT500" s="146" t="s">
        <v>179</v>
      </c>
      <c r="AU500" s="146" t="s">
        <v>86</v>
      </c>
      <c r="AY500" s="16" t="s">
        <v>176</v>
      </c>
      <c r="BE500" s="147">
        <f>IF(N500="základní",J500,0)</f>
        <v>0</v>
      </c>
      <c r="BF500" s="147">
        <f>IF(N500="snížená",J500,0)</f>
        <v>0</v>
      </c>
      <c r="BG500" s="147">
        <f>IF(N500="zákl. přenesená",J500,0)</f>
        <v>0</v>
      </c>
      <c r="BH500" s="147">
        <f>IF(N500="sníž. přenesená",J500,0)</f>
        <v>0</v>
      </c>
      <c r="BI500" s="147">
        <f>IF(N500="nulová",J500,0)</f>
        <v>0</v>
      </c>
      <c r="BJ500" s="16" t="s">
        <v>84</v>
      </c>
      <c r="BK500" s="147">
        <f>ROUND(I500*H500,2)</f>
        <v>0</v>
      </c>
      <c r="BL500" s="16" t="s">
        <v>138</v>
      </c>
      <c r="BM500" s="146" t="s">
        <v>849</v>
      </c>
    </row>
    <row r="501" spans="2:65" s="12" customFormat="1" ht="11.25">
      <c r="B501" s="157"/>
      <c r="D501" s="148" t="s">
        <v>247</v>
      </c>
      <c r="E501" s="158" t="s">
        <v>1</v>
      </c>
      <c r="F501" s="159" t="s">
        <v>824</v>
      </c>
      <c r="H501" s="158" t="s">
        <v>1</v>
      </c>
      <c r="I501" s="160"/>
      <c r="L501" s="157"/>
      <c r="M501" s="161"/>
      <c r="T501" s="162"/>
      <c r="AT501" s="158" t="s">
        <v>247</v>
      </c>
      <c r="AU501" s="158" t="s">
        <v>86</v>
      </c>
      <c r="AV501" s="12" t="s">
        <v>84</v>
      </c>
      <c r="AW501" s="12" t="s">
        <v>32</v>
      </c>
      <c r="AX501" s="12" t="s">
        <v>76</v>
      </c>
      <c r="AY501" s="158" t="s">
        <v>176</v>
      </c>
    </row>
    <row r="502" spans="2:65" s="13" customFormat="1" ht="11.25">
      <c r="B502" s="163"/>
      <c r="D502" s="148" t="s">
        <v>247</v>
      </c>
      <c r="E502" s="164" t="s">
        <v>1</v>
      </c>
      <c r="F502" s="165" t="s">
        <v>833</v>
      </c>
      <c r="H502" s="166">
        <v>16.260000000000002</v>
      </c>
      <c r="I502" s="167"/>
      <c r="L502" s="163"/>
      <c r="M502" s="168"/>
      <c r="T502" s="169"/>
      <c r="AT502" s="164" t="s">
        <v>247</v>
      </c>
      <c r="AU502" s="164" t="s">
        <v>86</v>
      </c>
      <c r="AV502" s="13" t="s">
        <v>86</v>
      </c>
      <c r="AW502" s="13" t="s">
        <v>32</v>
      </c>
      <c r="AX502" s="13" t="s">
        <v>76</v>
      </c>
      <c r="AY502" s="164" t="s">
        <v>176</v>
      </c>
    </row>
    <row r="503" spans="2:65" s="13" customFormat="1" ht="11.25">
      <c r="B503" s="163"/>
      <c r="D503" s="148" t="s">
        <v>247</v>
      </c>
      <c r="E503" s="164" t="s">
        <v>1</v>
      </c>
      <c r="F503" s="165" t="s">
        <v>834</v>
      </c>
      <c r="H503" s="166">
        <v>-1.4</v>
      </c>
      <c r="I503" s="167"/>
      <c r="L503" s="163"/>
      <c r="M503" s="168"/>
      <c r="T503" s="169"/>
      <c r="AT503" s="164" t="s">
        <v>247</v>
      </c>
      <c r="AU503" s="164" t="s">
        <v>86</v>
      </c>
      <c r="AV503" s="13" t="s">
        <v>86</v>
      </c>
      <c r="AW503" s="13" t="s">
        <v>32</v>
      </c>
      <c r="AX503" s="13" t="s">
        <v>76</v>
      </c>
      <c r="AY503" s="164" t="s">
        <v>176</v>
      </c>
    </row>
    <row r="504" spans="2:65" s="13" customFormat="1" ht="11.25">
      <c r="B504" s="163"/>
      <c r="D504" s="148" t="s">
        <v>247</v>
      </c>
      <c r="E504" s="164" t="s">
        <v>1</v>
      </c>
      <c r="F504" s="165" t="s">
        <v>835</v>
      </c>
      <c r="H504" s="166">
        <v>10.16</v>
      </c>
      <c r="I504" s="167"/>
      <c r="L504" s="163"/>
      <c r="M504" s="168"/>
      <c r="T504" s="169"/>
      <c r="AT504" s="164" t="s">
        <v>247</v>
      </c>
      <c r="AU504" s="164" t="s">
        <v>86</v>
      </c>
      <c r="AV504" s="13" t="s">
        <v>86</v>
      </c>
      <c r="AW504" s="13" t="s">
        <v>32</v>
      </c>
      <c r="AX504" s="13" t="s">
        <v>76</v>
      </c>
      <c r="AY504" s="164" t="s">
        <v>176</v>
      </c>
    </row>
    <row r="505" spans="2:65" s="13" customFormat="1" ht="11.25">
      <c r="B505" s="163"/>
      <c r="D505" s="148" t="s">
        <v>247</v>
      </c>
      <c r="E505" s="164" t="s">
        <v>1</v>
      </c>
      <c r="F505" s="165" t="s">
        <v>834</v>
      </c>
      <c r="H505" s="166">
        <v>-1.4</v>
      </c>
      <c r="I505" s="167"/>
      <c r="L505" s="163"/>
      <c r="M505" s="168"/>
      <c r="T505" s="169"/>
      <c r="AT505" s="164" t="s">
        <v>247</v>
      </c>
      <c r="AU505" s="164" t="s">
        <v>86</v>
      </c>
      <c r="AV505" s="13" t="s">
        <v>86</v>
      </c>
      <c r="AW505" s="13" t="s">
        <v>32</v>
      </c>
      <c r="AX505" s="13" t="s">
        <v>76</v>
      </c>
      <c r="AY505" s="164" t="s">
        <v>176</v>
      </c>
    </row>
    <row r="506" spans="2:65" s="13" customFormat="1" ht="11.25">
      <c r="B506" s="163"/>
      <c r="D506" s="148" t="s">
        <v>247</v>
      </c>
      <c r="E506" s="164" t="s">
        <v>1</v>
      </c>
      <c r="F506" s="165" t="s">
        <v>836</v>
      </c>
      <c r="H506" s="166">
        <v>4.3</v>
      </c>
      <c r="I506" s="167"/>
      <c r="L506" s="163"/>
      <c r="M506" s="168"/>
      <c r="T506" s="169"/>
      <c r="AT506" s="164" t="s">
        <v>247</v>
      </c>
      <c r="AU506" s="164" t="s">
        <v>86</v>
      </c>
      <c r="AV506" s="13" t="s">
        <v>86</v>
      </c>
      <c r="AW506" s="13" t="s">
        <v>32</v>
      </c>
      <c r="AX506" s="13" t="s">
        <v>76</v>
      </c>
      <c r="AY506" s="164" t="s">
        <v>176</v>
      </c>
    </row>
    <row r="507" spans="2:65" s="14" customFormat="1" ht="11.25">
      <c r="B507" s="170"/>
      <c r="D507" s="148" t="s">
        <v>247</v>
      </c>
      <c r="E507" s="171" t="s">
        <v>1</v>
      </c>
      <c r="F507" s="172" t="s">
        <v>250</v>
      </c>
      <c r="H507" s="173">
        <v>27.920000000000005</v>
      </c>
      <c r="I507" s="174"/>
      <c r="L507" s="170"/>
      <c r="M507" s="175"/>
      <c r="T507" s="176"/>
      <c r="AT507" s="171" t="s">
        <v>247</v>
      </c>
      <c r="AU507" s="171" t="s">
        <v>86</v>
      </c>
      <c r="AV507" s="14" t="s">
        <v>182</v>
      </c>
      <c r="AW507" s="14" t="s">
        <v>32</v>
      </c>
      <c r="AX507" s="14" t="s">
        <v>84</v>
      </c>
      <c r="AY507" s="171" t="s">
        <v>176</v>
      </c>
    </row>
    <row r="508" spans="2:65" s="1" customFormat="1" ht="16.5" customHeight="1">
      <c r="B508" s="31"/>
      <c r="C508" s="135" t="s">
        <v>850</v>
      </c>
      <c r="D508" s="135" t="s">
        <v>179</v>
      </c>
      <c r="E508" s="136" t="s">
        <v>851</v>
      </c>
      <c r="F508" s="137" t="s">
        <v>852</v>
      </c>
      <c r="G508" s="138" t="s">
        <v>281</v>
      </c>
      <c r="H508" s="139">
        <v>40</v>
      </c>
      <c r="I508" s="140"/>
      <c r="J508" s="141">
        <f>ROUND(I508*H508,2)</f>
        <v>0</v>
      </c>
      <c r="K508" s="137" t="s">
        <v>241</v>
      </c>
      <c r="L508" s="31"/>
      <c r="M508" s="142" t="s">
        <v>1</v>
      </c>
      <c r="N508" s="143" t="s">
        <v>41</v>
      </c>
      <c r="P508" s="144">
        <f>O508*H508</f>
        <v>0</v>
      </c>
      <c r="Q508" s="144">
        <v>9.0000000000000006E-5</v>
      </c>
      <c r="R508" s="144">
        <f>Q508*H508</f>
        <v>3.6000000000000003E-3</v>
      </c>
      <c r="S508" s="144">
        <v>0</v>
      </c>
      <c r="T508" s="145">
        <f>S508*H508</f>
        <v>0</v>
      </c>
      <c r="AR508" s="146" t="s">
        <v>138</v>
      </c>
      <c r="AT508" s="146" t="s">
        <v>179</v>
      </c>
      <c r="AU508" s="146" t="s">
        <v>86</v>
      </c>
      <c r="AY508" s="16" t="s">
        <v>176</v>
      </c>
      <c r="BE508" s="147">
        <f>IF(N508="základní",J508,0)</f>
        <v>0</v>
      </c>
      <c r="BF508" s="147">
        <f>IF(N508="snížená",J508,0)</f>
        <v>0</v>
      </c>
      <c r="BG508" s="147">
        <f>IF(N508="zákl. přenesená",J508,0)</f>
        <v>0</v>
      </c>
      <c r="BH508" s="147">
        <f>IF(N508="sníž. přenesená",J508,0)</f>
        <v>0</v>
      </c>
      <c r="BI508" s="147">
        <f>IF(N508="nulová",J508,0)</f>
        <v>0</v>
      </c>
      <c r="BJ508" s="16" t="s">
        <v>84</v>
      </c>
      <c r="BK508" s="147">
        <f>ROUND(I508*H508,2)</f>
        <v>0</v>
      </c>
      <c r="BL508" s="16" t="s">
        <v>138</v>
      </c>
      <c r="BM508" s="146" t="s">
        <v>853</v>
      </c>
    </row>
    <row r="509" spans="2:65" s="1" customFormat="1" ht="21.75" customHeight="1">
      <c r="B509" s="31"/>
      <c r="C509" s="135" t="s">
        <v>854</v>
      </c>
      <c r="D509" s="135" t="s">
        <v>179</v>
      </c>
      <c r="E509" s="136" t="s">
        <v>855</v>
      </c>
      <c r="F509" s="137" t="s">
        <v>856</v>
      </c>
      <c r="G509" s="138" t="s">
        <v>281</v>
      </c>
      <c r="H509" s="139">
        <v>33.96</v>
      </c>
      <c r="I509" s="140"/>
      <c r="J509" s="141">
        <f>ROUND(I509*H509,2)</f>
        <v>0</v>
      </c>
      <c r="K509" s="137" t="s">
        <v>241</v>
      </c>
      <c r="L509" s="31"/>
      <c r="M509" s="142" t="s">
        <v>1</v>
      </c>
      <c r="N509" s="143" t="s">
        <v>41</v>
      </c>
      <c r="P509" s="144">
        <f>O509*H509</f>
        <v>0</v>
      </c>
      <c r="Q509" s="144">
        <v>5.0000000000000002E-5</v>
      </c>
      <c r="R509" s="144">
        <f>Q509*H509</f>
        <v>1.6980000000000001E-3</v>
      </c>
      <c r="S509" s="144">
        <v>0</v>
      </c>
      <c r="T509" s="145">
        <f>S509*H509</f>
        <v>0</v>
      </c>
      <c r="AR509" s="146" t="s">
        <v>138</v>
      </c>
      <c r="AT509" s="146" t="s">
        <v>179</v>
      </c>
      <c r="AU509" s="146" t="s">
        <v>86</v>
      </c>
      <c r="AY509" s="16" t="s">
        <v>176</v>
      </c>
      <c r="BE509" s="147">
        <f>IF(N509="základní",J509,0)</f>
        <v>0</v>
      </c>
      <c r="BF509" s="147">
        <f>IF(N509="snížená",J509,0)</f>
        <v>0</v>
      </c>
      <c r="BG509" s="147">
        <f>IF(N509="zákl. přenesená",J509,0)</f>
        <v>0</v>
      </c>
      <c r="BH509" s="147">
        <f>IF(N509="sníž. přenesená",J509,0)</f>
        <v>0</v>
      </c>
      <c r="BI509" s="147">
        <f>IF(N509="nulová",J509,0)</f>
        <v>0</v>
      </c>
      <c r="BJ509" s="16" t="s">
        <v>84</v>
      </c>
      <c r="BK509" s="147">
        <f>ROUND(I509*H509,2)</f>
        <v>0</v>
      </c>
      <c r="BL509" s="16" t="s">
        <v>138</v>
      </c>
      <c r="BM509" s="146" t="s">
        <v>857</v>
      </c>
    </row>
    <row r="510" spans="2:65" s="13" customFormat="1" ht="11.25">
      <c r="B510" s="163"/>
      <c r="D510" s="148" t="s">
        <v>247</v>
      </c>
      <c r="E510" s="164" t="s">
        <v>1</v>
      </c>
      <c r="F510" s="165" t="s">
        <v>858</v>
      </c>
      <c r="H510" s="166">
        <v>33.96</v>
      </c>
      <c r="I510" s="167"/>
      <c r="L510" s="163"/>
      <c r="M510" s="168"/>
      <c r="T510" s="169"/>
      <c r="AT510" s="164" t="s">
        <v>247</v>
      </c>
      <c r="AU510" s="164" t="s">
        <v>86</v>
      </c>
      <c r="AV510" s="13" t="s">
        <v>86</v>
      </c>
      <c r="AW510" s="13" t="s">
        <v>32</v>
      </c>
      <c r="AX510" s="13" t="s">
        <v>84</v>
      </c>
      <c r="AY510" s="164" t="s">
        <v>176</v>
      </c>
    </row>
    <row r="511" spans="2:65" s="1" customFormat="1" ht="21.75" customHeight="1">
      <c r="B511" s="31"/>
      <c r="C511" s="135" t="s">
        <v>859</v>
      </c>
      <c r="D511" s="135" t="s">
        <v>179</v>
      </c>
      <c r="E511" s="136" t="s">
        <v>860</v>
      </c>
      <c r="F511" s="137" t="s">
        <v>861</v>
      </c>
      <c r="G511" s="138" t="s">
        <v>482</v>
      </c>
      <c r="H511" s="139">
        <v>15</v>
      </c>
      <c r="I511" s="140"/>
      <c r="J511" s="141">
        <f>ROUND(I511*H511,2)</f>
        <v>0</v>
      </c>
      <c r="K511" s="137" t="s">
        <v>241</v>
      </c>
      <c r="L511" s="31"/>
      <c r="M511" s="142" t="s">
        <v>1</v>
      </c>
      <c r="N511" s="143" t="s">
        <v>41</v>
      </c>
      <c r="P511" s="144">
        <f>O511*H511</f>
        <v>0</v>
      </c>
      <c r="Q511" s="144">
        <v>0</v>
      </c>
      <c r="R511" s="144">
        <f>Q511*H511</f>
        <v>0</v>
      </c>
      <c r="S511" s="144">
        <v>0</v>
      </c>
      <c r="T511" s="145">
        <f>S511*H511</f>
        <v>0</v>
      </c>
      <c r="AR511" s="146" t="s">
        <v>138</v>
      </c>
      <c r="AT511" s="146" t="s">
        <v>179</v>
      </c>
      <c r="AU511" s="146" t="s">
        <v>86</v>
      </c>
      <c r="AY511" s="16" t="s">
        <v>176</v>
      </c>
      <c r="BE511" s="147">
        <f>IF(N511="základní",J511,0)</f>
        <v>0</v>
      </c>
      <c r="BF511" s="147">
        <f>IF(N511="snížená",J511,0)</f>
        <v>0</v>
      </c>
      <c r="BG511" s="147">
        <f>IF(N511="zákl. přenesená",J511,0)</f>
        <v>0</v>
      </c>
      <c r="BH511" s="147">
        <f>IF(N511="sníž. přenesená",J511,0)</f>
        <v>0</v>
      </c>
      <c r="BI511" s="147">
        <f>IF(N511="nulová",J511,0)</f>
        <v>0</v>
      </c>
      <c r="BJ511" s="16" t="s">
        <v>84</v>
      </c>
      <c r="BK511" s="147">
        <f>ROUND(I511*H511,2)</f>
        <v>0</v>
      </c>
      <c r="BL511" s="16" t="s">
        <v>138</v>
      </c>
      <c r="BM511" s="146" t="s">
        <v>862</v>
      </c>
    </row>
    <row r="512" spans="2:65" s="1" customFormat="1" ht="24.2" customHeight="1">
      <c r="B512" s="31"/>
      <c r="C512" s="135" t="s">
        <v>863</v>
      </c>
      <c r="D512" s="135" t="s">
        <v>179</v>
      </c>
      <c r="E512" s="136" t="s">
        <v>864</v>
      </c>
      <c r="F512" s="137" t="s">
        <v>865</v>
      </c>
      <c r="G512" s="138" t="s">
        <v>538</v>
      </c>
      <c r="H512" s="190"/>
      <c r="I512" s="140"/>
      <c r="J512" s="141">
        <f>ROUND(I512*H512,2)</f>
        <v>0</v>
      </c>
      <c r="K512" s="137" t="s">
        <v>241</v>
      </c>
      <c r="L512" s="31"/>
      <c r="M512" s="142" t="s">
        <v>1</v>
      </c>
      <c r="N512" s="143" t="s">
        <v>41</v>
      </c>
      <c r="P512" s="144">
        <f>O512*H512</f>
        <v>0</v>
      </c>
      <c r="Q512" s="144">
        <v>0</v>
      </c>
      <c r="R512" s="144">
        <f>Q512*H512</f>
        <v>0</v>
      </c>
      <c r="S512" s="144">
        <v>0</v>
      </c>
      <c r="T512" s="145">
        <f>S512*H512</f>
        <v>0</v>
      </c>
      <c r="AR512" s="146" t="s">
        <v>138</v>
      </c>
      <c r="AT512" s="146" t="s">
        <v>179</v>
      </c>
      <c r="AU512" s="146" t="s">
        <v>86</v>
      </c>
      <c r="AY512" s="16" t="s">
        <v>176</v>
      </c>
      <c r="BE512" s="147">
        <f>IF(N512="základní",J512,0)</f>
        <v>0</v>
      </c>
      <c r="BF512" s="147">
        <f>IF(N512="snížená",J512,0)</f>
        <v>0</v>
      </c>
      <c r="BG512" s="147">
        <f>IF(N512="zákl. přenesená",J512,0)</f>
        <v>0</v>
      </c>
      <c r="BH512" s="147">
        <f>IF(N512="sníž. přenesená",J512,0)</f>
        <v>0</v>
      </c>
      <c r="BI512" s="147">
        <f>IF(N512="nulová",J512,0)</f>
        <v>0</v>
      </c>
      <c r="BJ512" s="16" t="s">
        <v>84</v>
      </c>
      <c r="BK512" s="147">
        <f>ROUND(I512*H512,2)</f>
        <v>0</v>
      </c>
      <c r="BL512" s="16" t="s">
        <v>138</v>
      </c>
      <c r="BM512" s="146" t="s">
        <v>866</v>
      </c>
    </row>
    <row r="513" spans="2:65" s="11" customFormat="1" ht="22.9" customHeight="1">
      <c r="B513" s="123"/>
      <c r="D513" s="124" t="s">
        <v>75</v>
      </c>
      <c r="E513" s="133" t="s">
        <v>392</v>
      </c>
      <c r="F513" s="133" t="s">
        <v>393</v>
      </c>
      <c r="I513" s="126"/>
      <c r="J513" s="134">
        <f>BK513</f>
        <v>0</v>
      </c>
      <c r="L513" s="123"/>
      <c r="M513" s="128"/>
      <c r="P513" s="129">
        <f>SUM(P514:P602)</f>
        <v>0</v>
      </c>
      <c r="R513" s="129">
        <f>SUM(R514:R602)</f>
        <v>0.23240139999999998</v>
      </c>
      <c r="T513" s="130">
        <f>SUM(T514:T602)</f>
        <v>0</v>
      </c>
      <c r="AR513" s="124" t="s">
        <v>86</v>
      </c>
      <c r="AT513" s="131" t="s">
        <v>75</v>
      </c>
      <c r="AU513" s="131" t="s">
        <v>84</v>
      </c>
      <c r="AY513" s="124" t="s">
        <v>176</v>
      </c>
      <c r="BK513" s="132">
        <f>SUM(BK514:BK602)</f>
        <v>0</v>
      </c>
    </row>
    <row r="514" spans="2:65" s="1" customFormat="1" ht="24.2" customHeight="1">
      <c r="B514" s="31"/>
      <c r="C514" s="135" t="s">
        <v>867</v>
      </c>
      <c r="D514" s="135" t="s">
        <v>179</v>
      </c>
      <c r="E514" s="136" t="s">
        <v>868</v>
      </c>
      <c r="F514" s="137" t="s">
        <v>869</v>
      </c>
      <c r="G514" s="138" t="s">
        <v>240</v>
      </c>
      <c r="H514" s="139">
        <v>422.548</v>
      </c>
      <c r="I514" s="140"/>
      <c r="J514" s="141">
        <f>ROUND(I514*H514,2)</f>
        <v>0</v>
      </c>
      <c r="K514" s="137" t="s">
        <v>241</v>
      </c>
      <c r="L514" s="31"/>
      <c r="M514" s="142" t="s">
        <v>1</v>
      </c>
      <c r="N514" s="143" t="s">
        <v>41</v>
      </c>
      <c r="P514" s="144">
        <f>O514*H514</f>
        <v>0</v>
      </c>
      <c r="Q514" s="144">
        <v>0</v>
      </c>
      <c r="R514" s="144">
        <f>Q514*H514</f>
        <v>0</v>
      </c>
      <c r="S514" s="144">
        <v>0</v>
      </c>
      <c r="T514" s="145">
        <f>S514*H514</f>
        <v>0</v>
      </c>
      <c r="AR514" s="146" t="s">
        <v>138</v>
      </c>
      <c r="AT514" s="146" t="s">
        <v>179</v>
      </c>
      <c r="AU514" s="146" t="s">
        <v>86</v>
      </c>
      <c r="AY514" s="16" t="s">
        <v>176</v>
      </c>
      <c r="BE514" s="147">
        <f>IF(N514="základní",J514,0)</f>
        <v>0</v>
      </c>
      <c r="BF514" s="147">
        <f>IF(N514="snížená",J514,0)</f>
        <v>0</v>
      </c>
      <c r="BG514" s="147">
        <f>IF(N514="zákl. přenesená",J514,0)</f>
        <v>0</v>
      </c>
      <c r="BH514" s="147">
        <f>IF(N514="sníž. přenesená",J514,0)</f>
        <v>0</v>
      </c>
      <c r="BI514" s="147">
        <f>IF(N514="nulová",J514,0)</f>
        <v>0</v>
      </c>
      <c r="BJ514" s="16" t="s">
        <v>84</v>
      </c>
      <c r="BK514" s="147">
        <f>ROUND(I514*H514,2)</f>
        <v>0</v>
      </c>
      <c r="BL514" s="16" t="s">
        <v>138</v>
      </c>
      <c r="BM514" s="146" t="s">
        <v>870</v>
      </c>
    </row>
    <row r="515" spans="2:65" s="12" customFormat="1" ht="11.25">
      <c r="B515" s="157"/>
      <c r="D515" s="148" t="s">
        <v>247</v>
      </c>
      <c r="E515" s="158" t="s">
        <v>1</v>
      </c>
      <c r="F515" s="159" t="s">
        <v>430</v>
      </c>
      <c r="H515" s="158" t="s">
        <v>1</v>
      </c>
      <c r="I515" s="160"/>
      <c r="L515" s="157"/>
      <c r="M515" s="161"/>
      <c r="T515" s="162"/>
      <c r="AT515" s="158" t="s">
        <v>247</v>
      </c>
      <c r="AU515" s="158" t="s">
        <v>86</v>
      </c>
      <c r="AV515" s="12" t="s">
        <v>84</v>
      </c>
      <c r="AW515" s="12" t="s">
        <v>32</v>
      </c>
      <c r="AX515" s="12" t="s">
        <v>76</v>
      </c>
      <c r="AY515" s="158" t="s">
        <v>176</v>
      </c>
    </row>
    <row r="516" spans="2:65" s="13" customFormat="1" ht="11.25">
      <c r="B516" s="163"/>
      <c r="D516" s="148" t="s">
        <v>247</v>
      </c>
      <c r="E516" s="164" t="s">
        <v>1</v>
      </c>
      <c r="F516" s="165" t="s">
        <v>438</v>
      </c>
      <c r="H516" s="166">
        <v>14.614000000000001</v>
      </c>
      <c r="I516" s="167"/>
      <c r="L516" s="163"/>
      <c r="M516" s="168"/>
      <c r="T516" s="169"/>
      <c r="AT516" s="164" t="s">
        <v>247</v>
      </c>
      <c r="AU516" s="164" t="s">
        <v>86</v>
      </c>
      <c r="AV516" s="13" t="s">
        <v>86</v>
      </c>
      <c r="AW516" s="13" t="s">
        <v>32</v>
      </c>
      <c r="AX516" s="13" t="s">
        <v>76</v>
      </c>
      <c r="AY516" s="164" t="s">
        <v>176</v>
      </c>
    </row>
    <row r="517" spans="2:65" s="13" customFormat="1" ht="11.25">
      <c r="B517" s="163"/>
      <c r="D517" s="148" t="s">
        <v>247</v>
      </c>
      <c r="E517" s="164" t="s">
        <v>1</v>
      </c>
      <c r="F517" s="165" t="s">
        <v>439</v>
      </c>
      <c r="H517" s="166">
        <v>4.367</v>
      </c>
      <c r="I517" s="167"/>
      <c r="L517" s="163"/>
      <c r="M517" s="168"/>
      <c r="T517" s="169"/>
      <c r="AT517" s="164" t="s">
        <v>247</v>
      </c>
      <c r="AU517" s="164" t="s">
        <v>86</v>
      </c>
      <c r="AV517" s="13" t="s">
        <v>86</v>
      </c>
      <c r="AW517" s="13" t="s">
        <v>32</v>
      </c>
      <c r="AX517" s="13" t="s">
        <v>76</v>
      </c>
      <c r="AY517" s="164" t="s">
        <v>176</v>
      </c>
    </row>
    <row r="518" spans="2:65" s="13" customFormat="1" ht="11.25">
      <c r="B518" s="163"/>
      <c r="D518" s="148" t="s">
        <v>247</v>
      </c>
      <c r="E518" s="164" t="s">
        <v>1</v>
      </c>
      <c r="F518" s="165" t="s">
        <v>440</v>
      </c>
      <c r="H518" s="166">
        <v>7.2720000000000002</v>
      </c>
      <c r="I518" s="167"/>
      <c r="L518" s="163"/>
      <c r="M518" s="168"/>
      <c r="T518" s="169"/>
      <c r="AT518" s="164" t="s">
        <v>247</v>
      </c>
      <c r="AU518" s="164" t="s">
        <v>86</v>
      </c>
      <c r="AV518" s="13" t="s">
        <v>86</v>
      </c>
      <c r="AW518" s="13" t="s">
        <v>32</v>
      </c>
      <c r="AX518" s="13" t="s">
        <v>76</v>
      </c>
      <c r="AY518" s="164" t="s">
        <v>176</v>
      </c>
    </row>
    <row r="519" spans="2:65" s="12" customFormat="1" ht="11.25">
      <c r="B519" s="157"/>
      <c r="D519" s="148" t="s">
        <v>247</v>
      </c>
      <c r="E519" s="158" t="s">
        <v>1</v>
      </c>
      <c r="F519" s="159" t="s">
        <v>411</v>
      </c>
      <c r="H519" s="158" t="s">
        <v>1</v>
      </c>
      <c r="I519" s="160"/>
      <c r="L519" s="157"/>
      <c r="M519" s="161"/>
      <c r="T519" s="162"/>
      <c r="AT519" s="158" t="s">
        <v>247</v>
      </c>
      <c r="AU519" s="158" t="s">
        <v>86</v>
      </c>
      <c r="AV519" s="12" t="s">
        <v>84</v>
      </c>
      <c r="AW519" s="12" t="s">
        <v>32</v>
      </c>
      <c r="AX519" s="12" t="s">
        <v>76</v>
      </c>
      <c r="AY519" s="158" t="s">
        <v>176</v>
      </c>
    </row>
    <row r="520" spans="2:65" s="13" customFormat="1" ht="11.25">
      <c r="B520" s="163"/>
      <c r="D520" s="148" t="s">
        <v>247</v>
      </c>
      <c r="E520" s="164" t="s">
        <v>1</v>
      </c>
      <c r="F520" s="165" t="s">
        <v>412</v>
      </c>
      <c r="H520" s="166">
        <v>30</v>
      </c>
      <c r="I520" s="167"/>
      <c r="L520" s="163"/>
      <c r="M520" s="168"/>
      <c r="T520" s="169"/>
      <c r="AT520" s="164" t="s">
        <v>247</v>
      </c>
      <c r="AU520" s="164" t="s">
        <v>86</v>
      </c>
      <c r="AV520" s="13" t="s">
        <v>86</v>
      </c>
      <c r="AW520" s="13" t="s">
        <v>32</v>
      </c>
      <c r="AX520" s="13" t="s">
        <v>76</v>
      </c>
      <c r="AY520" s="164" t="s">
        <v>176</v>
      </c>
    </row>
    <row r="521" spans="2:65" s="12" customFormat="1" ht="11.25">
      <c r="B521" s="157"/>
      <c r="D521" s="148" t="s">
        <v>247</v>
      </c>
      <c r="E521" s="158" t="s">
        <v>1</v>
      </c>
      <c r="F521" s="159" t="s">
        <v>404</v>
      </c>
      <c r="H521" s="158" t="s">
        <v>1</v>
      </c>
      <c r="I521" s="160"/>
      <c r="L521" s="157"/>
      <c r="M521" s="161"/>
      <c r="T521" s="162"/>
      <c r="AT521" s="158" t="s">
        <v>247</v>
      </c>
      <c r="AU521" s="158" t="s">
        <v>86</v>
      </c>
      <c r="AV521" s="12" t="s">
        <v>84</v>
      </c>
      <c r="AW521" s="12" t="s">
        <v>32</v>
      </c>
      <c r="AX521" s="12" t="s">
        <v>76</v>
      </c>
      <c r="AY521" s="158" t="s">
        <v>176</v>
      </c>
    </row>
    <row r="522" spans="2:65" s="13" customFormat="1" ht="11.25">
      <c r="B522" s="163"/>
      <c r="D522" s="148" t="s">
        <v>247</v>
      </c>
      <c r="E522" s="164" t="s">
        <v>1</v>
      </c>
      <c r="F522" s="165" t="s">
        <v>405</v>
      </c>
      <c r="H522" s="166">
        <v>54.497</v>
      </c>
      <c r="I522" s="167"/>
      <c r="L522" s="163"/>
      <c r="M522" s="168"/>
      <c r="T522" s="169"/>
      <c r="AT522" s="164" t="s">
        <v>247</v>
      </c>
      <c r="AU522" s="164" t="s">
        <v>86</v>
      </c>
      <c r="AV522" s="13" t="s">
        <v>86</v>
      </c>
      <c r="AW522" s="13" t="s">
        <v>32</v>
      </c>
      <c r="AX522" s="13" t="s">
        <v>76</v>
      </c>
      <c r="AY522" s="164" t="s">
        <v>176</v>
      </c>
    </row>
    <row r="523" spans="2:65" s="13" customFormat="1" ht="11.25">
      <c r="B523" s="163"/>
      <c r="D523" s="148" t="s">
        <v>247</v>
      </c>
      <c r="E523" s="164" t="s">
        <v>1</v>
      </c>
      <c r="F523" s="165" t="s">
        <v>406</v>
      </c>
      <c r="H523" s="166">
        <v>-3.6629999999999998</v>
      </c>
      <c r="I523" s="167"/>
      <c r="L523" s="163"/>
      <c r="M523" s="168"/>
      <c r="T523" s="169"/>
      <c r="AT523" s="164" t="s">
        <v>247</v>
      </c>
      <c r="AU523" s="164" t="s">
        <v>86</v>
      </c>
      <c r="AV523" s="13" t="s">
        <v>86</v>
      </c>
      <c r="AW523" s="13" t="s">
        <v>32</v>
      </c>
      <c r="AX523" s="13" t="s">
        <v>76</v>
      </c>
      <c r="AY523" s="164" t="s">
        <v>176</v>
      </c>
    </row>
    <row r="524" spans="2:65" s="12" customFormat="1" ht="11.25">
      <c r="B524" s="157"/>
      <c r="D524" s="148" t="s">
        <v>247</v>
      </c>
      <c r="E524" s="158" t="s">
        <v>1</v>
      </c>
      <c r="F524" s="159" t="s">
        <v>543</v>
      </c>
      <c r="H524" s="158" t="s">
        <v>1</v>
      </c>
      <c r="I524" s="160"/>
      <c r="L524" s="157"/>
      <c r="M524" s="161"/>
      <c r="T524" s="162"/>
      <c r="AT524" s="158" t="s">
        <v>247</v>
      </c>
      <c r="AU524" s="158" t="s">
        <v>86</v>
      </c>
      <c r="AV524" s="12" t="s">
        <v>84</v>
      </c>
      <c r="AW524" s="12" t="s">
        <v>32</v>
      </c>
      <c r="AX524" s="12" t="s">
        <v>76</v>
      </c>
      <c r="AY524" s="158" t="s">
        <v>176</v>
      </c>
    </row>
    <row r="525" spans="2:65" s="13" customFormat="1" ht="11.25">
      <c r="B525" s="163"/>
      <c r="D525" s="148" t="s">
        <v>247</v>
      </c>
      <c r="E525" s="164" t="s">
        <v>1</v>
      </c>
      <c r="F525" s="165" t="s">
        <v>871</v>
      </c>
      <c r="H525" s="166">
        <v>63.371000000000002</v>
      </c>
      <c r="I525" s="167"/>
      <c r="L525" s="163"/>
      <c r="M525" s="168"/>
      <c r="T525" s="169"/>
      <c r="AT525" s="164" t="s">
        <v>247</v>
      </c>
      <c r="AU525" s="164" t="s">
        <v>86</v>
      </c>
      <c r="AV525" s="13" t="s">
        <v>86</v>
      </c>
      <c r="AW525" s="13" t="s">
        <v>32</v>
      </c>
      <c r="AX525" s="13" t="s">
        <v>76</v>
      </c>
      <c r="AY525" s="164" t="s">
        <v>176</v>
      </c>
    </row>
    <row r="526" spans="2:65" s="13" customFormat="1" ht="11.25">
      <c r="B526" s="163"/>
      <c r="D526" s="148" t="s">
        <v>247</v>
      </c>
      <c r="E526" s="164" t="s">
        <v>1</v>
      </c>
      <c r="F526" s="165" t="s">
        <v>872</v>
      </c>
      <c r="H526" s="166">
        <v>-3.2</v>
      </c>
      <c r="I526" s="167"/>
      <c r="L526" s="163"/>
      <c r="M526" s="168"/>
      <c r="T526" s="169"/>
      <c r="AT526" s="164" t="s">
        <v>247</v>
      </c>
      <c r="AU526" s="164" t="s">
        <v>86</v>
      </c>
      <c r="AV526" s="13" t="s">
        <v>86</v>
      </c>
      <c r="AW526" s="13" t="s">
        <v>32</v>
      </c>
      <c r="AX526" s="13" t="s">
        <v>76</v>
      </c>
      <c r="AY526" s="164" t="s">
        <v>176</v>
      </c>
    </row>
    <row r="527" spans="2:65" s="13" customFormat="1" ht="11.25">
      <c r="B527" s="163"/>
      <c r="D527" s="148" t="s">
        <v>247</v>
      </c>
      <c r="E527" s="164" t="s">
        <v>1</v>
      </c>
      <c r="F527" s="165" t="s">
        <v>873</v>
      </c>
      <c r="H527" s="166">
        <v>-8.4</v>
      </c>
      <c r="I527" s="167"/>
      <c r="L527" s="163"/>
      <c r="M527" s="168"/>
      <c r="T527" s="169"/>
      <c r="AT527" s="164" t="s">
        <v>247</v>
      </c>
      <c r="AU527" s="164" t="s">
        <v>86</v>
      </c>
      <c r="AV527" s="13" t="s">
        <v>86</v>
      </c>
      <c r="AW527" s="13" t="s">
        <v>32</v>
      </c>
      <c r="AX527" s="13" t="s">
        <v>76</v>
      </c>
      <c r="AY527" s="164" t="s">
        <v>176</v>
      </c>
    </row>
    <row r="528" spans="2:65" s="12" customFormat="1" ht="11.25">
      <c r="B528" s="157"/>
      <c r="D528" s="148" t="s">
        <v>247</v>
      </c>
      <c r="E528" s="158" t="s">
        <v>1</v>
      </c>
      <c r="F528" s="159" t="s">
        <v>550</v>
      </c>
      <c r="H528" s="158" t="s">
        <v>1</v>
      </c>
      <c r="I528" s="160"/>
      <c r="L528" s="157"/>
      <c r="M528" s="161"/>
      <c r="T528" s="162"/>
      <c r="AT528" s="158" t="s">
        <v>247</v>
      </c>
      <c r="AU528" s="158" t="s">
        <v>86</v>
      </c>
      <c r="AV528" s="12" t="s">
        <v>84</v>
      </c>
      <c r="AW528" s="12" t="s">
        <v>32</v>
      </c>
      <c r="AX528" s="12" t="s">
        <v>76</v>
      </c>
      <c r="AY528" s="158" t="s">
        <v>176</v>
      </c>
    </row>
    <row r="529" spans="2:65" s="13" customFormat="1" ht="11.25">
      <c r="B529" s="163"/>
      <c r="D529" s="148" t="s">
        <v>247</v>
      </c>
      <c r="E529" s="164" t="s">
        <v>1</v>
      </c>
      <c r="F529" s="165" t="s">
        <v>874</v>
      </c>
      <c r="H529" s="166">
        <v>16.170000000000002</v>
      </c>
      <c r="I529" s="167"/>
      <c r="L529" s="163"/>
      <c r="M529" s="168"/>
      <c r="T529" s="169"/>
      <c r="AT529" s="164" t="s">
        <v>247</v>
      </c>
      <c r="AU529" s="164" t="s">
        <v>86</v>
      </c>
      <c r="AV529" s="13" t="s">
        <v>86</v>
      </c>
      <c r="AW529" s="13" t="s">
        <v>32</v>
      </c>
      <c r="AX529" s="13" t="s">
        <v>76</v>
      </c>
      <c r="AY529" s="164" t="s">
        <v>176</v>
      </c>
    </row>
    <row r="530" spans="2:65" s="12" customFormat="1" ht="11.25">
      <c r="B530" s="157"/>
      <c r="D530" s="148" t="s">
        <v>247</v>
      </c>
      <c r="E530" s="158" t="s">
        <v>1</v>
      </c>
      <c r="F530" s="159" t="s">
        <v>556</v>
      </c>
      <c r="H530" s="158" t="s">
        <v>1</v>
      </c>
      <c r="I530" s="160"/>
      <c r="L530" s="157"/>
      <c r="M530" s="161"/>
      <c r="T530" s="162"/>
      <c r="AT530" s="158" t="s">
        <v>247</v>
      </c>
      <c r="AU530" s="158" t="s">
        <v>86</v>
      </c>
      <c r="AV530" s="12" t="s">
        <v>84</v>
      </c>
      <c r="AW530" s="12" t="s">
        <v>32</v>
      </c>
      <c r="AX530" s="12" t="s">
        <v>76</v>
      </c>
      <c r="AY530" s="158" t="s">
        <v>176</v>
      </c>
    </row>
    <row r="531" spans="2:65" s="13" customFormat="1" ht="11.25">
      <c r="B531" s="163"/>
      <c r="D531" s="148" t="s">
        <v>247</v>
      </c>
      <c r="E531" s="164" t="s">
        <v>1</v>
      </c>
      <c r="F531" s="165" t="s">
        <v>875</v>
      </c>
      <c r="H531" s="166">
        <v>34.65</v>
      </c>
      <c r="I531" s="167"/>
      <c r="L531" s="163"/>
      <c r="M531" s="168"/>
      <c r="T531" s="169"/>
      <c r="AT531" s="164" t="s">
        <v>247</v>
      </c>
      <c r="AU531" s="164" t="s">
        <v>86</v>
      </c>
      <c r="AV531" s="13" t="s">
        <v>86</v>
      </c>
      <c r="AW531" s="13" t="s">
        <v>32</v>
      </c>
      <c r="AX531" s="13" t="s">
        <v>76</v>
      </c>
      <c r="AY531" s="164" t="s">
        <v>176</v>
      </c>
    </row>
    <row r="532" spans="2:65" s="12" customFormat="1" ht="11.25">
      <c r="B532" s="157"/>
      <c r="D532" s="148" t="s">
        <v>247</v>
      </c>
      <c r="E532" s="158" t="s">
        <v>1</v>
      </c>
      <c r="F532" s="159" t="s">
        <v>561</v>
      </c>
      <c r="H532" s="158" t="s">
        <v>1</v>
      </c>
      <c r="I532" s="160"/>
      <c r="L532" s="157"/>
      <c r="M532" s="161"/>
      <c r="T532" s="162"/>
      <c r="AT532" s="158" t="s">
        <v>247</v>
      </c>
      <c r="AU532" s="158" t="s">
        <v>86</v>
      </c>
      <c r="AV532" s="12" t="s">
        <v>84</v>
      </c>
      <c r="AW532" s="12" t="s">
        <v>32</v>
      </c>
      <c r="AX532" s="12" t="s">
        <v>76</v>
      </c>
      <c r="AY532" s="158" t="s">
        <v>176</v>
      </c>
    </row>
    <row r="533" spans="2:65" s="13" customFormat="1" ht="11.25">
      <c r="B533" s="163"/>
      <c r="D533" s="148" t="s">
        <v>247</v>
      </c>
      <c r="E533" s="164" t="s">
        <v>1</v>
      </c>
      <c r="F533" s="165" t="s">
        <v>876</v>
      </c>
      <c r="H533" s="166">
        <v>15.785</v>
      </c>
      <c r="I533" s="167"/>
      <c r="L533" s="163"/>
      <c r="M533" s="168"/>
      <c r="T533" s="169"/>
      <c r="AT533" s="164" t="s">
        <v>247</v>
      </c>
      <c r="AU533" s="164" t="s">
        <v>86</v>
      </c>
      <c r="AV533" s="13" t="s">
        <v>86</v>
      </c>
      <c r="AW533" s="13" t="s">
        <v>32</v>
      </c>
      <c r="AX533" s="13" t="s">
        <v>76</v>
      </c>
      <c r="AY533" s="164" t="s">
        <v>176</v>
      </c>
    </row>
    <row r="534" spans="2:65" s="12" customFormat="1" ht="11.25">
      <c r="B534" s="157"/>
      <c r="D534" s="148" t="s">
        <v>247</v>
      </c>
      <c r="E534" s="158" t="s">
        <v>1</v>
      </c>
      <c r="F534" s="159" t="s">
        <v>575</v>
      </c>
      <c r="H534" s="158" t="s">
        <v>1</v>
      </c>
      <c r="I534" s="160"/>
      <c r="L534" s="157"/>
      <c r="M534" s="161"/>
      <c r="T534" s="162"/>
      <c r="AT534" s="158" t="s">
        <v>247</v>
      </c>
      <c r="AU534" s="158" t="s">
        <v>86</v>
      </c>
      <c r="AV534" s="12" t="s">
        <v>84</v>
      </c>
      <c r="AW534" s="12" t="s">
        <v>32</v>
      </c>
      <c r="AX534" s="12" t="s">
        <v>76</v>
      </c>
      <c r="AY534" s="158" t="s">
        <v>176</v>
      </c>
    </row>
    <row r="535" spans="2:65" s="13" customFormat="1" ht="11.25">
      <c r="B535" s="163"/>
      <c r="D535" s="148" t="s">
        <v>247</v>
      </c>
      <c r="E535" s="164" t="s">
        <v>1</v>
      </c>
      <c r="F535" s="165" t="s">
        <v>576</v>
      </c>
      <c r="H535" s="166">
        <v>6.7050000000000001</v>
      </c>
      <c r="I535" s="167"/>
      <c r="L535" s="163"/>
      <c r="M535" s="168"/>
      <c r="T535" s="169"/>
      <c r="AT535" s="164" t="s">
        <v>247</v>
      </c>
      <c r="AU535" s="164" t="s">
        <v>86</v>
      </c>
      <c r="AV535" s="13" t="s">
        <v>86</v>
      </c>
      <c r="AW535" s="13" t="s">
        <v>32</v>
      </c>
      <c r="AX535" s="13" t="s">
        <v>76</v>
      </c>
      <c r="AY535" s="164" t="s">
        <v>176</v>
      </c>
    </row>
    <row r="536" spans="2:65" s="12" customFormat="1" ht="11.25">
      <c r="B536" s="157"/>
      <c r="D536" s="148" t="s">
        <v>247</v>
      </c>
      <c r="E536" s="158" t="s">
        <v>1</v>
      </c>
      <c r="F536" s="159" t="s">
        <v>589</v>
      </c>
      <c r="H536" s="158" t="s">
        <v>1</v>
      </c>
      <c r="I536" s="160"/>
      <c r="L536" s="157"/>
      <c r="M536" s="161"/>
      <c r="T536" s="162"/>
      <c r="AT536" s="158" t="s">
        <v>247</v>
      </c>
      <c r="AU536" s="158" t="s">
        <v>86</v>
      </c>
      <c r="AV536" s="12" t="s">
        <v>84</v>
      </c>
      <c r="AW536" s="12" t="s">
        <v>32</v>
      </c>
      <c r="AX536" s="12" t="s">
        <v>76</v>
      </c>
      <c r="AY536" s="158" t="s">
        <v>176</v>
      </c>
    </row>
    <row r="537" spans="2:65" s="13" customFormat="1" ht="11.25">
      <c r="B537" s="163"/>
      <c r="D537" s="148" t="s">
        <v>247</v>
      </c>
      <c r="E537" s="164" t="s">
        <v>1</v>
      </c>
      <c r="F537" s="165" t="s">
        <v>590</v>
      </c>
      <c r="H537" s="166">
        <v>12.62</v>
      </c>
      <c r="I537" s="167"/>
      <c r="L537" s="163"/>
      <c r="M537" s="168"/>
      <c r="T537" s="169"/>
      <c r="AT537" s="164" t="s">
        <v>247</v>
      </c>
      <c r="AU537" s="164" t="s">
        <v>86</v>
      </c>
      <c r="AV537" s="13" t="s">
        <v>86</v>
      </c>
      <c r="AW537" s="13" t="s">
        <v>32</v>
      </c>
      <c r="AX537" s="13" t="s">
        <v>76</v>
      </c>
      <c r="AY537" s="164" t="s">
        <v>176</v>
      </c>
    </row>
    <row r="538" spans="2:65" s="12" customFormat="1" ht="11.25">
      <c r="B538" s="157"/>
      <c r="D538" s="148" t="s">
        <v>247</v>
      </c>
      <c r="E538" s="158" t="s">
        <v>1</v>
      </c>
      <c r="F538" s="159" t="s">
        <v>595</v>
      </c>
      <c r="H538" s="158" t="s">
        <v>1</v>
      </c>
      <c r="I538" s="160"/>
      <c r="L538" s="157"/>
      <c r="M538" s="161"/>
      <c r="T538" s="162"/>
      <c r="AT538" s="158" t="s">
        <v>247</v>
      </c>
      <c r="AU538" s="158" t="s">
        <v>86</v>
      </c>
      <c r="AV538" s="12" t="s">
        <v>84</v>
      </c>
      <c r="AW538" s="12" t="s">
        <v>32</v>
      </c>
      <c r="AX538" s="12" t="s">
        <v>76</v>
      </c>
      <c r="AY538" s="158" t="s">
        <v>176</v>
      </c>
    </row>
    <row r="539" spans="2:65" s="13" customFormat="1" ht="11.25">
      <c r="B539" s="163"/>
      <c r="D539" s="148" t="s">
        <v>247</v>
      </c>
      <c r="E539" s="164" t="s">
        <v>1</v>
      </c>
      <c r="F539" s="165" t="s">
        <v>596</v>
      </c>
      <c r="H539" s="166">
        <v>11.69</v>
      </c>
      <c r="I539" s="167"/>
      <c r="L539" s="163"/>
      <c r="M539" s="168"/>
      <c r="T539" s="169"/>
      <c r="AT539" s="164" t="s">
        <v>247</v>
      </c>
      <c r="AU539" s="164" t="s">
        <v>86</v>
      </c>
      <c r="AV539" s="13" t="s">
        <v>86</v>
      </c>
      <c r="AW539" s="13" t="s">
        <v>32</v>
      </c>
      <c r="AX539" s="13" t="s">
        <v>76</v>
      </c>
      <c r="AY539" s="164" t="s">
        <v>176</v>
      </c>
    </row>
    <row r="540" spans="2:65" s="12" customFormat="1" ht="11.25">
      <c r="B540" s="157"/>
      <c r="D540" s="148" t="s">
        <v>247</v>
      </c>
      <c r="E540" s="158" t="s">
        <v>1</v>
      </c>
      <c r="F540" s="159" t="s">
        <v>337</v>
      </c>
      <c r="H540" s="158" t="s">
        <v>1</v>
      </c>
      <c r="I540" s="160"/>
      <c r="L540" s="157"/>
      <c r="M540" s="161"/>
      <c r="T540" s="162"/>
      <c r="AT540" s="158" t="s">
        <v>247</v>
      </c>
      <c r="AU540" s="158" t="s">
        <v>86</v>
      </c>
      <c r="AV540" s="12" t="s">
        <v>84</v>
      </c>
      <c r="AW540" s="12" t="s">
        <v>32</v>
      </c>
      <c r="AX540" s="12" t="s">
        <v>76</v>
      </c>
      <c r="AY540" s="158" t="s">
        <v>176</v>
      </c>
    </row>
    <row r="541" spans="2:65" s="13" customFormat="1" ht="11.25">
      <c r="B541" s="163"/>
      <c r="D541" s="148" t="s">
        <v>247</v>
      </c>
      <c r="E541" s="164" t="s">
        <v>1</v>
      </c>
      <c r="F541" s="165" t="s">
        <v>601</v>
      </c>
      <c r="H541" s="166">
        <v>166.07</v>
      </c>
      <c r="I541" s="167"/>
      <c r="L541" s="163"/>
      <c r="M541" s="168"/>
      <c r="T541" s="169"/>
      <c r="AT541" s="164" t="s">
        <v>247</v>
      </c>
      <c r="AU541" s="164" t="s">
        <v>86</v>
      </c>
      <c r="AV541" s="13" t="s">
        <v>86</v>
      </c>
      <c r="AW541" s="13" t="s">
        <v>32</v>
      </c>
      <c r="AX541" s="13" t="s">
        <v>76</v>
      </c>
      <c r="AY541" s="164" t="s">
        <v>176</v>
      </c>
    </row>
    <row r="542" spans="2:65" s="14" customFormat="1" ht="11.25">
      <c r="B542" s="170"/>
      <c r="D542" s="148" t="s">
        <v>247</v>
      </c>
      <c r="E542" s="171" t="s">
        <v>1</v>
      </c>
      <c r="F542" s="172" t="s">
        <v>250</v>
      </c>
      <c r="H542" s="173">
        <v>422.54800000000006</v>
      </c>
      <c r="I542" s="174"/>
      <c r="L542" s="170"/>
      <c r="M542" s="175"/>
      <c r="T542" s="176"/>
      <c r="AT542" s="171" t="s">
        <v>247</v>
      </c>
      <c r="AU542" s="171" t="s">
        <v>86</v>
      </c>
      <c r="AV542" s="14" t="s">
        <v>182</v>
      </c>
      <c r="AW542" s="14" t="s">
        <v>32</v>
      </c>
      <c r="AX542" s="14" t="s">
        <v>84</v>
      </c>
      <c r="AY542" s="171" t="s">
        <v>176</v>
      </c>
    </row>
    <row r="543" spans="2:65" s="1" customFormat="1" ht="24.2" customHeight="1">
      <c r="B543" s="31"/>
      <c r="C543" s="135" t="s">
        <v>877</v>
      </c>
      <c r="D543" s="135" t="s">
        <v>179</v>
      </c>
      <c r="E543" s="136" t="s">
        <v>878</v>
      </c>
      <c r="F543" s="137" t="s">
        <v>879</v>
      </c>
      <c r="G543" s="138" t="s">
        <v>240</v>
      </c>
      <c r="H543" s="139">
        <v>70</v>
      </c>
      <c r="I543" s="140"/>
      <c r="J543" s="141">
        <f>ROUND(I543*H543,2)</f>
        <v>0</v>
      </c>
      <c r="K543" s="137" t="s">
        <v>241</v>
      </c>
      <c r="L543" s="31"/>
      <c r="M543" s="142" t="s">
        <v>1</v>
      </c>
      <c r="N543" s="143" t="s">
        <v>41</v>
      </c>
      <c r="P543" s="144">
        <f>O543*H543</f>
        <v>0</v>
      </c>
      <c r="Q543" s="144">
        <v>0</v>
      </c>
      <c r="R543" s="144">
        <f>Q543*H543</f>
        <v>0</v>
      </c>
      <c r="S543" s="144">
        <v>0</v>
      </c>
      <c r="T543" s="145">
        <f>S543*H543</f>
        <v>0</v>
      </c>
      <c r="AR543" s="146" t="s">
        <v>138</v>
      </c>
      <c r="AT543" s="146" t="s">
        <v>179</v>
      </c>
      <c r="AU543" s="146" t="s">
        <v>86</v>
      </c>
      <c r="AY543" s="16" t="s">
        <v>176</v>
      </c>
      <c r="BE543" s="147">
        <f>IF(N543="základní",J543,0)</f>
        <v>0</v>
      </c>
      <c r="BF543" s="147">
        <f>IF(N543="snížená",J543,0)</f>
        <v>0</v>
      </c>
      <c r="BG543" s="147">
        <f>IF(N543="zákl. přenesená",J543,0)</f>
        <v>0</v>
      </c>
      <c r="BH543" s="147">
        <f>IF(N543="sníž. přenesená",J543,0)</f>
        <v>0</v>
      </c>
      <c r="BI543" s="147">
        <f>IF(N543="nulová",J543,0)</f>
        <v>0</v>
      </c>
      <c r="BJ543" s="16" t="s">
        <v>84</v>
      </c>
      <c r="BK543" s="147">
        <f>ROUND(I543*H543,2)</f>
        <v>0</v>
      </c>
      <c r="BL543" s="16" t="s">
        <v>138</v>
      </c>
      <c r="BM543" s="146" t="s">
        <v>880</v>
      </c>
    </row>
    <row r="544" spans="2:65" s="1" customFormat="1" ht="24.2" customHeight="1">
      <c r="B544" s="31"/>
      <c r="C544" s="135" t="s">
        <v>881</v>
      </c>
      <c r="D544" s="135" t="s">
        <v>179</v>
      </c>
      <c r="E544" s="136" t="s">
        <v>882</v>
      </c>
      <c r="F544" s="137" t="s">
        <v>883</v>
      </c>
      <c r="G544" s="138" t="s">
        <v>240</v>
      </c>
      <c r="H544" s="139">
        <v>30</v>
      </c>
      <c r="I544" s="140"/>
      <c r="J544" s="141">
        <f>ROUND(I544*H544,2)</f>
        <v>0</v>
      </c>
      <c r="K544" s="137" t="s">
        <v>241</v>
      </c>
      <c r="L544" s="31"/>
      <c r="M544" s="142" t="s">
        <v>1</v>
      </c>
      <c r="N544" s="143" t="s">
        <v>41</v>
      </c>
      <c r="P544" s="144">
        <f>O544*H544</f>
        <v>0</v>
      </c>
      <c r="Q544" s="144">
        <v>0</v>
      </c>
      <c r="R544" s="144">
        <f>Q544*H544</f>
        <v>0</v>
      </c>
      <c r="S544" s="144">
        <v>0</v>
      </c>
      <c r="T544" s="145">
        <f>S544*H544</f>
        <v>0</v>
      </c>
      <c r="AR544" s="146" t="s">
        <v>138</v>
      </c>
      <c r="AT544" s="146" t="s">
        <v>179</v>
      </c>
      <c r="AU544" s="146" t="s">
        <v>86</v>
      </c>
      <c r="AY544" s="16" t="s">
        <v>176</v>
      </c>
      <c r="BE544" s="147">
        <f>IF(N544="základní",J544,0)</f>
        <v>0</v>
      </c>
      <c r="BF544" s="147">
        <f>IF(N544="snížená",J544,0)</f>
        <v>0</v>
      </c>
      <c r="BG544" s="147">
        <f>IF(N544="zákl. přenesená",J544,0)</f>
        <v>0</v>
      </c>
      <c r="BH544" s="147">
        <f>IF(N544="sníž. přenesená",J544,0)</f>
        <v>0</v>
      </c>
      <c r="BI544" s="147">
        <f>IF(N544="nulová",J544,0)</f>
        <v>0</v>
      </c>
      <c r="BJ544" s="16" t="s">
        <v>84</v>
      </c>
      <c r="BK544" s="147">
        <f>ROUND(I544*H544,2)</f>
        <v>0</v>
      </c>
      <c r="BL544" s="16" t="s">
        <v>138</v>
      </c>
      <c r="BM544" s="146" t="s">
        <v>884</v>
      </c>
    </row>
    <row r="545" spans="2:65" s="1" customFormat="1" ht="24.2" customHeight="1">
      <c r="B545" s="31"/>
      <c r="C545" s="135" t="s">
        <v>885</v>
      </c>
      <c r="D545" s="135" t="s">
        <v>179</v>
      </c>
      <c r="E545" s="136" t="s">
        <v>886</v>
      </c>
      <c r="F545" s="137" t="s">
        <v>887</v>
      </c>
      <c r="G545" s="138" t="s">
        <v>240</v>
      </c>
      <c r="H545" s="139">
        <v>422.548</v>
      </c>
      <c r="I545" s="140"/>
      <c r="J545" s="141">
        <f>ROUND(I545*H545,2)</f>
        <v>0</v>
      </c>
      <c r="K545" s="137" t="s">
        <v>241</v>
      </c>
      <c r="L545" s="31"/>
      <c r="M545" s="142" t="s">
        <v>1</v>
      </c>
      <c r="N545" s="143" t="s">
        <v>41</v>
      </c>
      <c r="P545" s="144">
        <f>O545*H545</f>
        <v>0</v>
      </c>
      <c r="Q545" s="144">
        <v>2.5999999999999998E-4</v>
      </c>
      <c r="R545" s="144">
        <f>Q545*H545</f>
        <v>0.10986247999999998</v>
      </c>
      <c r="S545" s="144">
        <v>0</v>
      </c>
      <c r="T545" s="145">
        <f>S545*H545</f>
        <v>0</v>
      </c>
      <c r="AR545" s="146" t="s">
        <v>138</v>
      </c>
      <c r="AT545" s="146" t="s">
        <v>179</v>
      </c>
      <c r="AU545" s="146" t="s">
        <v>86</v>
      </c>
      <c r="AY545" s="16" t="s">
        <v>176</v>
      </c>
      <c r="BE545" s="147">
        <f>IF(N545="základní",J545,0)</f>
        <v>0</v>
      </c>
      <c r="BF545" s="147">
        <f>IF(N545="snížená",J545,0)</f>
        <v>0</v>
      </c>
      <c r="BG545" s="147">
        <f>IF(N545="zákl. přenesená",J545,0)</f>
        <v>0</v>
      </c>
      <c r="BH545" s="147">
        <f>IF(N545="sníž. přenesená",J545,0)</f>
        <v>0</v>
      </c>
      <c r="BI545" s="147">
        <f>IF(N545="nulová",J545,0)</f>
        <v>0</v>
      </c>
      <c r="BJ545" s="16" t="s">
        <v>84</v>
      </c>
      <c r="BK545" s="147">
        <f>ROUND(I545*H545,2)</f>
        <v>0</v>
      </c>
      <c r="BL545" s="16" t="s">
        <v>138</v>
      </c>
      <c r="BM545" s="146" t="s">
        <v>888</v>
      </c>
    </row>
    <row r="546" spans="2:65" s="12" customFormat="1" ht="11.25">
      <c r="B546" s="157"/>
      <c r="D546" s="148" t="s">
        <v>247</v>
      </c>
      <c r="E546" s="158" t="s">
        <v>1</v>
      </c>
      <c r="F546" s="159" t="s">
        <v>430</v>
      </c>
      <c r="H546" s="158" t="s">
        <v>1</v>
      </c>
      <c r="I546" s="160"/>
      <c r="L546" s="157"/>
      <c r="M546" s="161"/>
      <c r="T546" s="162"/>
      <c r="AT546" s="158" t="s">
        <v>247</v>
      </c>
      <c r="AU546" s="158" t="s">
        <v>86</v>
      </c>
      <c r="AV546" s="12" t="s">
        <v>84</v>
      </c>
      <c r="AW546" s="12" t="s">
        <v>32</v>
      </c>
      <c r="AX546" s="12" t="s">
        <v>76</v>
      </c>
      <c r="AY546" s="158" t="s">
        <v>176</v>
      </c>
    </row>
    <row r="547" spans="2:65" s="13" customFormat="1" ht="11.25">
      <c r="B547" s="163"/>
      <c r="D547" s="148" t="s">
        <v>247</v>
      </c>
      <c r="E547" s="164" t="s">
        <v>1</v>
      </c>
      <c r="F547" s="165" t="s">
        <v>438</v>
      </c>
      <c r="H547" s="166">
        <v>14.614000000000001</v>
      </c>
      <c r="I547" s="167"/>
      <c r="L547" s="163"/>
      <c r="M547" s="168"/>
      <c r="T547" s="169"/>
      <c r="AT547" s="164" t="s">
        <v>247</v>
      </c>
      <c r="AU547" s="164" t="s">
        <v>86</v>
      </c>
      <c r="AV547" s="13" t="s">
        <v>86</v>
      </c>
      <c r="AW547" s="13" t="s">
        <v>32</v>
      </c>
      <c r="AX547" s="13" t="s">
        <v>76</v>
      </c>
      <c r="AY547" s="164" t="s">
        <v>176</v>
      </c>
    </row>
    <row r="548" spans="2:65" s="13" customFormat="1" ht="11.25">
      <c r="B548" s="163"/>
      <c r="D548" s="148" t="s">
        <v>247</v>
      </c>
      <c r="E548" s="164" t="s">
        <v>1</v>
      </c>
      <c r="F548" s="165" t="s">
        <v>439</v>
      </c>
      <c r="H548" s="166">
        <v>4.367</v>
      </c>
      <c r="I548" s="167"/>
      <c r="L548" s="163"/>
      <c r="M548" s="168"/>
      <c r="T548" s="169"/>
      <c r="AT548" s="164" t="s">
        <v>247</v>
      </c>
      <c r="AU548" s="164" t="s">
        <v>86</v>
      </c>
      <c r="AV548" s="13" t="s">
        <v>86</v>
      </c>
      <c r="AW548" s="13" t="s">
        <v>32</v>
      </c>
      <c r="AX548" s="13" t="s">
        <v>76</v>
      </c>
      <c r="AY548" s="164" t="s">
        <v>176</v>
      </c>
    </row>
    <row r="549" spans="2:65" s="13" customFormat="1" ht="11.25">
      <c r="B549" s="163"/>
      <c r="D549" s="148" t="s">
        <v>247</v>
      </c>
      <c r="E549" s="164" t="s">
        <v>1</v>
      </c>
      <c r="F549" s="165" t="s">
        <v>440</v>
      </c>
      <c r="H549" s="166">
        <v>7.2720000000000002</v>
      </c>
      <c r="I549" s="167"/>
      <c r="L549" s="163"/>
      <c r="M549" s="168"/>
      <c r="T549" s="169"/>
      <c r="AT549" s="164" t="s">
        <v>247</v>
      </c>
      <c r="AU549" s="164" t="s">
        <v>86</v>
      </c>
      <c r="AV549" s="13" t="s">
        <v>86</v>
      </c>
      <c r="AW549" s="13" t="s">
        <v>32</v>
      </c>
      <c r="AX549" s="13" t="s">
        <v>76</v>
      </c>
      <c r="AY549" s="164" t="s">
        <v>176</v>
      </c>
    </row>
    <row r="550" spans="2:65" s="12" customFormat="1" ht="11.25">
      <c r="B550" s="157"/>
      <c r="D550" s="148" t="s">
        <v>247</v>
      </c>
      <c r="E550" s="158" t="s">
        <v>1</v>
      </c>
      <c r="F550" s="159" t="s">
        <v>411</v>
      </c>
      <c r="H550" s="158" t="s">
        <v>1</v>
      </c>
      <c r="I550" s="160"/>
      <c r="L550" s="157"/>
      <c r="M550" s="161"/>
      <c r="T550" s="162"/>
      <c r="AT550" s="158" t="s">
        <v>247</v>
      </c>
      <c r="AU550" s="158" t="s">
        <v>86</v>
      </c>
      <c r="AV550" s="12" t="s">
        <v>84</v>
      </c>
      <c r="AW550" s="12" t="s">
        <v>32</v>
      </c>
      <c r="AX550" s="12" t="s">
        <v>76</v>
      </c>
      <c r="AY550" s="158" t="s">
        <v>176</v>
      </c>
    </row>
    <row r="551" spans="2:65" s="13" customFormat="1" ht="11.25">
      <c r="B551" s="163"/>
      <c r="D551" s="148" t="s">
        <v>247</v>
      </c>
      <c r="E551" s="164" t="s">
        <v>1</v>
      </c>
      <c r="F551" s="165" t="s">
        <v>412</v>
      </c>
      <c r="H551" s="166">
        <v>30</v>
      </c>
      <c r="I551" s="167"/>
      <c r="L551" s="163"/>
      <c r="M551" s="168"/>
      <c r="T551" s="169"/>
      <c r="AT551" s="164" t="s">
        <v>247</v>
      </c>
      <c r="AU551" s="164" t="s">
        <v>86</v>
      </c>
      <c r="AV551" s="13" t="s">
        <v>86</v>
      </c>
      <c r="AW551" s="13" t="s">
        <v>32</v>
      </c>
      <c r="AX551" s="13" t="s">
        <v>76</v>
      </c>
      <c r="AY551" s="164" t="s">
        <v>176</v>
      </c>
    </row>
    <row r="552" spans="2:65" s="12" customFormat="1" ht="11.25">
      <c r="B552" s="157"/>
      <c r="D552" s="148" t="s">
        <v>247</v>
      </c>
      <c r="E552" s="158" t="s">
        <v>1</v>
      </c>
      <c r="F552" s="159" t="s">
        <v>404</v>
      </c>
      <c r="H552" s="158" t="s">
        <v>1</v>
      </c>
      <c r="I552" s="160"/>
      <c r="L552" s="157"/>
      <c r="M552" s="161"/>
      <c r="T552" s="162"/>
      <c r="AT552" s="158" t="s">
        <v>247</v>
      </c>
      <c r="AU552" s="158" t="s">
        <v>86</v>
      </c>
      <c r="AV552" s="12" t="s">
        <v>84</v>
      </c>
      <c r="AW552" s="12" t="s">
        <v>32</v>
      </c>
      <c r="AX552" s="12" t="s">
        <v>76</v>
      </c>
      <c r="AY552" s="158" t="s">
        <v>176</v>
      </c>
    </row>
    <row r="553" spans="2:65" s="13" customFormat="1" ht="11.25">
      <c r="B553" s="163"/>
      <c r="D553" s="148" t="s">
        <v>247</v>
      </c>
      <c r="E553" s="164" t="s">
        <v>1</v>
      </c>
      <c r="F553" s="165" t="s">
        <v>405</v>
      </c>
      <c r="H553" s="166">
        <v>54.497</v>
      </c>
      <c r="I553" s="167"/>
      <c r="L553" s="163"/>
      <c r="M553" s="168"/>
      <c r="T553" s="169"/>
      <c r="AT553" s="164" t="s">
        <v>247</v>
      </c>
      <c r="AU553" s="164" t="s">
        <v>86</v>
      </c>
      <c r="AV553" s="13" t="s">
        <v>86</v>
      </c>
      <c r="AW553" s="13" t="s">
        <v>32</v>
      </c>
      <c r="AX553" s="13" t="s">
        <v>76</v>
      </c>
      <c r="AY553" s="164" t="s">
        <v>176</v>
      </c>
    </row>
    <row r="554" spans="2:65" s="13" customFormat="1" ht="11.25">
      <c r="B554" s="163"/>
      <c r="D554" s="148" t="s">
        <v>247</v>
      </c>
      <c r="E554" s="164" t="s">
        <v>1</v>
      </c>
      <c r="F554" s="165" t="s">
        <v>406</v>
      </c>
      <c r="H554" s="166">
        <v>-3.6629999999999998</v>
      </c>
      <c r="I554" s="167"/>
      <c r="L554" s="163"/>
      <c r="M554" s="168"/>
      <c r="T554" s="169"/>
      <c r="AT554" s="164" t="s">
        <v>247</v>
      </c>
      <c r="AU554" s="164" t="s">
        <v>86</v>
      </c>
      <c r="AV554" s="13" t="s">
        <v>86</v>
      </c>
      <c r="AW554" s="13" t="s">
        <v>32</v>
      </c>
      <c r="AX554" s="13" t="s">
        <v>76</v>
      </c>
      <c r="AY554" s="164" t="s">
        <v>176</v>
      </c>
    </row>
    <row r="555" spans="2:65" s="12" customFormat="1" ht="11.25">
      <c r="B555" s="157"/>
      <c r="D555" s="148" t="s">
        <v>247</v>
      </c>
      <c r="E555" s="158" t="s">
        <v>1</v>
      </c>
      <c r="F555" s="159" t="s">
        <v>543</v>
      </c>
      <c r="H555" s="158" t="s">
        <v>1</v>
      </c>
      <c r="I555" s="160"/>
      <c r="L555" s="157"/>
      <c r="M555" s="161"/>
      <c r="T555" s="162"/>
      <c r="AT555" s="158" t="s">
        <v>247</v>
      </c>
      <c r="AU555" s="158" t="s">
        <v>86</v>
      </c>
      <c r="AV555" s="12" t="s">
        <v>84</v>
      </c>
      <c r="AW555" s="12" t="s">
        <v>32</v>
      </c>
      <c r="AX555" s="12" t="s">
        <v>76</v>
      </c>
      <c r="AY555" s="158" t="s">
        <v>176</v>
      </c>
    </row>
    <row r="556" spans="2:65" s="13" customFormat="1" ht="11.25">
      <c r="B556" s="163"/>
      <c r="D556" s="148" t="s">
        <v>247</v>
      </c>
      <c r="E556" s="164" t="s">
        <v>1</v>
      </c>
      <c r="F556" s="165" t="s">
        <v>871</v>
      </c>
      <c r="H556" s="166">
        <v>63.371000000000002</v>
      </c>
      <c r="I556" s="167"/>
      <c r="L556" s="163"/>
      <c r="M556" s="168"/>
      <c r="T556" s="169"/>
      <c r="AT556" s="164" t="s">
        <v>247</v>
      </c>
      <c r="AU556" s="164" t="s">
        <v>86</v>
      </c>
      <c r="AV556" s="13" t="s">
        <v>86</v>
      </c>
      <c r="AW556" s="13" t="s">
        <v>32</v>
      </c>
      <c r="AX556" s="13" t="s">
        <v>76</v>
      </c>
      <c r="AY556" s="164" t="s">
        <v>176</v>
      </c>
    </row>
    <row r="557" spans="2:65" s="13" customFormat="1" ht="11.25">
      <c r="B557" s="163"/>
      <c r="D557" s="148" t="s">
        <v>247</v>
      </c>
      <c r="E557" s="164" t="s">
        <v>1</v>
      </c>
      <c r="F557" s="165" t="s">
        <v>872</v>
      </c>
      <c r="H557" s="166">
        <v>-3.2</v>
      </c>
      <c r="I557" s="167"/>
      <c r="L557" s="163"/>
      <c r="M557" s="168"/>
      <c r="T557" s="169"/>
      <c r="AT557" s="164" t="s">
        <v>247</v>
      </c>
      <c r="AU557" s="164" t="s">
        <v>86</v>
      </c>
      <c r="AV557" s="13" t="s">
        <v>86</v>
      </c>
      <c r="AW557" s="13" t="s">
        <v>32</v>
      </c>
      <c r="AX557" s="13" t="s">
        <v>76</v>
      </c>
      <c r="AY557" s="164" t="s">
        <v>176</v>
      </c>
    </row>
    <row r="558" spans="2:65" s="13" customFormat="1" ht="11.25">
      <c r="B558" s="163"/>
      <c r="D558" s="148" t="s">
        <v>247</v>
      </c>
      <c r="E558" s="164" t="s">
        <v>1</v>
      </c>
      <c r="F558" s="165" t="s">
        <v>873</v>
      </c>
      <c r="H558" s="166">
        <v>-8.4</v>
      </c>
      <c r="I558" s="167"/>
      <c r="L558" s="163"/>
      <c r="M558" s="168"/>
      <c r="T558" s="169"/>
      <c r="AT558" s="164" t="s">
        <v>247</v>
      </c>
      <c r="AU558" s="164" t="s">
        <v>86</v>
      </c>
      <c r="AV558" s="13" t="s">
        <v>86</v>
      </c>
      <c r="AW558" s="13" t="s">
        <v>32</v>
      </c>
      <c r="AX558" s="13" t="s">
        <v>76</v>
      </c>
      <c r="AY558" s="164" t="s">
        <v>176</v>
      </c>
    </row>
    <row r="559" spans="2:65" s="12" customFormat="1" ht="11.25">
      <c r="B559" s="157"/>
      <c r="D559" s="148" t="s">
        <v>247</v>
      </c>
      <c r="E559" s="158" t="s">
        <v>1</v>
      </c>
      <c r="F559" s="159" t="s">
        <v>550</v>
      </c>
      <c r="H559" s="158" t="s">
        <v>1</v>
      </c>
      <c r="I559" s="160"/>
      <c r="L559" s="157"/>
      <c r="M559" s="161"/>
      <c r="T559" s="162"/>
      <c r="AT559" s="158" t="s">
        <v>247</v>
      </c>
      <c r="AU559" s="158" t="s">
        <v>86</v>
      </c>
      <c r="AV559" s="12" t="s">
        <v>84</v>
      </c>
      <c r="AW559" s="12" t="s">
        <v>32</v>
      </c>
      <c r="AX559" s="12" t="s">
        <v>76</v>
      </c>
      <c r="AY559" s="158" t="s">
        <v>176</v>
      </c>
    </row>
    <row r="560" spans="2:65" s="13" customFormat="1" ht="11.25">
      <c r="B560" s="163"/>
      <c r="D560" s="148" t="s">
        <v>247</v>
      </c>
      <c r="E560" s="164" t="s">
        <v>1</v>
      </c>
      <c r="F560" s="165" t="s">
        <v>874</v>
      </c>
      <c r="H560" s="166">
        <v>16.170000000000002</v>
      </c>
      <c r="I560" s="167"/>
      <c r="L560" s="163"/>
      <c r="M560" s="168"/>
      <c r="T560" s="169"/>
      <c r="AT560" s="164" t="s">
        <v>247</v>
      </c>
      <c r="AU560" s="164" t="s">
        <v>86</v>
      </c>
      <c r="AV560" s="13" t="s">
        <v>86</v>
      </c>
      <c r="AW560" s="13" t="s">
        <v>32</v>
      </c>
      <c r="AX560" s="13" t="s">
        <v>76</v>
      </c>
      <c r="AY560" s="164" t="s">
        <v>176</v>
      </c>
    </row>
    <row r="561" spans="2:65" s="12" customFormat="1" ht="11.25">
      <c r="B561" s="157"/>
      <c r="D561" s="148" t="s">
        <v>247</v>
      </c>
      <c r="E561" s="158" t="s">
        <v>1</v>
      </c>
      <c r="F561" s="159" t="s">
        <v>556</v>
      </c>
      <c r="H561" s="158" t="s">
        <v>1</v>
      </c>
      <c r="I561" s="160"/>
      <c r="L561" s="157"/>
      <c r="M561" s="161"/>
      <c r="T561" s="162"/>
      <c r="AT561" s="158" t="s">
        <v>247</v>
      </c>
      <c r="AU561" s="158" t="s">
        <v>86</v>
      </c>
      <c r="AV561" s="12" t="s">
        <v>84</v>
      </c>
      <c r="AW561" s="12" t="s">
        <v>32</v>
      </c>
      <c r="AX561" s="12" t="s">
        <v>76</v>
      </c>
      <c r="AY561" s="158" t="s">
        <v>176</v>
      </c>
    </row>
    <row r="562" spans="2:65" s="13" customFormat="1" ht="11.25">
      <c r="B562" s="163"/>
      <c r="D562" s="148" t="s">
        <v>247</v>
      </c>
      <c r="E562" s="164" t="s">
        <v>1</v>
      </c>
      <c r="F562" s="165" t="s">
        <v>875</v>
      </c>
      <c r="H562" s="166">
        <v>34.65</v>
      </c>
      <c r="I562" s="167"/>
      <c r="L562" s="163"/>
      <c r="M562" s="168"/>
      <c r="T562" s="169"/>
      <c r="AT562" s="164" t="s">
        <v>247</v>
      </c>
      <c r="AU562" s="164" t="s">
        <v>86</v>
      </c>
      <c r="AV562" s="13" t="s">
        <v>86</v>
      </c>
      <c r="AW562" s="13" t="s">
        <v>32</v>
      </c>
      <c r="AX562" s="13" t="s">
        <v>76</v>
      </c>
      <c r="AY562" s="164" t="s">
        <v>176</v>
      </c>
    </row>
    <row r="563" spans="2:65" s="12" customFormat="1" ht="11.25">
      <c r="B563" s="157"/>
      <c r="D563" s="148" t="s">
        <v>247</v>
      </c>
      <c r="E563" s="158" t="s">
        <v>1</v>
      </c>
      <c r="F563" s="159" t="s">
        <v>561</v>
      </c>
      <c r="H563" s="158" t="s">
        <v>1</v>
      </c>
      <c r="I563" s="160"/>
      <c r="L563" s="157"/>
      <c r="M563" s="161"/>
      <c r="T563" s="162"/>
      <c r="AT563" s="158" t="s">
        <v>247</v>
      </c>
      <c r="AU563" s="158" t="s">
        <v>86</v>
      </c>
      <c r="AV563" s="12" t="s">
        <v>84</v>
      </c>
      <c r="AW563" s="12" t="s">
        <v>32</v>
      </c>
      <c r="AX563" s="12" t="s">
        <v>76</v>
      </c>
      <c r="AY563" s="158" t="s">
        <v>176</v>
      </c>
    </row>
    <row r="564" spans="2:65" s="13" customFormat="1" ht="11.25">
      <c r="B564" s="163"/>
      <c r="D564" s="148" t="s">
        <v>247</v>
      </c>
      <c r="E564" s="164" t="s">
        <v>1</v>
      </c>
      <c r="F564" s="165" t="s">
        <v>876</v>
      </c>
      <c r="H564" s="166">
        <v>15.785</v>
      </c>
      <c r="I564" s="167"/>
      <c r="L564" s="163"/>
      <c r="M564" s="168"/>
      <c r="T564" s="169"/>
      <c r="AT564" s="164" t="s">
        <v>247</v>
      </c>
      <c r="AU564" s="164" t="s">
        <v>86</v>
      </c>
      <c r="AV564" s="13" t="s">
        <v>86</v>
      </c>
      <c r="AW564" s="13" t="s">
        <v>32</v>
      </c>
      <c r="AX564" s="13" t="s">
        <v>76</v>
      </c>
      <c r="AY564" s="164" t="s">
        <v>176</v>
      </c>
    </row>
    <row r="565" spans="2:65" s="12" customFormat="1" ht="11.25">
      <c r="B565" s="157"/>
      <c r="D565" s="148" t="s">
        <v>247</v>
      </c>
      <c r="E565" s="158" t="s">
        <v>1</v>
      </c>
      <c r="F565" s="159" t="s">
        <v>575</v>
      </c>
      <c r="H565" s="158" t="s">
        <v>1</v>
      </c>
      <c r="I565" s="160"/>
      <c r="L565" s="157"/>
      <c r="M565" s="161"/>
      <c r="T565" s="162"/>
      <c r="AT565" s="158" t="s">
        <v>247</v>
      </c>
      <c r="AU565" s="158" t="s">
        <v>86</v>
      </c>
      <c r="AV565" s="12" t="s">
        <v>84</v>
      </c>
      <c r="AW565" s="12" t="s">
        <v>32</v>
      </c>
      <c r="AX565" s="12" t="s">
        <v>76</v>
      </c>
      <c r="AY565" s="158" t="s">
        <v>176</v>
      </c>
    </row>
    <row r="566" spans="2:65" s="13" customFormat="1" ht="11.25">
      <c r="B566" s="163"/>
      <c r="D566" s="148" t="s">
        <v>247</v>
      </c>
      <c r="E566" s="164" t="s">
        <v>1</v>
      </c>
      <c r="F566" s="165" t="s">
        <v>576</v>
      </c>
      <c r="H566" s="166">
        <v>6.7050000000000001</v>
      </c>
      <c r="I566" s="167"/>
      <c r="L566" s="163"/>
      <c r="M566" s="168"/>
      <c r="T566" s="169"/>
      <c r="AT566" s="164" t="s">
        <v>247</v>
      </c>
      <c r="AU566" s="164" t="s">
        <v>86</v>
      </c>
      <c r="AV566" s="13" t="s">
        <v>86</v>
      </c>
      <c r="AW566" s="13" t="s">
        <v>32</v>
      </c>
      <c r="AX566" s="13" t="s">
        <v>76</v>
      </c>
      <c r="AY566" s="164" t="s">
        <v>176</v>
      </c>
    </row>
    <row r="567" spans="2:65" s="12" customFormat="1" ht="11.25">
      <c r="B567" s="157"/>
      <c r="D567" s="148" t="s">
        <v>247</v>
      </c>
      <c r="E567" s="158" t="s">
        <v>1</v>
      </c>
      <c r="F567" s="159" t="s">
        <v>589</v>
      </c>
      <c r="H567" s="158" t="s">
        <v>1</v>
      </c>
      <c r="I567" s="160"/>
      <c r="L567" s="157"/>
      <c r="M567" s="161"/>
      <c r="T567" s="162"/>
      <c r="AT567" s="158" t="s">
        <v>247</v>
      </c>
      <c r="AU567" s="158" t="s">
        <v>86</v>
      </c>
      <c r="AV567" s="12" t="s">
        <v>84</v>
      </c>
      <c r="AW567" s="12" t="s">
        <v>32</v>
      </c>
      <c r="AX567" s="12" t="s">
        <v>76</v>
      </c>
      <c r="AY567" s="158" t="s">
        <v>176</v>
      </c>
    </row>
    <row r="568" spans="2:65" s="13" customFormat="1" ht="11.25">
      <c r="B568" s="163"/>
      <c r="D568" s="148" t="s">
        <v>247</v>
      </c>
      <c r="E568" s="164" t="s">
        <v>1</v>
      </c>
      <c r="F568" s="165" t="s">
        <v>590</v>
      </c>
      <c r="H568" s="166">
        <v>12.62</v>
      </c>
      <c r="I568" s="167"/>
      <c r="L568" s="163"/>
      <c r="M568" s="168"/>
      <c r="T568" s="169"/>
      <c r="AT568" s="164" t="s">
        <v>247</v>
      </c>
      <c r="AU568" s="164" t="s">
        <v>86</v>
      </c>
      <c r="AV568" s="13" t="s">
        <v>86</v>
      </c>
      <c r="AW568" s="13" t="s">
        <v>32</v>
      </c>
      <c r="AX568" s="13" t="s">
        <v>76</v>
      </c>
      <c r="AY568" s="164" t="s">
        <v>176</v>
      </c>
    </row>
    <row r="569" spans="2:65" s="12" customFormat="1" ht="11.25">
      <c r="B569" s="157"/>
      <c r="D569" s="148" t="s">
        <v>247</v>
      </c>
      <c r="E569" s="158" t="s">
        <v>1</v>
      </c>
      <c r="F569" s="159" t="s">
        <v>595</v>
      </c>
      <c r="H569" s="158" t="s">
        <v>1</v>
      </c>
      <c r="I569" s="160"/>
      <c r="L569" s="157"/>
      <c r="M569" s="161"/>
      <c r="T569" s="162"/>
      <c r="AT569" s="158" t="s">
        <v>247</v>
      </c>
      <c r="AU569" s="158" t="s">
        <v>86</v>
      </c>
      <c r="AV569" s="12" t="s">
        <v>84</v>
      </c>
      <c r="AW569" s="12" t="s">
        <v>32</v>
      </c>
      <c r="AX569" s="12" t="s">
        <v>76</v>
      </c>
      <c r="AY569" s="158" t="s">
        <v>176</v>
      </c>
    </row>
    <row r="570" spans="2:65" s="13" customFormat="1" ht="11.25">
      <c r="B570" s="163"/>
      <c r="D570" s="148" t="s">
        <v>247</v>
      </c>
      <c r="E570" s="164" t="s">
        <v>1</v>
      </c>
      <c r="F570" s="165" t="s">
        <v>596</v>
      </c>
      <c r="H570" s="166">
        <v>11.69</v>
      </c>
      <c r="I570" s="167"/>
      <c r="L570" s="163"/>
      <c r="M570" s="168"/>
      <c r="T570" s="169"/>
      <c r="AT570" s="164" t="s">
        <v>247</v>
      </c>
      <c r="AU570" s="164" t="s">
        <v>86</v>
      </c>
      <c r="AV570" s="13" t="s">
        <v>86</v>
      </c>
      <c r="AW570" s="13" t="s">
        <v>32</v>
      </c>
      <c r="AX570" s="13" t="s">
        <v>76</v>
      </c>
      <c r="AY570" s="164" t="s">
        <v>176</v>
      </c>
    </row>
    <row r="571" spans="2:65" s="12" customFormat="1" ht="11.25">
      <c r="B571" s="157"/>
      <c r="D571" s="148" t="s">
        <v>247</v>
      </c>
      <c r="E571" s="158" t="s">
        <v>1</v>
      </c>
      <c r="F571" s="159" t="s">
        <v>337</v>
      </c>
      <c r="H571" s="158" t="s">
        <v>1</v>
      </c>
      <c r="I571" s="160"/>
      <c r="L571" s="157"/>
      <c r="M571" s="161"/>
      <c r="T571" s="162"/>
      <c r="AT571" s="158" t="s">
        <v>247</v>
      </c>
      <c r="AU571" s="158" t="s">
        <v>86</v>
      </c>
      <c r="AV571" s="12" t="s">
        <v>84</v>
      </c>
      <c r="AW571" s="12" t="s">
        <v>32</v>
      </c>
      <c r="AX571" s="12" t="s">
        <v>76</v>
      </c>
      <c r="AY571" s="158" t="s">
        <v>176</v>
      </c>
    </row>
    <row r="572" spans="2:65" s="13" customFormat="1" ht="11.25">
      <c r="B572" s="163"/>
      <c r="D572" s="148" t="s">
        <v>247</v>
      </c>
      <c r="E572" s="164" t="s">
        <v>1</v>
      </c>
      <c r="F572" s="165" t="s">
        <v>601</v>
      </c>
      <c r="H572" s="166">
        <v>166.07</v>
      </c>
      <c r="I572" s="167"/>
      <c r="L572" s="163"/>
      <c r="M572" s="168"/>
      <c r="T572" s="169"/>
      <c r="AT572" s="164" t="s">
        <v>247</v>
      </c>
      <c r="AU572" s="164" t="s">
        <v>86</v>
      </c>
      <c r="AV572" s="13" t="s">
        <v>86</v>
      </c>
      <c r="AW572" s="13" t="s">
        <v>32</v>
      </c>
      <c r="AX572" s="13" t="s">
        <v>76</v>
      </c>
      <c r="AY572" s="164" t="s">
        <v>176</v>
      </c>
    </row>
    <row r="573" spans="2:65" s="14" customFormat="1" ht="11.25">
      <c r="B573" s="170"/>
      <c r="D573" s="148" t="s">
        <v>247</v>
      </c>
      <c r="E573" s="171" t="s">
        <v>1</v>
      </c>
      <c r="F573" s="172" t="s">
        <v>250</v>
      </c>
      <c r="H573" s="173">
        <v>422.54800000000006</v>
      </c>
      <c r="I573" s="174"/>
      <c r="L573" s="170"/>
      <c r="M573" s="175"/>
      <c r="T573" s="176"/>
      <c r="AT573" s="171" t="s">
        <v>247</v>
      </c>
      <c r="AU573" s="171" t="s">
        <v>86</v>
      </c>
      <c r="AV573" s="14" t="s">
        <v>182</v>
      </c>
      <c r="AW573" s="14" t="s">
        <v>32</v>
      </c>
      <c r="AX573" s="14" t="s">
        <v>84</v>
      </c>
      <c r="AY573" s="171" t="s">
        <v>176</v>
      </c>
    </row>
    <row r="574" spans="2:65" s="1" customFormat="1" ht="37.9" customHeight="1">
      <c r="B574" s="31"/>
      <c r="C574" s="135" t="s">
        <v>889</v>
      </c>
      <c r="D574" s="135" t="s">
        <v>179</v>
      </c>
      <c r="E574" s="136" t="s">
        <v>890</v>
      </c>
      <c r="F574" s="137" t="s">
        <v>891</v>
      </c>
      <c r="G574" s="138" t="s">
        <v>240</v>
      </c>
      <c r="H574" s="139">
        <v>422.548</v>
      </c>
      <c r="I574" s="140"/>
      <c r="J574" s="141">
        <f>ROUND(I574*H574,2)</f>
        <v>0</v>
      </c>
      <c r="K574" s="137" t="s">
        <v>1</v>
      </c>
      <c r="L574" s="31"/>
      <c r="M574" s="142" t="s">
        <v>1</v>
      </c>
      <c r="N574" s="143" t="s">
        <v>41</v>
      </c>
      <c r="P574" s="144">
        <f>O574*H574</f>
        <v>0</v>
      </c>
      <c r="Q574" s="144">
        <v>2.9E-4</v>
      </c>
      <c r="R574" s="144">
        <f>Q574*H574</f>
        <v>0.12253892</v>
      </c>
      <c r="S574" s="144">
        <v>0</v>
      </c>
      <c r="T574" s="145">
        <f>S574*H574</f>
        <v>0</v>
      </c>
      <c r="AR574" s="146" t="s">
        <v>138</v>
      </c>
      <c r="AT574" s="146" t="s">
        <v>179</v>
      </c>
      <c r="AU574" s="146" t="s">
        <v>86</v>
      </c>
      <c r="AY574" s="16" t="s">
        <v>176</v>
      </c>
      <c r="BE574" s="147">
        <f>IF(N574="základní",J574,0)</f>
        <v>0</v>
      </c>
      <c r="BF574" s="147">
        <f>IF(N574="snížená",J574,0)</f>
        <v>0</v>
      </c>
      <c r="BG574" s="147">
        <f>IF(N574="zákl. přenesená",J574,0)</f>
        <v>0</v>
      </c>
      <c r="BH574" s="147">
        <f>IF(N574="sníž. přenesená",J574,0)</f>
        <v>0</v>
      </c>
      <c r="BI574" s="147">
        <f>IF(N574="nulová",J574,0)</f>
        <v>0</v>
      </c>
      <c r="BJ574" s="16" t="s">
        <v>84</v>
      </c>
      <c r="BK574" s="147">
        <f>ROUND(I574*H574,2)</f>
        <v>0</v>
      </c>
      <c r="BL574" s="16" t="s">
        <v>138</v>
      </c>
      <c r="BM574" s="146" t="s">
        <v>892</v>
      </c>
    </row>
    <row r="575" spans="2:65" s="12" customFormat="1" ht="11.25">
      <c r="B575" s="157"/>
      <c r="D575" s="148" t="s">
        <v>247</v>
      </c>
      <c r="E575" s="158" t="s">
        <v>1</v>
      </c>
      <c r="F575" s="159" t="s">
        <v>430</v>
      </c>
      <c r="H575" s="158" t="s">
        <v>1</v>
      </c>
      <c r="I575" s="160"/>
      <c r="L575" s="157"/>
      <c r="M575" s="161"/>
      <c r="T575" s="162"/>
      <c r="AT575" s="158" t="s">
        <v>247</v>
      </c>
      <c r="AU575" s="158" t="s">
        <v>86</v>
      </c>
      <c r="AV575" s="12" t="s">
        <v>84</v>
      </c>
      <c r="AW575" s="12" t="s">
        <v>32</v>
      </c>
      <c r="AX575" s="12" t="s">
        <v>76</v>
      </c>
      <c r="AY575" s="158" t="s">
        <v>176</v>
      </c>
    </row>
    <row r="576" spans="2:65" s="13" customFormat="1" ht="11.25">
      <c r="B576" s="163"/>
      <c r="D576" s="148" t="s">
        <v>247</v>
      </c>
      <c r="E576" s="164" t="s">
        <v>1</v>
      </c>
      <c r="F576" s="165" t="s">
        <v>438</v>
      </c>
      <c r="H576" s="166">
        <v>14.614000000000001</v>
      </c>
      <c r="I576" s="167"/>
      <c r="L576" s="163"/>
      <c r="M576" s="168"/>
      <c r="T576" s="169"/>
      <c r="AT576" s="164" t="s">
        <v>247</v>
      </c>
      <c r="AU576" s="164" t="s">
        <v>86</v>
      </c>
      <c r="AV576" s="13" t="s">
        <v>86</v>
      </c>
      <c r="AW576" s="13" t="s">
        <v>32</v>
      </c>
      <c r="AX576" s="13" t="s">
        <v>76</v>
      </c>
      <c r="AY576" s="164" t="s">
        <v>176</v>
      </c>
    </row>
    <row r="577" spans="2:51" s="13" customFormat="1" ht="11.25">
      <c r="B577" s="163"/>
      <c r="D577" s="148" t="s">
        <v>247</v>
      </c>
      <c r="E577" s="164" t="s">
        <v>1</v>
      </c>
      <c r="F577" s="165" t="s">
        <v>439</v>
      </c>
      <c r="H577" s="166">
        <v>4.367</v>
      </c>
      <c r="I577" s="167"/>
      <c r="L577" s="163"/>
      <c r="M577" s="168"/>
      <c r="T577" s="169"/>
      <c r="AT577" s="164" t="s">
        <v>247</v>
      </c>
      <c r="AU577" s="164" t="s">
        <v>86</v>
      </c>
      <c r="AV577" s="13" t="s">
        <v>86</v>
      </c>
      <c r="AW577" s="13" t="s">
        <v>32</v>
      </c>
      <c r="AX577" s="13" t="s">
        <v>76</v>
      </c>
      <c r="AY577" s="164" t="s">
        <v>176</v>
      </c>
    </row>
    <row r="578" spans="2:51" s="13" customFormat="1" ht="11.25">
      <c r="B578" s="163"/>
      <c r="D578" s="148" t="s">
        <v>247</v>
      </c>
      <c r="E578" s="164" t="s">
        <v>1</v>
      </c>
      <c r="F578" s="165" t="s">
        <v>440</v>
      </c>
      <c r="H578" s="166">
        <v>7.2720000000000002</v>
      </c>
      <c r="I578" s="167"/>
      <c r="L578" s="163"/>
      <c r="M578" s="168"/>
      <c r="T578" s="169"/>
      <c r="AT578" s="164" t="s">
        <v>247</v>
      </c>
      <c r="AU578" s="164" t="s">
        <v>86</v>
      </c>
      <c r="AV578" s="13" t="s">
        <v>86</v>
      </c>
      <c r="AW578" s="13" t="s">
        <v>32</v>
      </c>
      <c r="AX578" s="13" t="s">
        <v>76</v>
      </c>
      <c r="AY578" s="164" t="s">
        <v>176</v>
      </c>
    </row>
    <row r="579" spans="2:51" s="12" customFormat="1" ht="11.25">
      <c r="B579" s="157"/>
      <c r="D579" s="148" t="s">
        <v>247</v>
      </c>
      <c r="E579" s="158" t="s">
        <v>1</v>
      </c>
      <c r="F579" s="159" t="s">
        <v>411</v>
      </c>
      <c r="H579" s="158" t="s">
        <v>1</v>
      </c>
      <c r="I579" s="160"/>
      <c r="L579" s="157"/>
      <c r="M579" s="161"/>
      <c r="T579" s="162"/>
      <c r="AT579" s="158" t="s">
        <v>247</v>
      </c>
      <c r="AU579" s="158" t="s">
        <v>86</v>
      </c>
      <c r="AV579" s="12" t="s">
        <v>84</v>
      </c>
      <c r="AW579" s="12" t="s">
        <v>32</v>
      </c>
      <c r="AX579" s="12" t="s">
        <v>76</v>
      </c>
      <c r="AY579" s="158" t="s">
        <v>176</v>
      </c>
    </row>
    <row r="580" spans="2:51" s="13" customFormat="1" ht="11.25">
      <c r="B580" s="163"/>
      <c r="D580" s="148" t="s">
        <v>247</v>
      </c>
      <c r="E580" s="164" t="s">
        <v>1</v>
      </c>
      <c r="F580" s="165" t="s">
        <v>412</v>
      </c>
      <c r="H580" s="166">
        <v>30</v>
      </c>
      <c r="I580" s="167"/>
      <c r="L580" s="163"/>
      <c r="M580" s="168"/>
      <c r="T580" s="169"/>
      <c r="AT580" s="164" t="s">
        <v>247</v>
      </c>
      <c r="AU580" s="164" t="s">
        <v>86</v>
      </c>
      <c r="AV580" s="13" t="s">
        <v>86</v>
      </c>
      <c r="AW580" s="13" t="s">
        <v>32</v>
      </c>
      <c r="AX580" s="13" t="s">
        <v>76</v>
      </c>
      <c r="AY580" s="164" t="s">
        <v>176</v>
      </c>
    </row>
    <row r="581" spans="2:51" s="12" customFormat="1" ht="11.25">
      <c r="B581" s="157"/>
      <c r="D581" s="148" t="s">
        <v>247</v>
      </c>
      <c r="E581" s="158" t="s">
        <v>1</v>
      </c>
      <c r="F581" s="159" t="s">
        <v>404</v>
      </c>
      <c r="H581" s="158" t="s">
        <v>1</v>
      </c>
      <c r="I581" s="160"/>
      <c r="L581" s="157"/>
      <c r="M581" s="161"/>
      <c r="T581" s="162"/>
      <c r="AT581" s="158" t="s">
        <v>247</v>
      </c>
      <c r="AU581" s="158" t="s">
        <v>86</v>
      </c>
      <c r="AV581" s="12" t="s">
        <v>84</v>
      </c>
      <c r="AW581" s="12" t="s">
        <v>32</v>
      </c>
      <c r="AX581" s="12" t="s">
        <v>76</v>
      </c>
      <c r="AY581" s="158" t="s">
        <v>176</v>
      </c>
    </row>
    <row r="582" spans="2:51" s="13" customFormat="1" ht="11.25">
      <c r="B582" s="163"/>
      <c r="D582" s="148" t="s">
        <v>247</v>
      </c>
      <c r="E582" s="164" t="s">
        <v>1</v>
      </c>
      <c r="F582" s="165" t="s">
        <v>405</v>
      </c>
      <c r="H582" s="166">
        <v>54.497</v>
      </c>
      <c r="I582" s="167"/>
      <c r="L582" s="163"/>
      <c r="M582" s="168"/>
      <c r="T582" s="169"/>
      <c r="AT582" s="164" t="s">
        <v>247</v>
      </c>
      <c r="AU582" s="164" t="s">
        <v>86</v>
      </c>
      <c r="AV582" s="13" t="s">
        <v>86</v>
      </c>
      <c r="AW582" s="13" t="s">
        <v>32</v>
      </c>
      <c r="AX582" s="13" t="s">
        <v>76</v>
      </c>
      <c r="AY582" s="164" t="s">
        <v>176</v>
      </c>
    </row>
    <row r="583" spans="2:51" s="13" customFormat="1" ht="11.25">
      <c r="B583" s="163"/>
      <c r="D583" s="148" t="s">
        <v>247</v>
      </c>
      <c r="E583" s="164" t="s">
        <v>1</v>
      </c>
      <c r="F583" s="165" t="s">
        <v>406</v>
      </c>
      <c r="H583" s="166">
        <v>-3.6629999999999998</v>
      </c>
      <c r="I583" s="167"/>
      <c r="L583" s="163"/>
      <c r="M583" s="168"/>
      <c r="T583" s="169"/>
      <c r="AT583" s="164" t="s">
        <v>247</v>
      </c>
      <c r="AU583" s="164" t="s">
        <v>86</v>
      </c>
      <c r="AV583" s="13" t="s">
        <v>86</v>
      </c>
      <c r="AW583" s="13" t="s">
        <v>32</v>
      </c>
      <c r="AX583" s="13" t="s">
        <v>76</v>
      </c>
      <c r="AY583" s="164" t="s">
        <v>176</v>
      </c>
    </row>
    <row r="584" spans="2:51" s="12" customFormat="1" ht="11.25">
      <c r="B584" s="157"/>
      <c r="D584" s="148" t="s">
        <v>247</v>
      </c>
      <c r="E584" s="158" t="s">
        <v>1</v>
      </c>
      <c r="F584" s="159" t="s">
        <v>543</v>
      </c>
      <c r="H584" s="158" t="s">
        <v>1</v>
      </c>
      <c r="I584" s="160"/>
      <c r="L584" s="157"/>
      <c r="M584" s="161"/>
      <c r="T584" s="162"/>
      <c r="AT584" s="158" t="s">
        <v>247</v>
      </c>
      <c r="AU584" s="158" t="s">
        <v>86</v>
      </c>
      <c r="AV584" s="12" t="s">
        <v>84</v>
      </c>
      <c r="AW584" s="12" t="s">
        <v>32</v>
      </c>
      <c r="AX584" s="12" t="s">
        <v>76</v>
      </c>
      <c r="AY584" s="158" t="s">
        <v>176</v>
      </c>
    </row>
    <row r="585" spans="2:51" s="13" customFormat="1" ht="11.25">
      <c r="B585" s="163"/>
      <c r="D585" s="148" t="s">
        <v>247</v>
      </c>
      <c r="E585" s="164" t="s">
        <v>1</v>
      </c>
      <c r="F585" s="165" t="s">
        <v>871</v>
      </c>
      <c r="H585" s="166">
        <v>63.371000000000002</v>
      </c>
      <c r="I585" s="167"/>
      <c r="L585" s="163"/>
      <c r="M585" s="168"/>
      <c r="T585" s="169"/>
      <c r="AT585" s="164" t="s">
        <v>247</v>
      </c>
      <c r="AU585" s="164" t="s">
        <v>86</v>
      </c>
      <c r="AV585" s="13" t="s">
        <v>86</v>
      </c>
      <c r="AW585" s="13" t="s">
        <v>32</v>
      </c>
      <c r="AX585" s="13" t="s">
        <v>76</v>
      </c>
      <c r="AY585" s="164" t="s">
        <v>176</v>
      </c>
    </row>
    <row r="586" spans="2:51" s="13" customFormat="1" ht="11.25">
      <c r="B586" s="163"/>
      <c r="D586" s="148" t="s">
        <v>247</v>
      </c>
      <c r="E586" s="164" t="s">
        <v>1</v>
      </c>
      <c r="F586" s="165" t="s">
        <v>872</v>
      </c>
      <c r="H586" s="166">
        <v>-3.2</v>
      </c>
      <c r="I586" s="167"/>
      <c r="L586" s="163"/>
      <c r="M586" s="168"/>
      <c r="T586" s="169"/>
      <c r="AT586" s="164" t="s">
        <v>247</v>
      </c>
      <c r="AU586" s="164" t="s">
        <v>86</v>
      </c>
      <c r="AV586" s="13" t="s">
        <v>86</v>
      </c>
      <c r="AW586" s="13" t="s">
        <v>32</v>
      </c>
      <c r="AX586" s="13" t="s">
        <v>76</v>
      </c>
      <c r="AY586" s="164" t="s">
        <v>176</v>
      </c>
    </row>
    <row r="587" spans="2:51" s="13" customFormat="1" ht="11.25">
      <c r="B587" s="163"/>
      <c r="D587" s="148" t="s">
        <v>247</v>
      </c>
      <c r="E587" s="164" t="s">
        <v>1</v>
      </c>
      <c r="F587" s="165" t="s">
        <v>873</v>
      </c>
      <c r="H587" s="166">
        <v>-8.4</v>
      </c>
      <c r="I587" s="167"/>
      <c r="L587" s="163"/>
      <c r="M587" s="168"/>
      <c r="T587" s="169"/>
      <c r="AT587" s="164" t="s">
        <v>247</v>
      </c>
      <c r="AU587" s="164" t="s">
        <v>86</v>
      </c>
      <c r="AV587" s="13" t="s">
        <v>86</v>
      </c>
      <c r="AW587" s="13" t="s">
        <v>32</v>
      </c>
      <c r="AX587" s="13" t="s">
        <v>76</v>
      </c>
      <c r="AY587" s="164" t="s">
        <v>176</v>
      </c>
    </row>
    <row r="588" spans="2:51" s="12" customFormat="1" ht="11.25">
      <c r="B588" s="157"/>
      <c r="D588" s="148" t="s">
        <v>247</v>
      </c>
      <c r="E588" s="158" t="s">
        <v>1</v>
      </c>
      <c r="F588" s="159" t="s">
        <v>550</v>
      </c>
      <c r="H588" s="158" t="s">
        <v>1</v>
      </c>
      <c r="I588" s="160"/>
      <c r="L588" s="157"/>
      <c r="M588" s="161"/>
      <c r="T588" s="162"/>
      <c r="AT588" s="158" t="s">
        <v>247</v>
      </c>
      <c r="AU588" s="158" t="s">
        <v>86</v>
      </c>
      <c r="AV588" s="12" t="s">
        <v>84</v>
      </c>
      <c r="AW588" s="12" t="s">
        <v>32</v>
      </c>
      <c r="AX588" s="12" t="s">
        <v>76</v>
      </c>
      <c r="AY588" s="158" t="s">
        <v>176</v>
      </c>
    </row>
    <row r="589" spans="2:51" s="13" customFormat="1" ht="11.25">
      <c r="B589" s="163"/>
      <c r="D589" s="148" t="s">
        <v>247</v>
      </c>
      <c r="E589" s="164" t="s">
        <v>1</v>
      </c>
      <c r="F589" s="165" t="s">
        <v>874</v>
      </c>
      <c r="H589" s="166">
        <v>16.170000000000002</v>
      </c>
      <c r="I589" s="167"/>
      <c r="L589" s="163"/>
      <c r="M589" s="168"/>
      <c r="T589" s="169"/>
      <c r="AT589" s="164" t="s">
        <v>247</v>
      </c>
      <c r="AU589" s="164" t="s">
        <v>86</v>
      </c>
      <c r="AV589" s="13" t="s">
        <v>86</v>
      </c>
      <c r="AW589" s="13" t="s">
        <v>32</v>
      </c>
      <c r="AX589" s="13" t="s">
        <v>76</v>
      </c>
      <c r="AY589" s="164" t="s">
        <v>176</v>
      </c>
    </row>
    <row r="590" spans="2:51" s="12" customFormat="1" ht="11.25">
      <c r="B590" s="157"/>
      <c r="D590" s="148" t="s">
        <v>247</v>
      </c>
      <c r="E590" s="158" t="s">
        <v>1</v>
      </c>
      <c r="F590" s="159" t="s">
        <v>556</v>
      </c>
      <c r="H590" s="158" t="s">
        <v>1</v>
      </c>
      <c r="I590" s="160"/>
      <c r="L590" s="157"/>
      <c r="M590" s="161"/>
      <c r="T590" s="162"/>
      <c r="AT590" s="158" t="s">
        <v>247</v>
      </c>
      <c r="AU590" s="158" t="s">
        <v>86</v>
      </c>
      <c r="AV590" s="12" t="s">
        <v>84</v>
      </c>
      <c r="AW590" s="12" t="s">
        <v>32</v>
      </c>
      <c r="AX590" s="12" t="s">
        <v>76</v>
      </c>
      <c r="AY590" s="158" t="s">
        <v>176</v>
      </c>
    </row>
    <row r="591" spans="2:51" s="13" customFormat="1" ht="11.25">
      <c r="B591" s="163"/>
      <c r="D591" s="148" t="s">
        <v>247</v>
      </c>
      <c r="E591" s="164" t="s">
        <v>1</v>
      </c>
      <c r="F591" s="165" t="s">
        <v>875</v>
      </c>
      <c r="H591" s="166">
        <v>34.65</v>
      </c>
      <c r="I591" s="167"/>
      <c r="L591" s="163"/>
      <c r="M591" s="168"/>
      <c r="T591" s="169"/>
      <c r="AT591" s="164" t="s">
        <v>247</v>
      </c>
      <c r="AU591" s="164" t="s">
        <v>86</v>
      </c>
      <c r="AV591" s="13" t="s">
        <v>86</v>
      </c>
      <c r="AW591" s="13" t="s">
        <v>32</v>
      </c>
      <c r="AX591" s="13" t="s">
        <v>76</v>
      </c>
      <c r="AY591" s="164" t="s">
        <v>176</v>
      </c>
    </row>
    <row r="592" spans="2:51" s="12" customFormat="1" ht="11.25">
      <c r="B592" s="157"/>
      <c r="D592" s="148" t="s">
        <v>247</v>
      </c>
      <c r="E592" s="158" t="s">
        <v>1</v>
      </c>
      <c r="F592" s="159" t="s">
        <v>561</v>
      </c>
      <c r="H592" s="158" t="s">
        <v>1</v>
      </c>
      <c r="I592" s="160"/>
      <c r="L592" s="157"/>
      <c r="M592" s="161"/>
      <c r="T592" s="162"/>
      <c r="AT592" s="158" t="s">
        <v>247</v>
      </c>
      <c r="AU592" s="158" t="s">
        <v>86</v>
      </c>
      <c r="AV592" s="12" t="s">
        <v>84</v>
      </c>
      <c r="AW592" s="12" t="s">
        <v>32</v>
      </c>
      <c r="AX592" s="12" t="s">
        <v>76</v>
      </c>
      <c r="AY592" s="158" t="s">
        <v>176</v>
      </c>
    </row>
    <row r="593" spans="2:65" s="13" customFormat="1" ht="11.25">
      <c r="B593" s="163"/>
      <c r="D593" s="148" t="s">
        <v>247</v>
      </c>
      <c r="E593" s="164" t="s">
        <v>1</v>
      </c>
      <c r="F593" s="165" t="s">
        <v>876</v>
      </c>
      <c r="H593" s="166">
        <v>15.785</v>
      </c>
      <c r="I593" s="167"/>
      <c r="L593" s="163"/>
      <c r="M593" s="168"/>
      <c r="T593" s="169"/>
      <c r="AT593" s="164" t="s">
        <v>247</v>
      </c>
      <c r="AU593" s="164" t="s">
        <v>86</v>
      </c>
      <c r="AV593" s="13" t="s">
        <v>86</v>
      </c>
      <c r="AW593" s="13" t="s">
        <v>32</v>
      </c>
      <c r="AX593" s="13" t="s">
        <v>76</v>
      </c>
      <c r="AY593" s="164" t="s">
        <v>176</v>
      </c>
    </row>
    <row r="594" spans="2:65" s="12" customFormat="1" ht="11.25">
      <c r="B594" s="157"/>
      <c r="D594" s="148" t="s">
        <v>247</v>
      </c>
      <c r="E594" s="158" t="s">
        <v>1</v>
      </c>
      <c r="F594" s="159" t="s">
        <v>575</v>
      </c>
      <c r="H594" s="158" t="s">
        <v>1</v>
      </c>
      <c r="I594" s="160"/>
      <c r="L594" s="157"/>
      <c r="M594" s="161"/>
      <c r="T594" s="162"/>
      <c r="AT594" s="158" t="s">
        <v>247</v>
      </c>
      <c r="AU594" s="158" t="s">
        <v>86</v>
      </c>
      <c r="AV594" s="12" t="s">
        <v>84</v>
      </c>
      <c r="AW594" s="12" t="s">
        <v>32</v>
      </c>
      <c r="AX594" s="12" t="s">
        <v>76</v>
      </c>
      <c r="AY594" s="158" t="s">
        <v>176</v>
      </c>
    </row>
    <row r="595" spans="2:65" s="13" customFormat="1" ht="11.25">
      <c r="B595" s="163"/>
      <c r="D595" s="148" t="s">
        <v>247</v>
      </c>
      <c r="E595" s="164" t="s">
        <v>1</v>
      </c>
      <c r="F595" s="165" t="s">
        <v>576</v>
      </c>
      <c r="H595" s="166">
        <v>6.7050000000000001</v>
      </c>
      <c r="I595" s="167"/>
      <c r="L595" s="163"/>
      <c r="M595" s="168"/>
      <c r="T595" s="169"/>
      <c r="AT595" s="164" t="s">
        <v>247</v>
      </c>
      <c r="AU595" s="164" t="s">
        <v>86</v>
      </c>
      <c r="AV595" s="13" t="s">
        <v>86</v>
      </c>
      <c r="AW595" s="13" t="s">
        <v>32</v>
      </c>
      <c r="AX595" s="13" t="s">
        <v>76</v>
      </c>
      <c r="AY595" s="164" t="s">
        <v>176</v>
      </c>
    </row>
    <row r="596" spans="2:65" s="12" customFormat="1" ht="11.25">
      <c r="B596" s="157"/>
      <c r="D596" s="148" t="s">
        <v>247</v>
      </c>
      <c r="E596" s="158" t="s">
        <v>1</v>
      </c>
      <c r="F596" s="159" t="s">
        <v>589</v>
      </c>
      <c r="H596" s="158" t="s">
        <v>1</v>
      </c>
      <c r="I596" s="160"/>
      <c r="L596" s="157"/>
      <c r="M596" s="161"/>
      <c r="T596" s="162"/>
      <c r="AT596" s="158" t="s">
        <v>247</v>
      </c>
      <c r="AU596" s="158" t="s">
        <v>86</v>
      </c>
      <c r="AV596" s="12" t="s">
        <v>84</v>
      </c>
      <c r="AW596" s="12" t="s">
        <v>32</v>
      </c>
      <c r="AX596" s="12" t="s">
        <v>76</v>
      </c>
      <c r="AY596" s="158" t="s">
        <v>176</v>
      </c>
    </row>
    <row r="597" spans="2:65" s="13" customFormat="1" ht="11.25">
      <c r="B597" s="163"/>
      <c r="D597" s="148" t="s">
        <v>247</v>
      </c>
      <c r="E597" s="164" t="s">
        <v>1</v>
      </c>
      <c r="F597" s="165" t="s">
        <v>590</v>
      </c>
      <c r="H597" s="166">
        <v>12.62</v>
      </c>
      <c r="I597" s="167"/>
      <c r="L597" s="163"/>
      <c r="M597" s="168"/>
      <c r="T597" s="169"/>
      <c r="AT597" s="164" t="s">
        <v>247</v>
      </c>
      <c r="AU597" s="164" t="s">
        <v>86</v>
      </c>
      <c r="AV597" s="13" t="s">
        <v>86</v>
      </c>
      <c r="AW597" s="13" t="s">
        <v>32</v>
      </c>
      <c r="AX597" s="13" t="s">
        <v>76</v>
      </c>
      <c r="AY597" s="164" t="s">
        <v>176</v>
      </c>
    </row>
    <row r="598" spans="2:65" s="12" customFormat="1" ht="11.25">
      <c r="B598" s="157"/>
      <c r="D598" s="148" t="s">
        <v>247</v>
      </c>
      <c r="E598" s="158" t="s">
        <v>1</v>
      </c>
      <c r="F598" s="159" t="s">
        <v>595</v>
      </c>
      <c r="H598" s="158" t="s">
        <v>1</v>
      </c>
      <c r="I598" s="160"/>
      <c r="L598" s="157"/>
      <c r="M598" s="161"/>
      <c r="T598" s="162"/>
      <c r="AT598" s="158" t="s">
        <v>247</v>
      </c>
      <c r="AU598" s="158" t="s">
        <v>86</v>
      </c>
      <c r="AV598" s="12" t="s">
        <v>84</v>
      </c>
      <c r="AW598" s="12" t="s">
        <v>32</v>
      </c>
      <c r="AX598" s="12" t="s">
        <v>76</v>
      </c>
      <c r="AY598" s="158" t="s">
        <v>176</v>
      </c>
    </row>
    <row r="599" spans="2:65" s="13" customFormat="1" ht="11.25">
      <c r="B599" s="163"/>
      <c r="D599" s="148" t="s">
        <v>247</v>
      </c>
      <c r="E599" s="164" t="s">
        <v>1</v>
      </c>
      <c r="F599" s="165" t="s">
        <v>596</v>
      </c>
      <c r="H599" s="166">
        <v>11.69</v>
      </c>
      <c r="I599" s="167"/>
      <c r="L599" s="163"/>
      <c r="M599" s="168"/>
      <c r="T599" s="169"/>
      <c r="AT599" s="164" t="s">
        <v>247</v>
      </c>
      <c r="AU599" s="164" t="s">
        <v>86</v>
      </c>
      <c r="AV599" s="13" t="s">
        <v>86</v>
      </c>
      <c r="AW599" s="13" t="s">
        <v>32</v>
      </c>
      <c r="AX599" s="13" t="s">
        <v>76</v>
      </c>
      <c r="AY599" s="164" t="s">
        <v>176</v>
      </c>
    </row>
    <row r="600" spans="2:65" s="12" customFormat="1" ht="11.25">
      <c r="B600" s="157"/>
      <c r="D600" s="148" t="s">
        <v>247</v>
      </c>
      <c r="E600" s="158" t="s">
        <v>1</v>
      </c>
      <c r="F600" s="159" t="s">
        <v>337</v>
      </c>
      <c r="H600" s="158" t="s">
        <v>1</v>
      </c>
      <c r="I600" s="160"/>
      <c r="L600" s="157"/>
      <c r="M600" s="161"/>
      <c r="T600" s="162"/>
      <c r="AT600" s="158" t="s">
        <v>247</v>
      </c>
      <c r="AU600" s="158" t="s">
        <v>86</v>
      </c>
      <c r="AV600" s="12" t="s">
        <v>84</v>
      </c>
      <c r="AW600" s="12" t="s">
        <v>32</v>
      </c>
      <c r="AX600" s="12" t="s">
        <v>76</v>
      </c>
      <c r="AY600" s="158" t="s">
        <v>176</v>
      </c>
    </row>
    <row r="601" spans="2:65" s="13" customFormat="1" ht="11.25">
      <c r="B601" s="163"/>
      <c r="D601" s="148" t="s">
        <v>247</v>
      </c>
      <c r="E601" s="164" t="s">
        <v>1</v>
      </c>
      <c r="F601" s="165" t="s">
        <v>601</v>
      </c>
      <c r="H601" s="166">
        <v>166.07</v>
      </c>
      <c r="I601" s="167"/>
      <c r="L601" s="163"/>
      <c r="M601" s="168"/>
      <c r="T601" s="169"/>
      <c r="AT601" s="164" t="s">
        <v>247</v>
      </c>
      <c r="AU601" s="164" t="s">
        <v>86</v>
      </c>
      <c r="AV601" s="13" t="s">
        <v>86</v>
      </c>
      <c r="AW601" s="13" t="s">
        <v>32</v>
      </c>
      <c r="AX601" s="13" t="s">
        <v>76</v>
      </c>
      <c r="AY601" s="164" t="s">
        <v>176</v>
      </c>
    </row>
    <row r="602" spans="2:65" s="14" customFormat="1" ht="11.25">
      <c r="B602" s="170"/>
      <c r="D602" s="148" t="s">
        <v>247</v>
      </c>
      <c r="E602" s="171" t="s">
        <v>1</v>
      </c>
      <c r="F602" s="172" t="s">
        <v>250</v>
      </c>
      <c r="H602" s="173">
        <v>422.54800000000006</v>
      </c>
      <c r="I602" s="174"/>
      <c r="L602" s="170"/>
      <c r="M602" s="175"/>
      <c r="T602" s="176"/>
      <c r="AT602" s="171" t="s">
        <v>247</v>
      </c>
      <c r="AU602" s="171" t="s">
        <v>86</v>
      </c>
      <c r="AV602" s="14" t="s">
        <v>182</v>
      </c>
      <c r="AW602" s="14" t="s">
        <v>32</v>
      </c>
      <c r="AX602" s="14" t="s">
        <v>84</v>
      </c>
      <c r="AY602" s="171" t="s">
        <v>176</v>
      </c>
    </row>
    <row r="603" spans="2:65" s="11" customFormat="1" ht="22.9" customHeight="1">
      <c r="B603" s="123"/>
      <c r="D603" s="124" t="s">
        <v>75</v>
      </c>
      <c r="E603" s="133" t="s">
        <v>893</v>
      </c>
      <c r="F603" s="133" t="s">
        <v>894</v>
      </c>
      <c r="I603" s="126"/>
      <c r="J603" s="134">
        <f>BK603</f>
        <v>0</v>
      </c>
      <c r="L603" s="123"/>
      <c r="M603" s="128"/>
      <c r="P603" s="129">
        <f>SUM(P604:P614)</f>
        <v>0</v>
      </c>
      <c r="R603" s="129">
        <f>SUM(R604:R614)</f>
        <v>0.1270568</v>
      </c>
      <c r="T603" s="130">
        <f>SUM(T604:T614)</f>
        <v>0</v>
      </c>
      <c r="AR603" s="124" t="s">
        <v>86</v>
      </c>
      <c r="AT603" s="131" t="s">
        <v>75</v>
      </c>
      <c r="AU603" s="131" t="s">
        <v>84</v>
      </c>
      <c r="AY603" s="124" t="s">
        <v>176</v>
      </c>
      <c r="BK603" s="132">
        <f>SUM(BK604:BK614)</f>
        <v>0</v>
      </c>
    </row>
    <row r="604" spans="2:65" s="1" customFormat="1" ht="24.2" customHeight="1">
      <c r="B604" s="31"/>
      <c r="C604" s="135" t="s">
        <v>895</v>
      </c>
      <c r="D604" s="135" t="s">
        <v>179</v>
      </c>
      <c r="E604" s="136" t="s">
        <v>896</v>
      </c>
      <c r="F604" s="137" t="s">
        <v>897</v>
      </c>
      <c r="G604" s="138" t="s">
        <v>240</v>
      </c>
      <c r="H604" s="139">
        <v>97.736000000000004</v>
      </c>
      <c r="I604" s="140"/>
      <c r="J604" s="141">
        <f>ROUND(I604*H604,2)</f>
        <v>0</v>
      </c>
      <c r="K604" s="137" t="s">
        <v>241</v>
      </c>
      <c r="L604" s="31"/>
      <c r="M604" s="142" t="s">
        <v>1</v>
      </c>
      <c r="N604" s="143" t="s">
        <v>41</v>
      </c>
      <c r="P604" s="144">
        <f>O604*H604</f>
        <v>0</v>
      </c>
      <c r="Q604" s="144">
        <v>0</v>
      </c>
      <c r="R604" s="144">
        <f>Q604*H604</f>
        <v>0</v>
      </c>
      <c r="S604" s="144">
        <v>0</v>
      </c>
      <c r="T604" s="145">
        <f>S604*H604</f>
        <v>0</v>
      </c>
      <c r="AR604" s="146" t="s">
        <v>138</v>
      </c>
      <c r="AT604" s="146" t="s">
        <v>179</v>
      </c>
      <c r="AU604" s="146" t="s">
        <v>86</v>
      </c>
      <c r="AY604" s="16" t="s">
        <v>176</v>
      </c>
      <c r="BE604" s="147">
        <f>IF(N604="základní",J604,0)</f>
        <v>0</v>
      </c>
      <c r="BF604" s="147">
        <f>IF(N604="snížená",J604,0)</f>
        <v>0</v>
      </c>
      <c r="BG604" s="147">
        <f>IF(N604="zákl. přenesená",J604,0)</f>
        <v>0</v>
      </c>
      <c r="BH604" s="147">
        <f>IF(N604="sníž. přenesená",J604,0)</f>
        <v>0</v>
      </c>
      <c r="BI604" s="147">
        <f>IF(N604="nulová",J604,0)</f>
        <v>0</v>
      </c>
      <c r="BJ604" s="16" t="s">
        <v>84</v>
      </c>
      <c r="BK604" s="147">
        <f>ROUND(I604*H604,2)</f>
        <v>0</v>
      </c>
      <c r="BL604" s="16" t="s">
        <v>138</v>
      </c>
      <c r="BM604" s="146" t="s">
        <v>898</v>
      </c>
    </row>
    <row r="605" spans="2:65" s="12" customFormat="1" ht="11.25">
      <c r="B605" s="157"/>
      <c r="D605" s="148" t="s">
        <v>247</v>
      </c>
      <c r="E605" s="158" t="s">
        <v>1</v>
      </c>
      <c r="F605" s="159" t="s">
        <v>899</v>
      </c>
      <c r="H605" s="158" t="s">
        <v>1</v>
      </c>
      <c r="I605" s="160"/>
      <c r="L605" s="157"/>
      <c r="M605" s="161"/>
      <c r="T605" s="162"/>
      <c r="AT605" s="158" t="s">
        <v>247</v>
      </c>
      <c r="AU605" s="158" t="s">
        <v>86</v>
      </c>
      <c r="AV605" s="12" t="s">
        <v>84</v>
      </c>
      <c r="AW605" s="12" t="s">
        <v>32</v>
      </c>
      <c r="AX605" s="12" t="s">
        <v>76</v>
      </c>
      <c r="AY605" s="158" t="s">
        <v>176</v>
      </c>
    </row>
    <row r="606" spans="2:65" s="13" customFormat="1" ht="11.25">
      <c r="B606" s="163"/>
      <c r="D606" s="148" t="s">
        <v>247</v>
      </c>
      <c r="E606" s="164" t="s">
        <v>1</v>
      </c>
      <c r="F606" s="165" t="s">
        <v>900</v>
      </c>
      <c r="H606" s="166">
        <v>56.55</v>
      </c>
      <c r="I606" s="167"/>
      <c r="L606" s="163"/>
      <c r="M606" s="168"/>
      <c r="T606" s="169"/>
      <c r="AT606" s="164" t="s">
        <v>247</v>
      </c>
      <c r="AU606" s="164" t="s">
        <v>86</v>
      </c>
      <c r="AV606" s="13" t="s">
        <v>86</v>
      </c>
      <c r="AW606" s="13" t="s">
        <v>32</v>
      </c>
      <c r="AX606" s="13" t="s">
        <v>76</v>
      </c>
      <c r="AY606" s="164" t="s">
        <v>176</v>
      </c>
    </row>
    <row r="607" spans="2:65" s="13" customFormat="1" ht="11.25">
      <c r="B607" s="163"/>
      <c r="D607" s="148" t="s">
        <v>247</v>
      </c>
      <c r="E607" s="164" t="s">
        <v>1</v>
      </c>
      <c r="F607" s="165" t="s">
        <v>901</v>
      </c>
      <c r="H607" s="166">
        <v>26.97</v>
      </c>
      <c r="I607" s="167"/>
      <c r="L607" s="163"/>
      <c r="M607" s="168"/>
      <c r="T607" s="169"/>
      <c r="AT607" s="164" t="s">
        <v>247</v>
      </c>
      <c r="AU607" s="164" t="s">
        <v>86</v>
      </c>
      <c r="AV607" s="13" t="s">
        <v>86</v>
      </c>
      <c r="AW607" s="13" t="s">
        <v>32</v>
      </c>
      <c r="AX607" s="13" t="s">
        <v>76</v>
      </c>
      <c r="AY607" s="164" t="s">
        <v>176</v>
      </c>
    </row>
    <row r="608" spans="2:65" s="13" customFormat="1" ht="11.25">
      <c r="B608" s="163"/>
      <c r="D608" s="148" t="s">
        <v>247</v>
      </c>
      <c r="E608" s="164" t="s">
        <v>1</v>
      </c>
      <c r="F608" s="165" t="s">
        <v>902</v>
      </c>
      <c r="H608" s="166">
        <v>11.25</v>
      </c>
      <c r="I608" s="167"/>
      <c r="L608" s="163"/>
      <c r="M608" s="168"/>
      <c r="T608" s="169"/>
      <c r="AT608" s="164" t="s">
        <v>247</v>
      </c>
      <c r="AU608" s="164" t="s">
        <v>86</v>
      </c>
      <c r="AV608" s="13" t="s">
        <v>86</v>
      </c>
      <c r="AW608" s="13" t="s">
        <v>32</v>
      </c>
      <c r="AX608" s="13" t="s">
        <v>76</v>
      </c>
      <c r="AY608" s="164" t="s">
        <v>176</v>
      </c>
    </row>
    <row r="609" spans="2:65" s="13" customFormat="1" ht="11.25">
      <c r="B609" s="163"/>
      <c r="D609" s="148" t="s">
        <v>247</v>
      </c>
      <c r="E609" s="164" t="s">
        <v>1</v>
      </c>
      <c r="F609" s="165" t="s">
        <v>903</v>
      </c>
      <c r="H609" s="166">
        <v>1.593</v>
      </c>
      <c r="I609" s="167"/>
      <c r="L609" s="163"/>
      <c r="M609" s="168"/>
      <c r="T609" s="169"/>
      <c r="AT609" s="164" t="s">
        <v>247</v>
      </c>
      <c r="AU609" s="164" t="s">
        <v>86</v>
      </c>
      <c r="AV609" s="13" t="s">
        <v>86</v>
      </c>
      <c r="AW609" s="13" t="s">
        <v>32</v>
      </c>
      <c r="AX609" s="13" t="s">
        <v>76</v>
      </c>
      <c r="AY609" s="164" t="s">
        <v>176</v>
      </c>
    </row>
    <row r="610" spans="2:65" s="13" customFormat="1" ht="11.25">
      <c r="B610" s="163"/>
      <c r="D610" s="148" t="s">
        <v>247</v>
      </c>
      <c r="E610" s="164" t="s">
        <v>1</v>
      </c>
      <c r="F610" s="165" t="s">
        <v>904</v>
      </c>
      <c r="H610" s="166">
        <v>0.76</v>
      </c>
      <c r="I610" s="167"/>
      <c r="L610" s="163"/>
      <c r="M610" s="168"/>
      <c r="T610" s="169"/>
      <c r="AT610" s="164" t="s">
        <v>247</v>
      </c>
      <c r="AU610" s="164" t="s">
        <v>86</v>
      </c>
      <c r="AV610" s="13" t="s">
        <v>86</v>
      </c>
      <c r="AW610" s="13" t="s">
        <v>32</v>
      </c>
      <c r="AX610" s="13" t="s">
        <v>76</v>
      </c>
      <c r="AY610" s="164" t="s">
        <v>176</v>
      </c>
    </row>
    <row r="611" spans="2:65" s="13" customFormat="1" ht="11.25">
      <c r="B611" s="163"/>
      <c r="D611" s="148" t="s">
        <v>247</v>
      </c>
      <c r="E611" s="164" t="s">
        <v>1</v>
      </c>
      <c r="F611" s="165" t="s">
        <v>905</v>
      </c>
      <c r="H611" s="166">
        <v>0.61299999999999999</v>
      </c>
      <c r="I611" s="167"/>
      <c r="L611" s="163"/>
      <c r="M611" s="168"/>
      <c r="T611" s="169"/>
      <c r="AT611" s="164" t="s">
        <v>247</v>
      </c>
      <c r="AU611" s="164" t="s">
        <v>86</v>
      </c>
      <c r="AV611" s="13" t="s">
        <v>86</v>
      </c>
      <c r="AW611" s="13" t="s">
        <v>32</v>
      </c>
      <c r="AX611" s="13" t="s">
        <v>76</v>
      </c>
      <c r="AY611" s="164" t="s">
        <v>176</v>
      </c>
    </row>
    <row r="612" spans="2:65" s="14" customFormat="1" ht="11.25">
      <c r="B612" s="170"/>
      <c r="D612" s="148" t="s">
        <v>247</v>
      </c>
      <c r="E612" s="171" t="s">
        <v>1</v>
      </c>
      <c r="F612" s="172" t="s">
        <v>250</v>
      </c>
      <c r="H612" s="173">
        <v>97.736000000000004</v>
      </c>
      <c r="I612" s="174"/>
      <c r="L612" s="170"/>
      <c r="M612" s="175"/>
      <c r="T612" s="176"/>
      <c r="AT612" s="171" t="s">
        <v>247</v>
      </c>
      <c r="AU612" s="171" t="s">
        <v>86</v>
      </c>
      <c r="AV612" s="14" t="s">
        <v>182</v>
      </c>
      <c r="AW612" s="14" t="s">
        <v>32</v>
      </c>
      <c r="AX612" s="14" t="s">
        <v>84</v>
      </c>
      <c r="AY612" s="171" t="s">
        <v>176</v>
      </c>
    </row>
    <row r="613" spans="2:65" s="1" customFormat="1" ht="16.5" customHeight="1">
      <c r="B613" s="31"/>
      <c r="C613" s="180" t="s">
        <v>906</v>
      </c>
      <c r="D613" s="180" t="s">
        <v>484</v>
      </c>
      <c r="E613" s="181" t="s">
        <v>907</v>
      </c>
      <c r="F613" s="182" t="s">
        <v>908</v>
      </c>
      <c r="G613" s="183" t="s">
        <v>240</v>
      </c>
      <c r="H613" s="184">
        <v>97.736000000000004</v>
      </c>
      <c r="I613" s="185"/>
      <c r="J613" s="186">
        <f>ROUND(I613*H613,2)</f>
        <v>0</v>
      </c>
      <c r="K613" s="182" t="s">
        <v>241</v>
      </c>
      <c r="L613" s="187"/>
      <c r="M613" s="188" t="s">
        <v>1</v>
      </c>
      <c r="N613" s="189" t="s">
        <v>41</v>
      </c>
      <c r="P613" s="144">
        <f>O613*H613</f>
        <v>0</v>
      </c>
      <c r="Q613" s="144">
        <v>1.2999999999999999E-3</v>
      </c>
      <c r="R613" s="144">
        <f>Q613*H613</f>
        <v>0.1270568</v>
      </c>
      <c r="S613" s="144">
        <v>0</v>
      </c>
      <c r="T613" s="145">
        <f>S613*H613</f>
        <v>0</v>
      </c>
      <c r="AR613" s="146" t="s">
        <v>525</v>
      </c>
      <c r="AT613" s="146" t="s">
        <v>484</v>
      </c>
      <c r="AU613" s="146" t="s">
        <v>86</v>
      </c>
      <c r="AY613" s="16" t="s">
        <v>176</v>
      </c>
      <c r="BE613" s="147">
        <f>IF(N613="základní",J613,0)</f>
        <v>0</v>
      </c>
      <c r="BF613" s="147">
        <f>IF(N613="snížená",J613,0)</f>
        <v>0</v>
      </c>
      <c r="BG613" s="147">
        <f>IF(N613="zákl. přenesená",J613,0)</f>
        <v>0</v>
      </c>
      <c r="BH613" s="147">
        <f>IF(N613="sníž. přenesená",J613,0)</f>
        <v>0</v>
      </c>
      <c r="BI613" s="147">
        <f>IF(N613="nulová",J613,0)</f>
        <v>0</v>
      </c>
      <c r="BJ613" s="16" t="s">
        <v>84</v>
      </c>
      <c r="BK613" s="147">
        <f>ROUND(I613*H613,2)</f>
        <v>0</v>
      </c>
      <c r="BL613" s="16" t="s">
        <v>138</v>
      </c>
      <c r="BM613" s="146" t="s">
        <v>909</v>
      </c>
    </row>
    <row r="614" spans="2:65" s="1" customFormat="1" ht="24.2" customHeight="1">
      <c r="B614" s="31"/>
      <c r="C614" s="135" t="s">
        <v>910</v>
      </c>
      <c r="D614" s="135" t="s">
        <v>179</v>
      </c>
      <c r="E614" s="136" t="s">
        <v>911</v>
      </c>
      <c r="F614" s="137" t="s">
        <v>912</v>
      </c>
      <c r="G614" s="138" t="s">
        <v>538</v>
      </c>
      <c r="H614" s="190"/>
      <c r="I614" s="140"/>
      <c r="J614" s="141">
        <f>ROUND(I614*H614,2)</f>
        <v>0</v>
      </c>
      <c r="K614" s="137" t="s">
        <v>241</v>
      </c>
      <c r="L614" s="31"/>
      <c r="M614" s="152" t="s">
        <v>1</v>
      </c>
      <c r="N614" s="153" t="s">
        <v>41</v>
      </c>
      <c r="O614" s="154"/>
      <c r="P614" s="155">
        <f>O614*H614</f>
        <v>0</v>
      </c>
      <c r="Q614" s="155">
        <v>0</v>
      </c>
      <c r="R614" s="155">
        <f>Q614*H614</f>
        <v>0</v>
      </c>
      <c r="S614" s="155">
        <v>0</v>
      </c>
      <c r="T614" s="156">
        <f>S614*H614</f>
        <v>0</v>
      </c>
      <c r="AR614" s="146" t="s">
        <v>138</v>
      </c>
      <c r="AT614" s="146" t="s">
        <v>179</v>
      </c>
      <c r="AU614" s="146" t="s">
        <v>86</v>
      </c>
      <c r="AY614" s="16" t="s">
        <v>176</v>
      </c>
      <c r="BE614" s="147">
        <f>IF(N614="základní",J614,0)</f>
        <v>0</v>
      </c>
      <c r="BF614" s="147">
        <f>IF(N614="snížená",J614,0)</f>
        <v>0</v>
      </c>
      <c r="BG614" s="147">
        <f>IF(N614="zákl. přenesená",J614,0)</f>
        <v>0</v>
      </c>
      <c r="BH614" s="147">
        <f>IF(N614="sníž. přenesená",J614,0)</f>
        <v>0</v>
      </c>
      <c r="BI614" s="147">
        <f>IF(N614="nulová",J614,0)</f>
        <v>0</v>
      </c>
      <c r="BJ614" s="16" t="s">
        <v>84</v>
      </c>
      <c r="BK614" s="147">
        <f>ROUND(I614*H614,2)</f>
        <v>0</v>
      </c>
      <c r="BL614" s="16" t="s">
        <v>138</v>
      </c>
      <c r="BM614" s="146" t="s">
        <v>913</v>
      </c>
    </row>
    <row r="615" spans="2:65" s="1" customFormat="1" ht="6.95" customHeight="1">
      <c r="B615" s="43"/>
      <c r="C615" s="44"/>
      <c r="D615" s="44"/>
      <c r="E615" s="44"/>
      <c r="F615" s="44"/>
      <c r="G615" s="44"/>
      <c r="H615" s="44"/>
      <c r="I615" s="44"/>
      <c r="J615" s="44"/>
      <c r="K615" s="44"/>
      <c r="L615" s="31"/>
    </row>
  </sheetData>
  <sheetProtection algorithmName="SHA-512" hashValue="IYF4Y4XDDe+Xh5ATHA3W6sNd/UjexZrMrOh/WlCSkIAkP4Jcnbn0jMHQKOaPBzbtxxPTfkeExAzI5GF9NZzyYw==" saltValue="qJ/hqnAjhT0M1cHM/yakNkBMmio8K9bbfyvwnO7rXib5DKZjLKvdszCAuHjuYYhHHWmlcpctt+nMNO2bTOFAQA==" spinCount="100000" sheet="1" objects="1" scenarios="1" formatColumns="0" formatRows="0" autoFilter="0"/>
  <autoFilter ref="C135:K614" xr:uid="{00000000-0009-0000-0000-000003000000}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9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99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914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ROUND(J131,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ROUND((SUM(BE131:BE198)),  2)</f>
        <v>0</v>
      </c>
      <c r="I35" s="95">
        <v>0.21</v>
      </c>
      <c r="J35" s="85">
        <f>ROUND(((SUM(BE131:BE198))*I35),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ROUND((SUM(BF131:BF198)),  2)</f>
        <v>0</v>
      </c>
      <c r="I36" s="95">
        <v>0.12</v>
      </c>
      <c r="J36" s="85">
        <f>ROUND(((SUM(BF131:BF198))*I36),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ROUND((SUM(BG131:BG198)),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ROUND((SUM(BH131:BH198)),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ROUND((SUM(BI131:BI198)),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03 - EPS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J131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915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8" customFormat="1" ht="24.95" customHeight="1">
      <c r="B100" s="107"/>
      <c r="D100" s="108" t="s">
        <v>916</v>
      </c>
      <c r="E100" s="109"/>
      <c r="F100" s="109"/>
      <c r="G100" s="109"/>
      <c r="H100" s="109"/>
      <c r="I100" s="109"/>
      <c r="J100" s="110">
        <f>J136</f>
        <v>0</v>
      </c>
      <c r="L100" s="107"/>
    </row>
    <row r="101" spans="2:47" s="8" customFormat="1" ht="24.95" customHeight="1">
      <c r="B101" s="107"/>
      <c r="D101" s="108" t="s">
        <v>917</v>
      </c>
      <c r="E101" s="109"/>
      <c r="F101" s="109"/>
      <c r="G101" s="109"/>
      <c r="H101" s="109"/>
      <c r="I101" s="109"/>
      <c r="J101" s="110">
        <f>J152</f>
        <v>0</v>
      </c>
      <c r="L101" s="107"/>
    </row>
    <row r="102" spans="2:47" s="8" customFormat="1" ht="24.95" customHeight="1">
      <c r="B102" s="107"/>
      <c r="D102" s="108" t="s">
        <v>918</v>
      </c>
      <c r="E102" s="109"/>
      <c r="F102" s="109"/>
      <c r="G102" s="109"/>
      <c r="H102" s="109"/>
      <c r="I102" s="109"/>
      <c r="J102" s="110">
        <f>J153</f>
        <v>0</v>
      </c>
      <c r="L102" s="107"/>
    </row>
    <row r="103" spans="2:47" s="8" customFormat="1" ht="24.95" customHeight="1">
      <c r="B103" s="107"/>
      <c r="D103" s="108" t="s">
        <v>919</v>
      </c>
      <c r="E103" s="109"/>
      <c r="F103" s="109"/>
      <c r="G103" s="109"/>
      <c r="H103" s="109"/>
      <c r="I103" s="109"/>
      <c r="J103" s="110">
        <f>J154</f>
        <v>0</v>
      </c>
      <c r="L103" s="107"/>
    </row>
    <row r="104" spans="2:47" s="8" customFormat="1" ht="24.95" customHeight="1">
      <c r="B104" s="107"/>
      <c r="D104" s="108" t="s">
        <v>920</v>
      </c>
      <c r="E104" s="109"/>
      <c r="F104" s="109"/>
      <c r="G104" s="109"/>
      <c r="H104" s="109"/>
      <c r="I104" s="109"/>
      <c r="J104" s="110">
        <f>J156</f>
        <v>0</v>
      </c>
      <c r="L104" s="107"/>
    </row>
    <row r="105" spans="2:47" s="8" customFormat="1" ht="24.95" customHeight="1">
      <c r="B105" s="107"/>
      <c r="D105" s="108" t="s">
        <v>921</v>
      </c>
      <c r="E105" s="109"/>
      <c r="F105" s="109"/>
      <c r="G105" s="109"/>
      <c r="H105" s="109"/>
      <c r="I105" s="109"/>
      <c r="J105" s="110">
        <f>J159</f>
        <v>0</v>
      </c>
      <c r="L105" s="107"/>
    </row>
    <row r="106" spans="2:47" s="8" customFormat="1" ht="24.95" customHeight="1">
      <c r="B106" s="107"/>
      <c r="D106" s="108" t="s">
        <v>922</v>
      </c>
      <c r="E106" s="109"/>
      <c r="F106" s="109"/>
      <c r="G106" s="109"/>
      <c r="H106" s="109"/>
      <c r="I106" s="109"/>
      <c r="J106" s="110">
        <f>J160</f>
        <v>0</v>
      </c>
      <c r="L106" s="107"/>
    </row>
    <row r="107" spans="2:47" s="8" customFormat="1" ht="24.95" customHeight="1">
      <c r="B107" s="107"/>
      <c r="D107" s="108" t="s">
        <v>923</v>
      </c>
      <c r="E107" s="109"/>
      <c r="F107" s="109"/>
      <c r="G107" s="109"/>
      <c r="H107" s="109"/>
      <c r="I107" s="109"/>
      <c r="J107" s="110">
        <f>J167</f>
        <v>0</v>
      </c>
      <c r="L107" s="107"/>
    </row>
    <row r="108" spans="2:47" s="8" customFormat="1" ht="24.95" customHeight="1">
      <c r="B108" s="107"/>
      <c r="D108" s="108" t="s">
        <v>924</v>
      </c>
      <c r="E108" s="109"/>
      <c r="F108" s="109"/>
      <c r="G108" s="109"/>
      <c r="H108" s="109"/>
      <c r="I108" s="109"/>
      <c r="J108" s="110">
        <f>J169</f>
        <v>0</v>
      </c>
      <c r="L108" s="107"/>
    </row>
    <row r="109" spans="2:47" s="8" customFormat="1" ht="24.95" customHeight="1">
      <c r="B109" s="107"/>
      <c r="D109" s="108" t="s">
        <v>925</v>
      </c>
      <c r="E109" s="109"/>
      <c r="F109" s="109"/>
      <c r="G109" s="109"/>
      <c r="H109" s="109"/>
      <c r="I109" s="109"/>
      <c r="J109" s="110">
        <f>J176</f>
        <v>0</v>
      </c>
      <c r="L109" s="107"/>
    </row>
    <row r="110" spans="2:47" s="1" customFormat="1" ht="21.75" customHeight="1">
      <c r="B110" s="31"/>
      <c r="L110" s="31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12" s="1" customFormat="1" ht="24.95" customHeight="1">
      <c r="B116" s="31"/>
      <c r="C116" s="20" t="s">
        <v>161</v>
      </c>
      <c r="L116" s="31"/>
    </row>
    <row r="117" spans="2:12" s="1" customFormat="1" ht="6.95" customHeight="1">
      <c r="B117" s="31"/>
      <c r="L117" s="31"/>
    </row>
    <row r="118" spans="2:12" s="1" customFormat="1" ht="12" customHeight="1">
      <c r="B118" s="31"/>
      <c r="C118" s="26" t="s">
        <v>16</v>
      </c>
      <c r="L118" s="31"/>
    </row>
    <row r="119" spans="2:12" s="1" customFormat="1" ht="16.5" customHeight="1">
      <c r="B119" s="31"/>
      <c r="E119" s="235" t="str">
        <f>E7</f>
        <v>Testovací centrum Menzy CZU</v>
      </c>
      <c r="F119" s="236"/>
      <c r="G119" s="236"/>
      <c r="H119" s="236"/>
      <c r="L119" s="31"/>
    </row>
    <row r="120" spans="2:12" ht="12" customHeight="1">
      <c r="B120" s="19"/>
      <c r="C120" s="26" t="s">
        <v>145</v>
      </c>
      <c r="L120" s="19"/>
    </row>
    <row r="121" spans="2:12" s="1" customFormat="1" ht="16.5" customHeight="1">
      <c r="B121" s="31"/>
      <c r="E121" s="235" t="s">
        <v>223</v>
      </c>
      <c r="F121" s="237"/>
      <c r="G121" s="237"/>
      <c r="H121" s="237"/>
      <c r="L121" s="31"/>
    </row>
    <row r="122" spans="2:12" s="1" customFormat="1" ht="12" customHeight="1">
      <c r="B122" s="31"/>
      <c r="C122" s="26" t="s">
        <v>224</v>
      </c>
      <c r="L122" s="31"/>
    </row>
    <row r="123" spans="2:12" s="1" customFormat="1" ht="16.5" customHeight="1">
      <c r="B123" s="31"/>
      <c r="E123" s="198" t="str">
        <f>E11</f>
        <v>03 - EPS</v>
      </c>
      <c r="F123" s="237"/>
      <c r="G123" s="237"/>
      <c r="H123" s="237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F14</f>
        <v>Menza ČZU</v>
      </c>
      <c r="I125" s="26" t="s">
        <v>22</v>
      </c>
      <c r="J125" s="51" t="str">
        <f>IF(J14="","",J14)</f>
        <v>27. 8. 2025</v>
      </c>
      <c r="L125" s="31"/>
    </row>
    <row r="126" spans="2:12" s="1" customFormat="1" ht="6.95" customHeight="1">
      <c r="B126" s="31"/>
      <c r="L126" s="31"/>
    </row>
    <row r="127" spans="2:12" s="1" customFormat="1" ht="25.7" customHeight="1">
      <c r="B127" s="31"/>
      <c r="C127" s="26" t="s">
        <v>24</v>
      </c>
      <c r="F127" s="24" t="str">
        <f>E17</f>
        <v>Česká zemědělská univerzita v Praze</v>
      </c>
      <c r="I127" s="26" t="s">
        <v>30</v>
      </c>
      <c r="J127" s="29" t="str">
        <f>E23</f>
        <v>Hidden Dimension s.r.o.</v>
      </c>
      <c r="L127" s="31"/>
    </row>
    <row r="128" spans="2:12" s="1" customFormat="1" ht="25.7" customHeight="1">
      <c r="B128" s="31"/>
      <c r="C128" s="26" t="s">
        <v>28</v>
      </c>
      <c r="F128" s="24" t="str">
        <f>IF(E20="","",E20)</f>
        <v>Vyplň údaj</v>
      </c>
      <c r="I128" s="26" t="s">
        <v>33</v>
      </c>
      <c r="J128" s="29" t="str">
        <f>E26</f>
        <v>František Klus rozpočty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5"/>
      <c r="C130" s="116" t="s">
        <v>162</v>
      </c>
      <c r="D130" s="117" t="s">
        <v>61</v>
      </c>
      <c r="E130" s="117" t="s">
        <v>57</v>
      </c>
      <c r="F130" s="117" t="s">
        <v>58</v>
      </c>
      <c r="G130" s="117" t="s">
        <v>163</v>
      </c>
      <c r="H130" s="117" t="s">
        <v>164</v>
      </c>
      <c r="I130" s="117" t="s">
        <v>165</v>
      </c>
      <c r="J130" s="117" t="s">
        <v>149</v>
      </c>
      <c r="K130" s="118" t="s">
        <v>166</v>
      </c>
      <c r="L130" s="115"/>
      <c r="M130" s="58" t="s">
        <v>1</v>
      </c>
      <c r="N130" s="59" t="s">
        <v>40</v>
      </c>
      <c r="O130" s="59" t="s">
        <v>167</v>
      </c>
      <c r="P130" s="59" t="s">
        <v>168</v>
      </c>
      <c r="Q130" s="59" t="s">
        <v>169</v>
      </c>
      <c r="R130" s="59" t="s">
        <v>170</v>
      </c>
      <c r="S130" s="59" t="s">
        <v>171</v>
      </c>
      <c r="T130" s="60" t="s">
        <v>172</v>
      </c>
    </row>
    <row r="131" spans="2:65" s="1" customFormat="1" ht="22.9" customHeight="1">
      <c r="B131" s="31"/>
      <c r="C131" s="63" t="s">
        <v>173</v>
      </c>
      <c r="J131" s="119">
        <f>BK131</f>
        <v>0</v>
      </c>
      <c r="L131" s="31"/>
      <c r="M131" s="61"/>
      <c r="N131" s="52"/>
      <c r="O131" s="52"/>
      <c r="P131" s="120">
        <f>P132+P136+SUM(P152:P154)+P156+P159+P160+P167+P169+P176</f>
        <v>0</v>
      </c>
      <c r="Q131" s="52"/>
      <c r="R131" s="120">
        <f>R132+R136+SUM(R152:R154)+R156+R159+R160+R167+R169+R176</f>
        <v>0</v>
      </c>
      <c r="S131" s="52"/>
      <c r="T131" s="121">
        <f>T132+T136+SUM(T152:T154)+T156+T159+T160+T167+T169+T176</f>
        <v>0</v>
      </c>
      <c r="AT131" s="16" t="s">
        <v>75</v>
      </c>
      <c r="AU131" s="16" t="s">
        <v>151</v>
      </c>
      <c r="BK131" s="122">
        <f>BK132+BK136+SUM(BK152:BK154)+BK156+BK159+BK160+BK167+BK169+BK176</f>
        <v>0</v>
      </c>
    </row>
    <row r="132" spans="2:65" s="11" customFormat="1" ht="25.9" customHeight="1">
      <c r="B132" s="123"/>
      <c r="D132" s="124" t="s">
        <v>75</v>
      </c>
      <c r="E132" s="125" t="s">
        <v>926</v>
      </c>
      <c r="F132" s="125" t="s">
        <v>927</v>
      </c>
      <c r="I132" s="126"/>
      <c r="J132" s="127">
        <f>BK132</f>
        <v>0</v>
      </c>
      <c r="L132" s="123"/>
      <c r="M132" s="128"/>
      <c r="P132" s="129">
        <f>SUM(P133:P135)</f>
        <v>0</v>
      </c>
      <c r="R132" s="129">
        <f>SUM(R133:R135)</f>
        <v>0</v>
      </c>
      <c r="T132" s="130">
        <f>SUM(T133:T135)</f>
        <v>0</v>
      </c>
      <c r="AR132" s="124" t="s">
        <v>84</v>
      </c>
      <c r="AT132" s="131" t="s">
        <v>75</v>
      </c>
      <c r="AU132" s="131" t="s">
        <v>76</v>
      </c>
      <c r="AY132" s="124" t="s">
        <v>176</v>
      </c>
      <c r="BK132" s="132">
        <f>SUM(BK133:BK135)</f>
        <v>0</v>
      </c>
    </row>
    <row r="133" spans="2:65" s="1" customFormat="1" ht="24.2" customHeight="1">
      <c r="B133" s="31"/>
      <c r="C133" s="135" t="s">
        <v>84</v>
      </c>
      <c r="D133" s="135" t="s">
        <v>179</v>
      </c>
      <c r="E133" s="136" t="s">
        <v>928</v>
      </c>
      <c r="F133" s="137" t="s">
        <v>929</v>
      </c>
      <c r="G133" s="138" t="s">
        <v>930</v>
      </c>
      <c r="H133" s="139">
        <v>1</v>
      </c>
      <c r="I133" s="140"/>
      <c r="J133" s="141">
        <f>ROUND(I133*H133,2)</f>
        <v>0</v>
      </c>
      <c r="K133" s="137" t="s">
        <v>1</v>
      </c>
      <c r="L133" s="31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182</v>
      </c>
      <c r="AT133" s="146" t="s">
        <v>179</v>
      </c>
      <c r="AU133" s="146" t="s">
        <v>84</v>
      </c>
      <c r="AY133" s="16" t="s">
        <v>176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84</v>
      </c>
      <c r="BK133" s="147">
        <f>ROUND(I133*H133,2)</f>
        <v>0</v>
      </c>
      <c r="BL133" s="16" t="s">
        <v>182</v>
      </c>
      <c r="BM133" s="146" t="s">
        <v>931</v>
      </c>
    </row>
    <row r="134" spans="2:65" s="1" customFormat="1" ht="16.5" customHeight="1">
      <c r="B134" s="31"/>
      <c r="C134" s="135" t="s">
        <v>86</v>
      </c>
      <c r="D134" s="135" t="s">
        <v>179</v>
      </c>
      <c r="E134" s="136" t="s">
        <v>932</v>
      </c>
      <c r="F134" s="137" t="s">
        <v>933</v>
      </c>
      <c r="G134" s="138" t="s">
        <v>930</v>
      </c>
      <c r="H134" s="139">
        <v>1</v>
      </c>
      <c r="I134" s="140"/>
      <c r="J134" s="141">
        <f>ROUND(I134*H134,2)</f>
        <v>0</v>
      </c>
      <c r="K134" s="137" t="s">
        <v>1</v>
      </c>
      <c r="L134" s="31"/>
      <c r="M134" s="142" t="s">
        <v>1</v>
      </c>
      <c r="N134" s="143" t="s">
        <v>41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182</v>
      </c>
      <c r="AT134" s="146" t="s">
        <v>179</v>
      </c>
      <c r="AU134" s="146" t="s">
        <v>84</v>
      </c>
      <c r="AY134" s="16" t="s">
        <v>176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84</v>
      </c>
      <c r="BK134" s="147">
        <f>ROUND(I134*H134,2)</f>
        <v>0</v>
      </c>
      <c r="BL134" s="16" t="s">
        <v>182</v>
      </c>
      <c r="BM134" s="146" t="s">
        <v>934</v>
      </c>
    </row>
    <row r="135" spans="2:65" s="1" customFormat="1" ht="19.5">
      <c r="B135" s="31"/>
      <c r="D135" s="148" t="s">
        <v>184</v>
      </c>
      <c r="F135" s="149" t="s">
        <v>935</v>
      </c>
      <c r="I135" s="150"/>
      <c r="L135" s="31"/>
      <c r="M135" s="151"/>
      <c r="T135" s="55"/>
      <c r="AT135" s="16" t="s">
        <v>184</v>
      </c>
      <c r="AU135" s="16" t="s">
        <v>84</v>
      </c>
    </row>
    <row r="136" spans="2:65" s="11" customFormat="1" ht="25.9" customHeight="1">
      <c r="B136" s="123"/>
      <c r="D136" s="124" t="s">
        <v>75</v>
      </c>
      <c r="E136" s="125" t="s">
        <v>936</v>
      </c>
      <c r="F136" s="125" t="s">
        <v>937</v>
      </c>
      <c r="I136" s="126"/>
      <c r="J136" s="127">
        <f>BK136</f>
        <v>0</v>
      </c>
      <c r="L136" s="123"/>
      <c r="M136" s="128"/>
      <c r="P136" s="129">
        <f>SUM(P137:P151)</f>
        <v>0</v>
      </c>
      <c r="R136" s="129">
        <f>SUM(R137:R151)</f>
        <v>0</v>
      </c>
      <c r="T136" s="130">
        <f>SUM(T137:T151)</f>
        <v>0</v>
      </c>
      <c r="AR136" s="124" t="s">
        <v>84</v>
      </c>
      <c r="AT136" s="131" t="s">
        <v>75</v>
      </c>
      <c r="AU136" s="131" t="s">
        <v>76</v>
      </c>
      <c r="AY136" s="124" t="s">
        <v>176</v>
      </c>
      <c r="BK136" s="132">
        <f>SUM(BK137:BK151)</f>
        <v>0</v>
      </c>
    </row>
    <row r="137" spans="2:65" s="1" customFormat="1" ht="16.5" customHeight="1">
      <c r="B137" s="31"/>
      <c r="C137" s="135" t="s">
        <v>192</v>
      </c>
      <c r="D137" s="135" t="s">
        <v>179</v>
      </c>
      <c r="E137" s="136" t="s">
        <v>938</v>
      </c>
      <c r="F137" s="137" t="s">
        <v>939</v>
      </c>
      <c r="G137" s="138" t="s">
        <v>930</v>
      </c>
      <c r="H137" s="139">
        <v>3</v>
      </c>
      <c r="I137" s="140"/>
      <c r="J137" s="141">
        <f>ROUND(I137*H137,2)</f>
        <v>0</v>
      </c>
      <c r="K137" s="137" t="s">
        <v>1</v>
      </c>
      <c r="L137" s="31"/>
      <c r="M137" s="142" t="s">
        <v>1</v>
      </c>
      <c r="N137" s="143" t="s">
        <v>41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182</v>
      </c>
      <c r="AT137" s="146" t="s">
        <v>179</v>
      </c>
      <c r="AU137" s="146" t="s">
        <v>84</v>
      </c>
      <c r="AY137" s="16" t="s">
        <v>176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84</v>
      </c>
      <c r="BK137" s="147">
        <f>ROUND(I137*H137,2)</f>
        <v>0</v>
      </c>
      <c r="BL137" s="16" t="s">
        <v>182</v>
      </c>
      <c r="BM137" s="146" t="s">
        <v>940</v>
      </c>
    </row>
    <row r="138" spans="2:65" s="1" customFormat="1" ht="19.5">
      <c r="B138" s="31"/>
      <c r="D138" s="148" t="s">
        <v>184</v>
      </c>
      <c r="F138" s="149" t="s">
        <v>941</v>
      </c>
      <c r="I138" s="150"/>
      <c r="L138" s="31"/>
      <c r="M138" s="151"/>
      <c r="T138" s="55"/>
      <c r="AT138" s="16" t="s">
        <v>184</v>
      </c>
      <c r="AU138" s="16" t="s">
        <v>84</v>
      </c>
    </row>
    <row r="139" spans="2:65" s="1" customFormat="1" ht="24.2" customHeight="1">
      <c r="B139" s="31"/>
      <c r="C139" s="135" t="s">
        <v>182</v>
      </c>
      <c r="D139" s="135" t="s">
        <v>179</v>
      </c>
      <c r="E139" s="136" t="s">
        <v>942</v>
      </c>
      <c r="F139" s="137" t="s">
        <v>943</v>
      </c>
      <c r="G139" s="138" t="s">
        <v>944</v>
      </c>
      <c r="H139" s="139">
        <v>28</v>
      </c>
      <c r="I139" s="140"/>
      <c r="J139" s="141">
        <f>ROUND(I139*H139,2)</f>
        <v>0</v>
      </c>
      <c r="K139" s="137" t="s">
        <v>1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182</v>
      </c>
      <c r="AT139" s="146" t="s">
        <v>179</v>
      </c>
      <c r="AU139" s="146" t="s">
        <v>84</v>
      </c>
      <c r="AY139" s="16" t="s">
        <v>176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84</v>
      </c>
      <c r="BK139" s="147">
        <f>ROUND(I139*H139,2)</f>
        <v>0</v>
      </c>
      <c r="BL139" s="16" t="s">
        <v>182</v>
      </c>
      <c r="BM139" s="146" t="s">
        <v>945</v>
      </c>
    </row>
    <row r="140" spans="2:65" s="1" customFormat="1" ht="19.5">
      <c r="B140" s="31"/>
      <c r="D140" s="148" t="s">
        <v>184</v>
      </c>
      <c r="F140" s="149" t="s">
        <v>946</v>
      </c>
      <c r="I140" s="150"/>
      <c r="L140" s="31"/>
      <c r="M140" s="151"/>
      <c r="T140" s="55"/>
      <c r="AT140" s="16" t="s">
        <v>184</v>
      </c>
      <c r="AU140" s="16" t="s">
        <v>84</v>
      </c>
    </row>
    <row r="141" spans="2:65" s="1" customFormat="1" ht="21.75" customHeight="1">
      <c r="B141" s="31"/>
      <c r="C141" s="135" t="s">
        <v>175</v>
      </c>
      <c r="D141" s="135" t="s">
        <v>179</v>
      </c>
      <c r="E141" s="136" t="s">
        <v>947</v>
      </c>
      <c r="F141" s="137" t="s">
        <v>948</v>
      </c>
      <c r="G141" s="138" t="s">
        <v>930</v>
      </c>
      <c r="H141" s="139">
        <v>31</v>
      </c>
      <c r="I141" s="140"/>
      <c r="J141" s="141">
        <f>ROUND(I141*H141,2)</f>
        <v>0</v>
      </c>
      <c r="K141" s="137" t="s">
        <v>1</v>
      </c>
      <c r="L141" s="31"/>
      <c r="M141" s="142" t="s">
        <v>1</v>
      </c>
      <c r="N141" s="143" t="s">
        <v>41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182</v>
      </c>
      <c r="AT141" s="146" t="s">
        <v>179</v>
      </c>
      <c r="AU141" s="146" t="s">
        <v>84</v>
      </c>
      <c r="AY141" s="16" t="s">
        <v>176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6" t="s">
        <v>84</v>
      </c>
      <c r="BK141" s="147">
        <f>ROUND(I141*H141,2)</f>
        <v>0</v>
      </c>
      <c r="BL141" s="16" t="s">
        <v>182</v>
      </c>
      <c r="BM141" s="146" t="s">
        <v>949</v>
      </c>
    </row>
    <row r="142" spans="2:65" s="1" customFormat="1" ht="19.5">
      <c r="B142" s="31"/>
      <c r="D142" s="148" t="s">
        <v>184</v>
      </c>
      <c r="F142" s="149" t="s">
        <v>950</v>
      </c>
      <c r="I142" s="150"/>
      <c r="L142" s="31"/>
      <c r="M142" s="151"/>
      <c r="T142" s="55"/>
      <c r="AT142" s="16" t="s">
        <v>184</v>
      </c>
      <c r="AU142" s="16" t="s">
        <v>84</v>
      </c>
    </row>
    <row r="143" spans="2:65" s="1" customFormat="1" ht="16.5" customHeight="1">
      <c r="B143" s="31"/>
      <c r="C143" s="135" t="s">
        <v>203</v>
      </c>
      <c r="D143" s="135" t="s">
        <v>179</v>
      </c>
      <c r="E143" s="136" t="s">
        <v>951</v>
      </c>
      <c r="F143" s="137" t="s">
        <v>952</v>
      </c>
      <c r="G143" s="138" t="s">
        <v>930</v>
      </c>
      <c r="H143" s="139">
        <v>6</v>
      </c>
      <c r="I143" s="140"/>
      <c r="J143" s="141">
        <f>ROUND(I143*H143,2)</f>
        <v>0</v>
      </c>
      <c r="K143" s="137" t="s">
        <v>1</v>
      </c>
      <c r="L143" s="31"/>
      <c r="M143" s="142" t="s">
        <v>1</v>
      </c>
      <c r="N143" s="143" t="s">
        <v>41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182</v>
      </c>
      <c r="AT143" s="146" t="s">
        <v>179</v>
      </c>
      <c r="AU143" s="146" t="s">
        <v>84</v>
      </c>
      <c r="AY143" s="16" t="s">
        <v>176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6" t="s">
        <v>84</v>
      </c>
      <c r="BK143" s="147">
        <f>ROUND(I143*H143,2)</f>
        <v>0</v>
      </c>
      <c r="BL143" s="16" t="s">
        <v>182</v>
      </c>
      <c r="BM143" s="146" t="s">
        <v>953</v>
      </c>
    </row>
    <row r="144" spans="2:65" s="1" customFormat="1" ht="19.5">
      <c r="B144" s="31"/>
      <c r="D144" s="148" t="s">
        <v>184</v>
      </c>
      <c r="F144" s="149" t="s">
        <v>954</v>
      </c>
      <c r="I144" s="150"/>
      <c r="L144" s="31"/>
      <c r="M144" s="151"/>
      <c r="T144" s="55"/>
      <c r="AT144" s="16" t="s">
        <v>184</v>
      </c>
      <c r="AU144" s="16" t="s">
        <v>84</v>
      </c>
    </row>
    <row r="145" spans="2:65" s="1" customFormat="1" ht="24.2" customHeight="1">
      <c r="B145" s="31"/>
      <c r="C145" s="135" t="s">
        <v>209</v>
      </c>
      <c r="D145" s="135" t="s">
        <v>179</v>
      </c>
      <c r="E145" s="136" t="s">
        <v>955</v>
      </c>
      <c r="F145" s="137" t="s">
        <v>956</v>
      </c>
      <c r="G145" s="138" t="s">
        <v>930</v>
      </c>
      <c r="H145" s="139">
        <v>6</v>
      </c>
      <c r="I145" s="140"/>
      <c r="J145" s="141">
        <f>ROUND(I145*H145,2)</f>
        <v>0</v>
      </c>
      <c r="K145" s="137" t="s">
        <v>1</v>
      </c>
      <c r="L145" s="31"/>
      <c r="M145" s="142" t="s">
        <v>1</v>
      </c>
      <c r="N145" s="143" t="s">
        <v>41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182</v>
      </c>
      <c r="AT145" s="146" t="s">
        <v>179</v>
      </c>
      <c r="AU145" s="146" t="s">
        <v>84</v>
      </c>
      <c r="AY145" s="16" t="s">
        <v>176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84</v>
      </c>
      <c r="BK145" s="147">
        <f>ROUND(I145*H145,2)</f>
        <v>0</v>
      </c>
      <c r="BL145" s="16" t="s">
        <v>182</v>
      </c>
      <c r="BM145" s="146" t="s">
        <v>957</v>
      </c>
    </row>
    <row r="146" spans="2:65" s="1" customFormat="1" ht="19.5">
      <c r="B146" s="31"/>
      <c r="D146" s="148" t="s">
        <v>184</v>
      </c>
      <c r="F146" s="149" t="s">
        <v>958</v>
      </c>
      <c r="I146" s="150"/>
      <c r="L146" s="31"/>
      <c r="M146" s="151"/>
      <c r="T146" s="55"/>
      <c r="AT146" s="16" t="s">
        <v>184</v>
      </c>
      <c r="AU146" s="16" t="s">
        <v>84</v>
      </c>
    </row>
    <row r="147" spans="2:65" s="1" customFormat="1" ht="16.5" customHeight="1">
      <c r="B147" s="31"/>
      <c r="C147" s="135" t="s">
        <v>214</v>
      </c>
      <c r="D147" s="135" t="s">
        <v>179</v>
      </c>
      <c r="E147" s="136" t="s">
        <v>959</v>
      </c>
      <c r="F147" s="137" t="s">
        <v>960</v>
      </c>
      <c r="G147" s="138" t="s">
        <v>930</v>
      </c>
      <c r="H147" s="139">
        <v>1</v>
      </c>
      <c r="I147" s="140"/>
      <c r="J147" s="141">
        <f>ROUND(I147*H147,2)</f>
        <v>0</v>
      </c>
      <c r="K147" s="137" t="s">
        <v>1</v>
      </c>
      <c r="L147" s="31"/>
      <c r="M147" s="142" t="s">
        <v>1</v>
      </c>
      <c r="N147" s="143" t="s">
        <v>41</v>
      </c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182</v>
      </c>
      <c r="AT147" s="146" t="s">
        <v>179</v>
      </c>
      <c r="AU147" s="146" t="s">
        <v>84</v>
      </c>
      <c r="AY147" s="16" t="s">
        <v>176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6" t="s">
        <v>84</v>
      </c>
      <c r="BK147" s="147">
        <f>ROUND(I147*H147,2)</f>
        <v>0</v>
      </c>
      <c r="BL147" s="16" t="s">
        <v>182</v>
      </c>
      <c r="BM147" s="146" t="s">
        <v>961</v>
      </c>
    </row>
    <row r="148" spans="2:65" s="1" customFormat="1" ht="19.5">
      <c r="B148" s="31"/>
      <c r="D148" s="148" t="s">
        <v>184</v>
      </c>
      <c r="F148" s="149" t="s">
        <v>962</v>
      </c>
      <c r="I148" s="150"/>
      <c r="L148" s="31"/>
      <c r="M148" s="151"/>
      <c r="T148" s="55"/>
      <c r="AT148" s="16" t="s">
        <v>184</v>
      </c>
      <c r="AU148" s="16" t="s">
        <v>84</v>
      </c>
    </row>
    <row r="149" spans="2:65" s="1" customFormat="1" ht="16.5" customHeight="1">
      <c r="B149" s="31"/>
      <c r="C149" s="135" t="s">
        <v>219</v>
      </c>
      <c r="D149" s="135" t="s">
        <v>179</v>
      </c>
      <c r="E149" s="136" t="s">
        <v>963</v>
      </c>
      <c r="F149" s="137" t="s">
        <v>964</v>
      </c>
      <c r="G149" s="138" t="s">
        <v>930</v>
      </c>
      <c r="H149" s="139">
        <v>3</v>
      </c>
      <c r="I149" s="140"/>
      <c r="J149" s="141">
        <f>ROUND(I149*H149,2)</f>
        <v>0</v>
      </c>
      <c r="K149" s="137" t="s">
        <v>1</v>
      </c>
      <c r="L149" s="31"/>
      <c r="M149" s="142" t="s">
        <v>1</v>
      </c>
      <c r="N149" s="143" t="s">
        <v>41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182</v>
      </c>
      <c r="AT149" s="146" t="s">
        <v>179</v>
      </c>
      <c r="AU149" s="146" t="s">
        <v>84</v>
      </c>
      <c r="AY149" s="16" t="s">
        <v>176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6" t="s">
        <v>84</v>
      </c>
      <c r="BK149" s="147">
        <f>ROUND(I149*H149,2)</f>
        <v>0</v>
      </c>
      <c r="BL149" s="16" t="s">
        <v>182</v>
      </c>
      <c r="BM149" s="146" t="s">
        <v>965</v>
      </c>
    </row>
    <row r="150" spans="2:65" s="1" customFormat="1" ht="16.5" customHeight="1">
      <c r="B150" s="31"/>
      <c r="C150" s="135" t="s">
        <v>118</v>
      </c>
      <c r="D150" s="135" t="s">
        <v>179</v>
      </c>
      <c r="E150" s="136" t="s">
        <v>966</v>
      </c>
      <c r="F150" s="137" t="s">
        <v>967</v>
      </c>
      <c r="G150" s="138" t="s">
        <v>930</v>
      </c>
      <c r="H150" s="139">
        <v>1</v>
      </c>
      <c r="I150" s="140"/>
      <c r="J150" s="141">
        <f>ROUND(I150*H150,2)</f>
        <v>0</v>
      </c>
      <c r="K150" s="137" t="s">
        <v>1</v>
      </c>
      <c r="L150" s="31"/>
      <c r="M150" s="142" t="s">
        <v>1</v>
      </c>
      <c r="N150" s="143" t="s">
        <v>41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182</v>
      </c>
      <c r="AT150" s="146" t="s">
        <v>179</v>
      </c>
      <c r="AU150" s="146" t="s">
        <v>84</v>
      </c>
      <c r="AY150" s="16" t="s">
        <v>176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84</v>
      </c>
      <c r="BK150" s="147">
        <f>ROUND(I150*H150,2)</f>
        <v>0</v>
      </c>
      <c r="BL150" s="16" t="s">
        <v>182</v>
      </c>
      <c r="BM150" s="146" t="s">
        <v>968</v>
      </c>
    </row>
    <row r="151" spans="2:65" s="1" customFormat="1" ht="19.5">
      <c r="B151" s="31"/>
      <c r="D151" s="148" t="s">
        <v>184</v>
      </c>
      <c r="F151" s="149" t="s">
        <v>969</v>
      </c>
      <c r="I151" s="150"/>
      <c r="L151" s="31"/>
      <c r="M151" s="151"/>
      <c r="T151" s="55"/>
      <c r="AT151" s="16" t="s">
        <v>184</v>
      </c>
      <c r="AU151" s="16" t="s">
        <v>84</v>
      </c>
    </row>
    <row r="152" spans="2:65" s="11" customFormat="1" ht="25.9" customHeight="1">
      <c r="B152" s="123"/>
      <c r="D152" s="124" t="s">
        <v>75</v>
      </c>
      <c r="E152" s="125" t="s">
        <v>970</v>
      </c>
      <c r="F152" s="125" t="s">
        <v>971</v>
      </c>
      <c r="I152" s="126"/>
      <c r="J152" s="127">
        <f>BK152</f>
        <v>0</v>
      </c>
      <c r="L152" s="123"/>
      <c r="M152" s="128"/>
      <c r="P152" s="129">
        <v>0</v>
      </c>
      <c r="R152" s="129">
        <v>0</v>
      </c>
      <c r="T152" s="130">
        <v>0</v>
      </c>
      <c r="AR152" s="124" t="s">
        <v>84</v>
      </c>
      <c r="AT152" s="131" t="s">
        <v>75</v>
      </c>
      <c r="AU152" s="131" t="s">
        <v>76</v>
      </c>
      <c r="AY152" s="124" t="s">
        <v>176</v>
      </c>
      <c r="BK152" s="132">
        <v>0</v>
      </c>
    </row>
    <row r="153" spans="2:65" s="11" customFormat="1" ht="25.9" customHeight="1">
      <c r="B153" s="123"/>
      <c r="D153" s="124" t="s">
        <v>75</v>
      </c>
      <c r="E153" s="125" t="s">
        <v>972</v>
      </c>
      <c r="F153" s="125" t="s">
        <v>973</v>
      </c>
      <c r="I153" s="126"/>
      <c r="J153" s="127">
        <f>BK153</f>
        <v>0</v>
      </c>
      <c r="L153" s="123"/>
      <c r="M153" s="128"/>
      <c r="P153" s="129">
        <v>0</v>
      </c>
      <c r="R153" s="129">
        <v>0</v>
      </c>
      <c r="T153" s="130">
        <v>0</v>
      </c>
      <c r="AR153" s="124" t="s">
        <v>84</v>
      </c>
      <c r="AT153" s="131" t="s">
        <v>75</v>
      </c>
      <c r="AU153" s="131" t="s">
        <v>76</v>
      </c>
      <c r="AY153" s="124" t="s">
        <v>176</v>
      </c>
      <c r="BK153" s="132">
        <v>0</v>
      </c>
    </row>
    <row r="154" spans="2:65" s="11" customFormat="1" ht="25.9" customHeight="1">
      <c r="B154" s="123"/>
      <c r="D154" s="124" t="s">
        <v>75</v>
      </c>
      <c r="E154" s="125" t="s">
        <v>974</v>
      </c>
      <c r="F154" s="125" t="s">
        <v>975</v>
      </c>
      <c r="I154" s="126"/>
      <c r="J154" s="127">
        <f>BK154</f>
        <v>0</v>
      </c>
      <c r="L154" s="123"/>
      <c r="M154" s="128"/>
      <c r="P154" s="129">
        <f>P155</f>
        <v>0</v>
      </c>
      <c r="R154" s="129">
        <f>R155</f>
        <v>0</v>
      </c>
      <c r="T154" s="130">
        <f>T155</f>
        <v>0</v>
      </c>
      <c r="AR154" s="124" t="s">
        <v>84</v>
      </c>
      <c r="AT154" s="131" t="s">
        <v>75</v>
      </c>
      <c r="AU154" s="131" t="s">
        <v>76</v>
      </c>
      <c r="AY154" s="124" t="s">
        <v>176</v>
      </c>
      <c r="BK154" s="132">
        <f>BK155</f>
        <v>0</v>
      </c>
    </row>
    <row r="155" spans="2:65" s="1" customFormat="1" ht="16.5" customHeight="1">
      <c r="B155" s="31"/>
      <c r="C155" s="135" t="s">
        <v>121</v>
      </c>
      <c r="D155" s="135" t="s">
        <v>179</v>
      </c>
      <c r="E155" s="136" t="s">
        <v>976</v>
      </c>
      <c r="F155" s="137" t="s">
        <v>977</v>
      </c>
      <c r="G155" s="138" t="s">
        <v>281</v>
      </c>
      <c r="H155" s="139">
        <v>1420</v>
      </c>
      <c r="I155" s="140"/>
      <c r="J155" s="141">
        <f>ROUND(I155*H155,2)</f>
        <v>0</v>
      </c>
      <c r="K155" s="137" t="s">
        <v>1</v>
      </c>
      <c r="L155" s="31"/>
      <c r="M155" s="142" t="s">
        <v>1</v>
      </c>
      <c r="N155" s="143" t="s">
        <v>41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182</v>
      </c>
      <c r="AT155" s="146" t="s">
        <v>179</v>
      </c>
      <c r="AU155" s="146" t="s">
        <v>84</v>
      </c>
      <c r="AY155" s="16" t="s">
        <v>176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84</v>
      </c>
      <c r="BK155" s="147">
        <f>ROUND(I155*H155,2)</f>
        <v>0</v>
      </c>
      <c r="BL155" s="16" t="s">
        <v>182</v>
      </c>
      <c r="BM155" s="146" t="s">
        <v>978</v>
      </c>
    </row>
    <row r="156" spans="2:65" s="11" customFormat="1" ht="25.9" customHeight="1">
      <c r="B156" s="123"/>
      <c r="D156" s="124" t="s">
        <v>75</v>
      </c>
      <c r="E156" s="125" t="s">
        <v>979</v>
      </c>
      <c r="F156" s="125" t="s">
        <v>980</v>
      </c>
      <c r="I156" s="126"/>
      <c r="J156" s="127">
        <f>BK156</f>
        <v>0</v>
      </c>
      <c r="L156" s="123"/>
      <c r="M156" s="128"/>
      <c r="P156" s="129">
        <f>SUM(P157:P158)</f>
        <v>0</v>
      </c>
      <c r="R156" s="129">
        <f>SUM(R157:R158)</f>
        <v>0</v>
      </c>
      <c r="T156" s="130">
        <f>SUM(T157:T158)</f>
        <v>0</v>
      </c>
      <c r="AR156" s="124" t="s">
        <v>84</v>
      </c>
      <c r="AT156" s="131" t="s">
        <v>75</v>
      </c>
      <c r="AU156" s="131" t="s">
        <v>76</v>
      </c>
      <c r="AY156" s="124" t="s">
        <v>176</v>
      </c>
      <c r="BK156" s="132">
        <f>SUM(BK157:BK158)</f>
        <v>0</v>
      </c>
    </row>
    <row r="157" spans="2:65" s="1" customFormat="1" ht="21.75" customHeight="1">
      <c r="B157" s="31"/>
      <c r="C157" s="135" t="s">
        <v>8</v>
      </c>
      <c r="D157" s="135" t="s">
        <v>179</v>
      </c>
      <c r="E157" s="136" t="s">
        <v>981</v>
      </c>
      <c r="F157" s="137" t="s">
        <v>982</v>
      </c>
      <c r="G157" s="138" t="s">
        <v>281</v>
      </c>
      <c r="H157" s="139">
        <v>750</v>
      </c>
      <c r="I157" s="140"/>
      <c r="J157" s="141">
        <f>ROUND(I157*H157,2)</f>
        <v>0</v>
      </c>
      <c r="K157" s="137" t="s">
        <v>1</v>
      </c>
      <c r="L157" s="31"/>
      <c r="M157" s="142" t="s">
        <v>1</v>
      </c>
      <c r="N157" s="143" t="s">
        <v>41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182</v>
      </c>
      <c r="AT157" s="146" t="s">
        <v>179</v>
      </c>
      <c r="AU157" s="146" t="s">
        <v>84</v>
      </c>
      <c r="AY157" s="16" t="s">
        <v>176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6" t="s">
        <v>84</v>
      </c>
      <c r="BK157" s="147">
        <f>ROUND(I157*H157,2)</f>
        <v>0</v>
      </c>
      <c r="BL157" s="16" t="s">
        <v>182</v>
      </c>
      <c r="BM157" s="146" t="s">
        <v>983</v>
      </c>
    </row>
    <row r="158" spans="2:65" s="1" customFormat="1" ht="21.75" customHeight="1">
      <c r="B158" s="31"/>
      <c r="C158" s="135" t="s">
        <v>129</v>
      </c>
      <c r="D158" s="135" t="s">
        <v>179</v>
      </c>
      <c r="E158" s="136" t="s">
        <v>984</v>
      </c>
      <c r="F158" s="137" t="s">
        <v>985</v>
      </c>
      <c r="G158" s="138" t="s">
        <v>281</v>
      </c>
      <c r="H158" s="139">
        <v>200</v>
      </c>
      <c r="I158" s="140"/>
      <c r="J158" s="141">
        <f>ROUND(I158*H158,2)</f>
        <v>0</v>
      </c>
      <c r="K158" s="137" t="s">
        <v>1</v>
      </c>
      <c r="L158" s="31"/>
      <c r="M158" s="142" t="s">
        <v>1</v>
      </c>
      <c r="N158" s="143" t="s">
        <v>41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182</v>
      </c>
      <c r="AT158" s="146" t="s">
        <v>179</v>
      </c>
      <c r="AU158" s="146" t="s">
        <v>84</v>
      </c>
      <c r="AY158" s="16" t="s">
        <v>176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6" t="s">
        <v>84</v>
      </c>
      <c r="BK158" s="147">
        <f>ROUND(I158*H158,2)</f>
        <v>0</v>
      </c>
      <c r="BL158" s="16" t="s">
        <v>182</v>
      </c>
      <c r="BM158" s="146" t="s">
        <v>986</v>
      </c>
    </row>
    <row r="159" spans="2:65" s="11" customFormat="1" ht="25.9" customHeight="1">
      <c r="B159" s="123"/>
      <c r="D159" s="124" t="s">
        <v>75</v>
      </c>
      <c r="E159" s="125" t="s">
        <v>987</v>
      </c>
      <c r="F159" s="125" t="s">
        <v>1</v>
      </c>
      <c r="I159" s="126"/>
      <c r="J159" s="127">
        <f>BK159</f>
        <v>0</v>
      </c>
      <c r="L159" s="123"/>
      <c r="M159" s="128"/>
      <c r="P159" s="129">
        <v>0</v>
      </c>
      <c r="R159" s="129">
        <v>0</v>
      </c>
      <c r="T159" s="130">
        <v>0</v>
      </c>
      <c r="AR159" s="124" t="s">
        <v>84</v>
      </c>
      <c r="AT159" s="131" t="s">
        <v>75</v>
      </c>
      <c r="AU159" s="131" t="s">
        <v>76</v>
      </c>
      <c r="AY159" s="124" t="s">
        <v>176</v>
      </c>
      <c r="BK159" s="132">
        <v>0</v>
      </c>
    </row>
    <row r="160" spans="2:65" s="11" customFormat="1" ht="25.9" customHeight="1">
      <c r="B160" s="123"/>
      <c r="D160" s="124" t="s">
        <v>75</v>
      </c>
      <c r="E160" s="125" t="s">
        <v>988</v>
      </c>
      <c r="F160" s="125" t="s">
        <v>989</v>
      </c>
      <c r="I160" s="126"/>
      <c r="J160" s="127">
        <f>BK160</f>
        <v>0</v>
      </c>
      <c r="L160" s="123"/>
      <c r="M160" s="128"/>
      <c r="P160" s="129">
        <f>SUM(P161:P166)</f>
        <v>0</v>
      </c>
      <c r="R160" s="129">
        <f>SUM(R161:R166)</f>
        <v>0</v>
      </c>
      <c r="T160" s="130">
        <f>SUM(T161:T166)</f>
        <v>0</v>
      </c>
      <c r="AR160" s="124" t="s">
        <v>84</v>
      </c>
      <c r="AT160" s="131" t="s">
        <v>75</v>
      </c>
      <c r="AU160" s="131" t="s">
        <v>76</v>
      </c>
      <c r="AY160" s="124" t="s">
        <v>176</v>
      </c>
      <c r="BK160" s="132">
        <f>SUM(BK161:BK166)</f>
        <v>0</v>
      </c>
    </row>
    <row r="161" spans="2:65" s="1" customFormat="1" ht="21.75" customHeight="1">
      <c r="B161" s="31"/>
      <c r="C161" s="135" t="s">
        <v>132</v>
      </c>
      <c r="D161" s="135" t="s">
        <v>179</v>
      </c>
      <c r="E161" s="136" t="s">
        <v>990</v>
      </c>
      <c r="F161" s="137" t="s">
        <v>991</v>
      </c>
      <c r="G161" s="138" t="s">
        <v>281</v>
      </c>
      <c r="H161" s="139">
        <v>250</v>
      </c>
      <c r="I161" s="140"/>
      <c r="J161" s="141">
        <f t="shared" ref="J161:J166" si="0">ROUND(I161*H161,2)</f>
        <v>0</v>
      </c>
      <c r="K161" s="137" t="s">
        <v>1</v>
      </c>
      <c r="L161" s="31"/>
      <c r="M161" s="142" t="s">
        <v>1</v>
      </c>
      <c r="N161" s="143" t="s">
        <v>41</v>
      </c>
      <c r="P161" s="144">
        <f t="shared" ref="P161:P166" si="1">O161*H161</f>
        <v>0</v>
      </c>
      <c r="Q161" s="144">
        <v>0</v>
      </c>
      <c r="R161" s="144">
        <f t="shared" ref="R161:R166" si="2">Q161*H161</f>
        <v>0</v>
      </c>
      <c r="S161" s="144">
        <v>0</v>
      </c>
      <c r="T161" s="145">
        <f t="shared" ref="T161:T166" si="3">S161*H161</f>
        <v>0</v>
      </c>
      <c r="AR161" s="146" t="s">
        <v>182</v>
      </c>
      <c r="AT161" s="146" t="s">
        <v>179</v>
      </c>
      <c r="AU161" s="146" t="s">
        <v>84</v>
      </c>
      <c r="AY161" s="16" t="s">
        <v>176</v>
      </c>
      <c r="BE161" s="147">
        <f t="shared" ref="BE161:BE166" si="4">IF(N161="základní",J161,0)</f>
        <v>0</v>
      </c>
      <c r="BF161" s="147">
        <f t="shared" ref="BF161:BF166" si="5">IF(N161="snížená",J161,0)</f>
        <v>0</v>
      </c>
      <c r="BG161" s="147">
        <f t="shared" ref="BG161:BG166" si="6">IF(N161="zákl. přenesená",J161,0)</f>
        <v>0</v>
      </c>
      <c r="BH161" s="147">
        <f t="shared" ref="BH161:BH166" si="7">IF(N161="sníž. přenesená",J161,0)</f>
        <v>0</v>
      </c>
      <c r="BI161" s="147">
        <f t="shared" ref="BI161:BI166" si="8">IF(N161="nulová",J161,0)</f>
        <v>0</v>
      </c>
      <c r="BJ161" s="16" t="s">
        <v>84</v>
      </c>
      <c r="BK161" s="147">
        <f t="shared" ref="BK161:BK166" si="9">ROUND(I161*H161,2)</f>
        <v>0</v>
      </c>
      <c r="BL161" s="16" t="s">
        <v>182</v>
      </c>
      <c r="BM161" s="146" t="s">
        <v>992</v>
      </c>
    </row>
    <row r="162" spans="2:65" s="1" customFormat="1" ht="16.5" customHeight="1">
      <c r="B162" s="31"/>
      <c r="C162" s="135" t="s">
        <v>135</v>
      </c>
      <c r="D162" s="135" t="s">
        <v>179</v>
      </c>
      <c r="E162" s="136" t="s">
        <v>993</v>
      </c>
      <c r="F162" s="137" t="s">
        <v>994</v>
      </c>
      <c r="G162" s="138" t="s">
        <v>281</v>
      </c>
      <c r="H162" s="139">
        <v>500</v>
      </c>
      <c r="I162" s="140"/>
      <c r="J162" s="141">
        <f t="shared" si="0"/>
        <v>0</v>
      </c>
      <c r="K162" s="137" t="s">
        <v>1</v>
      </c>
      <c r="L162" s="31"/>
      <c r="M162" s="142" t="s">
        <v>1</v>
      </c>
      <c r="N162" s="143" t="s">
        <v>41</v>
      </c>
      <c r="P162" s="144">
        <f t="shared" si="1"/>
        <v>0</v>
      </c>
      <c r="Q162" s="144">
        <v>0</v>
      </c>
      <c r="R162" s="144">
        <f t="shared" si="2"/>
        <v>0</v>
      </c>
      <c r="S162" s="144">
        <v>0</v>
      </c>
      <c r="T162" s="145">
        <f t="shared" si="3"/>
        <v>0</v>
      </c>
      <c r="AR162" s="146" t="s">
        <v>182</v>
      </c>
      <c r="AT162" s="146" t="s">
        <v>179</v>
      </c>
      <c r="AU162" s="146" t="s">
        <v>84</v>
      </c>
      <c r="AY162" s="16" t="s">
        <v>176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6" t="s">
        <v>84</v>
      </c>
      <c r="BK162" s="147">
        <f t="shared" si="9"/>
        <v>0</v>
      </c>
      <c r="BL162" s="16" t="s">
        <v>182</v>
      </c>
      <c r="BM162" s="146" t="s">
        <v>995</v>
      </c>
    </row>
    <row r="163" spans="2:65" s="1" customFormat="1" ht="24.2" customHeight="1">
      <c r="B163" s="31"/>
      <c r="C163" s="135" t="s">
        <v>138</v>
      </c>
      <c r="D163" s="135" t="s">
        <v>179</v>
      </c>
      <c r="E163" s="136" t="s">
        <v>996</v>
      </c>
      <c r="F163" s="137" t="s">
        <v>997</v>
      </c>
      <c r="G163" s="138" t="s">
        <v>944</v>
      </c>
      <c r="H163" s="139">
        <v>2000</v>
      </c>
      <c r="I163" s="140"/>
      <c r="J163" s="141">
        <f t="shared" si="0"/>
        <v>0</v>
      </c>
      <c r="K163" s="137" t="s">
        <v>1</v>
      </c>
      <c r="L163" s="31"/>
      <c r="M163" s="142" t="s">
        <v>1</v>
      </c>
      <c r="N163" s="143" t="s">
        <v>41</v>
      </c>
      <c r="P163" s="144">
        <f t="shared" si="1"/>
        <v>0</v>
      </c>
      <c r="Q163" s="144">
        <v>0</v>
      </c>
      <c r="R163" s="144">
        <f t="shared" si="2"/>
        <v>0</v>
      </c>
      <c r="S163" s="144">
        <v>0</v>
      </c>
      <c r="T163" s="145">
        <f t="shared" si="3"/>
        <v>0</v>
      </c>
      <c r="AR163" s="146" t="s">
        <v>182</v>
      </c>
      <c r="AT163" s="146" t="s">
        <v>179</v>
      </c>
      <c r="AU163" s="146" t="s">
        <v>84</v>
      </c>
      <c r="AY163" s="16" t="s">
        <v>176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6" t="s">
        <v>84</v>
      </c>
      <c r="BK163" s="147">
        <f t="shared" si="9"/>
        <v>0</v>
      </c>
      <c r="BL163" s="16" t="s">
        <v>182</v>
      </c>
      <c r="BM163" s="146" t="s">
        <v>998</v>
      </c>
    </row>
    <row r="164" spans="2:65" s="1" customFormat="1" ht="16.5" customHeight="1">
      <c r="B164" s="31"/>
      <c r="C164" s="135" t="s">
        <v>141</v>
      </c>
      <c r="D164" s="135" t="s">
        <v>179</v>
      </c>
      <c r="E164" s="136" t="s">
        <v>999</v>
      </c>
      <c r="F164" s="137" t="s">
        <v>1000</v>
      </c>
      <c r="G164" s="138" t="s">
        <v>944</v>
      </c>
      <c r="H164" s="139">
        <v>1000</v>
      </c>
      <c r="I164" s="140"/>
      <c r="J164" s="141">
        <f t="shared" si="0"/>
        <v>0</v>
      </c>
      <c r="K164" s="137" t="s">
        <v>1</v>
      </c>
      <c r="L164" s="31"/>
      <c r="M164" s="142" t="s">
        <v>1</v>
      </c>
      <c r="N164" s="143" t="s">
        <v>41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182</v>
      </c>
      <c r="AT164" s="146" t="s">
        <v>179</v>
      </c>
      <c r="AU164" s="146" t="s">
        <v>84</v>
      </c>
      <c r="AY164" s="16" t="s">
        <v>176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6" t="s">
        <v>84</v>
      </c>
      <c r="BK164" s="147">
        <f t="shared" si="9"/>
        <v>0</v>
      </c>
      <c r="BL164" s="16" t="s">
        <v>182</v>
      </c>
      <c r="BM164" s="146" t="s">
        <v>1001</v>
      </c>
    </row>
    <row r="165" spans="2:65" s="1" customFormat="1" ht="16.5" customHeight="1">
      <c r="B165" s="31"/>
      <c r="C165" s="135" t="s">
        <v>318</v>
      </c>
      <c r="D165" s="135" t="s">
        <v>179</v>
      </c>
      <c r="E165" s="136" t="s">
        <v>1002</v>
      </c>
      <c r="F165" s="137" t="s">
        <v>1003</v>
      </c>
      <c r="G165" s="138" t="s">
        <v>944</v>
      </c>
      <c r="H165" s="139">
        <v>4000</v>
      </c>
      <c r="I165" s="140"/>
      <c r="J165" s="141">
        <f t="shared" si="0"/>
        <v>0</v>
      </c>
      <c r="K165" s="137" t="s">
        <v>1</v>
      </c>
      <c r="L165" s="31"/>
      <c r="M165" s="142" t="s">
        <v>1</v>
      </c>
      <c r="N165" s="143" t="s">
        <v>41</v>
      </c>
      <c r="P165" s="144">
        <f t="shared" si="1"/>
        <v>0</v>
      </c>
      <c r="Q165" s="144">
        <v>0</v>
      </c>
      <c r="R165" s="144">
        <f t="shared" si="2"/>
        <v>0</v>
      </c>
      <c r="S165" s="144">
        <v>0</v>
      </c>
      <c r="T165" s="145">
        <f t="shared" si="3"/>
        <v>0</v>
      </c>
      <c r="AR165" s="146" t="s">
        <v>182</v>
      </c>
      <c r="AT165" s="146" t="s">
        <v>179</v>
      </c>
      <c r="AU165" s="146" t="s">
        <v>84</v>
      </c>
      <c r="AY165" s="16" t="s">
        <v>176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6" t="s">
        <v>84</v>
      </c>
      <c r="BK165" s="147">
        <f t="shared" si="9"/>
        <v>0</v>
      </c>
      <c r="BL165" s="16" t="s">
        <v>182</v>
      </c>
      <c r="BM165" s="146" t="s">
        <v>1004</v>
      </c>
    </row>
    <row r="166" spans="2:65" s="1" customFormat="1" ht="16.5" customHeight="1">
      <c r="B166" s="31"/>
      <c r="C166" s="135" t="s">
        <v>326</v>
      </c>
      <c r="D166" s="135" t="s">
        <v>179</v>
      </c>
      <c r="E166" s="136" t="s">
        <v>1005</v>
      </c>
      <c r="F166" s="137" t="s">
        <v>1006</v>
      </c>
      <c r="G166" s="138" t="s">
        <v>930</v>
      </c>
      <c r="H166" s="139">
        <v>1</v>
      </c>
      <c r="I166" s="140"/>
      <c r="J166" s="141">
        <f t="shared" si="0"/>
        <v>0</v>
      </c>
      <c r="K166" s="137" t="s">
        <v>1</v>
      </c>
      <c r="L166" s="31"/>
      <c r="M166" s="142" t="s">
        <v>1</v>
      </c>
      <c r="N166" s="143" t="s">
        <v>41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182</v>
      </c>
      <c r="AT166" s="146" t="s">
        <v>179</v>
      </c>
      <c r="AU166" s="146" t="s">
        <v>84</v>
      </c>
      <c r="AY166" s="16" t="s">
        <v>176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6" t="s">
        <v>84</v>
      </c>
      <c r="BK166" s="147">
        <f t="shared" si="9"/>
        <v>0</v>
      </c>
      <c r="BL166" s="16" t="s">
        <v>182</v>
      </c>
      <c r="BM166" s="146" t="s">
        <v>1007</v>
      </c>
    </row>
    <row r="167" spans="2:65" s="11" customFormat="1" ht="25.9" customHeight="1">
      <c r="B167" s="123"/>
      <c r="D167" s="124" t="s">
        <v>75</v>
      </c>
      <c r="E167" s="125" t="s">
        <v>1008</v>
      </c>
      <c r="F167" s="125" t="s">
        <v>1009</v>
      </c>
      <c r="I167" s="126"/>
      <c r="J167" s="127">
        <f>BK167</f>
        <v>0</v>
      </c>
      <c r="L167" s="123"/>
      <c r="M167" s="128"/>
      <c r="P167" s="129">
        <f>P168</f>
        <v>0</v>
      </c>
      <c r="R167" s="129">
        <f>R168</f>
        <v>0</v>
      </c>
      <c r="T167" s="130">
        <f>T168</f>
        <v>0</v>
      </c>
      <c r="AR167" s="124" t="s">
        <v>84</v>
      </c>
      <c r="AT167" s="131" t="s">
        <v>75</v>
      </c>
      <c r="AU167" s="131" t="s">
        <v>76</v>
      </c>
      <c r="AY167" s="124" t="s">
        <v>176</v>
      </c>
      <c r="BK167" s="132">
        <f>BK168</f>
        <v>0</v>
      </c>
    </row>
    <row r="168" spans="2:65" s="1" customFormat="1" ht="44.25" customHeight="1">
      <c r="B168" s="31"/>
      <c r="C168" s="135" t="s">
        <v>333</v>
      </c>
      <c r="D168" s="135" t="s">
        <v>179</v>
      </c>
      <c r="E168" s="136" t="s">
        <v>1010</v>
      </c>
      <c r="F168" s="137" t="s">
        <v>1011</v>
      </c>
      <c r="G168" s="138" t="s">
        <v>1012</v>
      </c>
      <c r="H168" s="139">
        <v>5</v>
      </c>
      <c r="I168" s="140"/>
      <c r="J168" s="141">
        <f>ROUND(I168*H168,2)</f>
        <v>0</v>
      </c>
      <c r="K168" s="137" t="s">
        <v>1</v>
      </c>
      <c r="L168" s="31"/>
      <c r="M168" s="142" t="s">
        <v>1</v>
      </c>
      <c r="N168" s="143" t="s">
        <v>41</v>
      </c>
      <c r="P168" s="144">
        <f>O168*H168</f>
        <v>0</v>
      </c>
      <c r="Q168" s="144">
        <v>0</v>
      </c>
      <c r="R168" s="144">
        <f>Q168*H168</f>
        <v>0</v>
      </c>
      <c r="S168" s="144">
        <v>0</v>
      </c>
      <c r="T168" s="145">
        <f>S168*H168</f>
        <v>0</v>
      </c>
      <c r="AR168" s="146" t="s">
        <v>182</v>
      </c>
      <c r="AT168" s="146" t="s">
        <v>179</v>
      </c>
      <c r="AU168" s="146" t="s">
        <v>84</v>
      </c>
      <c r="AY168" s="16" t="s">
        <v>176</v>
      </c>
      <c r="BE168" s="147">
        <f>IF(N168="základní",J168,0)</f>
        <v>0</v>
      </c>
      <c r="BF168" s="147">
        <f>IF(N168="snížená",J168,0)</f>
        <v>0</v>
      </c>
      <c r="BG168" s="147">
        <f>IF(N168="zákl. přenesená",J168,0)</f>
        <v>0</v>
      </c>
      <c r="BH168" s="147">
        <f>IF(N168="sníž. přenesená",J168,0)</f>
        <v>0</v>
      </c>
      <c r="BI168" s="147">
        <f>IF(N168="nulová",J168,0)</f>
        <v>0</v>
      </c>
      <c r="BJ168" s="16" t="s">
        <v>84</v>
      </c>
      <c r="BK168" s="147">
        <f>ROUND(I168*H168,2)</f>
        <v>0</v>
      </c>
      <c r="BL168" s="16" t="s">
        <v>182</v>
      </c>
      <c r="BM168" s="146" t="s">
        <v>1013</v>
      </c>
    </row>
    <row r="169" spans="2:65" s="11" customFormat="1" ht="25.9" customHeight="1">
      <c r="B169" s="123"/>
      <c r="D169" s="124" t="s">
        <v>75</v>
      </c>
      <c r="E169" s="125" t="s">
        <v>1014</v>
      </c>
      <c r="F169" s="125" t="s">
        <v>1015</v>
      </c>
      <c r="I169" s="126"/>
      <c r="J169" s="127">
        <f>BK169</f>
        <v>0</v>
      </c>
      <c r="L169" s="123"/>
      <c r="M169" s="128"/>
      <c r="P169" s="129">
        <f>SUM(P170:P175)</f>
        <v>0</v>
      </c>
      <c r="R169" s="129">
        <f>SUM(R170:R175)</f>
        <v>0</v>
      </c>
      <c r="T169" s="130">
        <f>SUM(T170:T175)</f>
        <v>0</v>
      </c>
      <c r="AR169" s="124" t="s">
        <v>84</v>
      </c>
      <c r="AT169" s="131" t="s">
        <v>75</v>
      </c>
      <c r="AU169" s="131" t="s">
        <v>76</v>
      </c>
      <c r="AY169" s="124" t="s">
        <v>176</v>
      </c>
      <c r="BK169" s="132">
        <f>SUM(BK170:BK175)</f>
        <v>0</v>
      </c>
    </row>
    <row r="170" spans="2:65" s="1" customFormat="1" ht="24.2" customHeight="1">
      <c r="B170" s="31"/>
      <c r="C170" s="135" t="s">
        <v>7</v>
      </c>
      <c r="D170" s="135" t="s">
        <v>179</v>
      </c>
      <c r="E170" s="136" t="s">
        <v>1016</v>
      </c>
      <c r="F170" s="137" t="s">
        <v>1017</v>
      </c>
      <c r="G170" s="138" t="s">
        <v>930</v>
      </c>
      <c r="H170" s="139">
        <v>1</v>
      </c>
      <c r="I170" s="140"/>
      <c r="J170" s="141">
        <f t="shared" ref="J170:J175" si="10">ROUND(I170*H170,2)</f>
        <v>0</v>
      </c>
      <c r="K170" s="137" t="s">
        <v>1</v>
      </c>
      <c r="L170" s="31"/>
      <c r="M170" s="142" t="s">
        <v>1</v>
      </c>
      <c r="N170" s="143" t="s">
        <v>41</v>
      </c>
      <c r="P170" s="144">
        <f t="shared" ref="P170:P175" si="11">O170*H170</f>
        <v>0</v>
      </c>
      <c r="Q170" s="144">
        <v>0</v>
      </c>
      <c r="R170" s="144">
        <f t="shared" ref="R170:R175" si="12">Q170*H170</f>
        <v>0</v>
      </c>
      <c r="S170" s="144">
        <v>0</v>
      </c>
      <c r="T170" s="145">
        <f t="shared" ref="T170:T175" si="13">S170*H170</f>
        <v>0</v>
      </c>
      <c r="AR170" s="146" t="s">
        <v>182</v>
      </c>
      <c r="AT170" s="146" t="s">
        <v>179</v>
      </c>
      <c r="AU170" s="146" t="s">
        <v>84</v>
      </c>
      <c r="AY170" s="16" t="s">
        <v>176</v>
      </c>
      <c r="BE170" s="147">
        <f t="shared" ref="BE170:BE175" si="14">IF(N170="základní",J170,0)</f>
        <v>0</v>
      </c>
      <c r="BF170" s="147">
        <f t="shared" ref="BF170:BF175" si="15">IF(N170="snížená",J170,0)</f>
        <v>0</v>
      </c>
      <c r="BG170" s="147">
        <f t="shared" ref="BG170:BG175" si="16">IF(N170="zákl. přenesená",J170,0)</f>
        <v>0</v>
      </c>
      <c r="BH170" s="147">
        <f t="shared" ref="BH170:BH175" si="17">IF(N170="sníž. přenesená",J170,0)</f>
        <v>0</v>
      </c>
      <c r="BI170" s="147">
        <f t="shared" ref="BI170:BI175" si="18">IF(N170="nulová",J170,0)</f>
        <v>0</v>
      </c>
      <c r="BJ170" s="16" t="s">
        <v>84</v>
      </c>
      <c r="BK170" s="147">
        <f t="shared" ref="BK170:BK175" si="19">ROUND(I170*H170,2)</f>
        <v>0</v>
      </c>
      <c r="BL170" s="16" t="s">
        <v>182</v>
      </c>
      <c r="BM170" s="146" t="s">
        <v>1018</v>
      </c>
    </row>
    <row r="171" spans="2:65" s="1" customFormat="1" ht="16.5" customHeight="1">
      <c r="B171" s="31"/>
      <c r="C171" s="135" t="s">
        <v>346</v>
      </c>
      <c r="D171" s="135" t="s">
        <v>179</v>
      </c>
      <c r="E171" s="136" t="s">
        <v>1019</v>
      </c>
      <c r="F171" s="137" t="s">
        <v>1020</v>
      </c>
      <c r="G171" s="138" t="s">
        <v>281</v>
      </c>
      <c r="H171" s="139">
        <v>250</v>
      </c>
      <c r="I171" s="140"/>
      <c r="J171" s="141">
        <f t="shared" si="10"/>
        <v>0</v>
      </c>
      <c r="K171" s="137" t="s">
        <v>1</v>
      </c>
      <c r="L171" s="31"/>
      <c r="M171" s="142" t="s">
        <v>1</v>
      </c>
      <c r="N171" s="143" t="s">
        <v>41</v>
      </c>
      <c r="P171" s="144">
        <f t="shared" si="11"/>
        <v>0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AR171" s="146" t="s">
        <v>182</v>
      </c>
      <c r="AT171" s="146" t="s">
        <v>179</v>
      </c>
      <c r="AU171" s="146" t="s">
        <v>84</v>
      </c>
      <c r="AY171" s="16" t="s">
        <v>176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6" t="s">
        <v>84</v>
      </c>
      <c r="BK171" s="147">
        <f t="shared" si="19"/>
        <v>0</v>
      </c>
      <c r="BL171" s="16" t="s">
        <v>182</v>
      </c>
      <c r="BM171" s="146" t="s">
        <v>1021</v>
      </c>
    </row>
    <row r="172" spans="2:65" s="1" customFormat="1" ht="16.5" customHeight="1">
      <c r="B172" s="31"/>
      <c r="C172" s="135" t="s">
        <v>354</v>
      </c>
      <c r="D172" s="135" t="s">
        <v>179</v>
      </c>
      <c r="E172" s="136" t="s">
        <v>1022</v>
      </c>
      <c r="F172" s="137" t="s">
        <v>1023</v>
      </c>
      <c r="G172" s="138" t="s">
        <v>930</v>
      </c>
      <c r="H172" s="139">
        <v>1</v>
      </c>
      <c r="I172" s="140"/>
      <c r="J172" s="141">
        <f t="shared" si="10"/>
        <v>0</v>
      </c>
      <c r="K172" s="137" t="s">
        <v>1</v>
      </c>
      <c r="L172" s="31"/>
      <c r="M172" s="142" t="s">
        <v>1</v>
      </c>
      <c r="N172" s="143" t="s">
        <v>41</v>
      </c>
      <c r="P172" s="144">
        <f t="shared" si="11"/>
        <v>0</v>
      </c>
      <c r="Q172" s="144">
        <v>0</v>
      </c>
      <c r="R172" s="144">
        <f t="shared" si="12"/>
        <v>0</v>
      </c>
      <c r="S172" s="144">
        <v>0</v>
      </c>
      <c r="T172" s="145">
        <f t="shared" si="13"/>
        <v>0</v>
      </c>
      <c r="AR172" s="146" t="s">
        <v>182</v>
      </c>
      <c r="AT172" s="146" t="s">
        <v>179</v>
      </c>
      <c r="AU172" s="146" t="s">
        <v>84</v>
      </c>
      <c r="AY172" s="16" t="s">
        <v>176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6" t="s">
        <v>84</v>
      </c>
      <c r="BK172" s="147">
        <f t="shared" si="19"/>
        <v>0</v>
      </c>
      <c r="BL172" s="16" t="s">
        <v>182</v>
      </c>
      <c r="BM172" s="146" t="s">
        <v>1024</v>
      </c>
    </row>
    <row r="173" spans="2:65" s="1" customFormat="1" ht="16.5" customHeight="1">
      <c r="B173" s="31"/>
      <c r="C173" s="135" t="s">
        <v>359</v>
      </c>
      <c r="D173" s="135" t="s">
        <v>179</v>
      </c>
      <c r="E173" s="136" t="s">
        <v>1025</v>
      </c>
      <c r="F173" s="137" t="s">
        <v>1026</v>
      </c>
      <c r="G173" s="138" t="s">
        <v>930</v>
      </c>
      <c r="H173" s="139">
        <v>1</v>
      </c>
      <c r="I173" s="140"/>
      <c r="J173" s="141">
        <f t="shared" si="10"/>
        <v>0</v>
      </c>
      <c r="K173" s="137" t="s">
        <v>1</v>
      </c>
      <c r="L173" s="31"/>
      <c r="M173" s="142" t="s">
        <v>1</v>
      </c>
      <c r="N173" s="143" t="s">
        <v>41</v>
      </c>
      <c r="P173" s="144">
        <f t="shared" si="11"/>
        <v>0</v>
      </c>
      <c r="Q173" s="144">
        <v>0</v>
      </c>
      <c r="R173" s="144">
        <f t="shared" si="12"/>
        <v>0</v>
      </c>
      <c r="S173" s="144">
        <v>0</v>
      </c>
      <c r="T173" s="145">
        <f t="shared" si="13"/>
        <v>0</v>
      </c>
      <c r="AR173" s="146" t="s">
        <v>182</v>
      </c>
      <c r="AT173" s="146" t="s">
        <v>179</v>
      </c>
      <c r="AU173" s="146" t="s">
        <v>84</v>
      </c>
      <c r="AY173" s="16" t="s">
        <v>176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6" t="s">
        <v>84</v>
      </c>
      <c r="BK173" s="147">
        <f t="shared" si="19"/>
        <v>0</v>
      </c>
      <c r="BL173" s="16" t="s">
        <v>182</v>
      </c>
      <c r="BM173" s="146" t="s">
        <v>1027</v>
      </c>
    </row>
    <row r="174" spans="2:65" s="1" customFormat="1" ht="16.5" customHeight="1">
      <c r="B174" s="31"/>
      <c r="C174" s="135" t="s">
        <v>363</v>
      </c>
      <c r="D174" s="135" t="s">
        <v>179</v>
      </c>
      <c r="E174" s="136" t="s">
        <v>1028</v>
      </c>
      <c r="F174" s="137" t="s">
        <v>1029</v>
      </c>
      <c r="G174" s="138" t="s">
        <v>930</v>
      </c>
      <c r="H174" s="139">
        <v>1</v>
      </c>
      <c r="I174" s="140"/>
      <c r="J174" s="141">
        <f t="shared" si="10"/>
        <v>0</v>
      </c>
      <c r="K174" s="137" t="s">
        <v>1</v>
      </c>
      <c r="L174" s="31"/>
      <c r="M174" s="142" t="s">
        <v>1</v>
      </c>
      <c r="N174" s="143" t="s">
        <v>41</v>
      </c>
      <c r="P174" s="144">
        <f t="shared" si="11"/>
        <v>0</v>
      </c>
      <c r="Q174" s="144">
        <v>0</v>
      </c>
      <c r="R174" s="144">
        <f t="shared" si="12"/>
        <v>0</v>
      </c>
      <c r="S174" s="144">
        <v>0</v>
      </c>
      <c r="T174" s="145">
        <f t="shared" si="13"/>
        <v>0</v>
      </c>
      <c r="AR174" s="146" t="s">
        <v>182</v>
      </c>
      <c r="AT174" s="146" t="s">
        <v>179</v>
      </c>
      <c r="AU174" s="146" t="s">
        <v>84</v>
      </c>
      <c r="AY174" s="16" t="s">
        <v>176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6" t="s">
        <v>84</v>
      </c>
      <c r="BK174" s="147">
        <f t="shared" si="19"/>
        <v>0</v>
      </c>
      <c r="BL174" s="16" t="s">
        <v>182</v>
      </c>
      <c r="BM174" s="146" t="s">
        <v>1030</v>
      </c>
    </row>
    <row r="175" spans="2:65" s="1" customFormat="1" ht="16.5" customHeight="1">
      <c r="B175" s="31"/>
      <c r="C175" s="135" t="s">
        <v>371</v>
      </c>
      <c r="D175" s="135" t="s">
        <v>179</v>
      </c>
      <c r="E175" s="136" t="s">
        <v>1031</v>
      </c>
      <c r="F175" s="137" t="s">
        <v>1032</v>
      </c>
      <c r="G175" s="138" t="s">
        <v>930</v>
      </c>
      <c r="H175" s="139">
        <v>1</v>
      </c>
      <c r="I175" s="140"/>
      <c r="J175" s="141">
        <f t="shared" si="10"/>
        <v>0</v>
      </c>
      <c r="K175" s="137" t="s">
        <v>1</v>
      </c>
      <c r="L175" s="31"/>
      <c r="M175" s="142" t="s">
        <v>1</v>
      </c>
      <c r="N175" s="143" t="s">
        <v>41</v>
      </c>
      <c r="P175" s="144">
        <f t="shared" si="11"/>
        <v>0</v>
      </c>
      <c r="Q175" s="144">
        <v>0</v>
      </c>
      <c r="R175" s="144">
        <f t="shared" si="12"/>
        <v>0</v>
      </c>
      <c r="S175" s="144">
        <v>0</v>
      </c>
      <c r="T175" s="145">
        <f t="shared" si="13"/>
        <v>0</v>
      </c>
      <c r="AR175" s="146" t="s">
        <v>182</v>
      </c>
      <c r="AT175" s="146" t="s">
        <v>179</v>
      </c>
      <c r="AU175" s="146" t="s">
        <v>84</v>
      </c>
      <c r="AY175" s="16" t="s">
        <v>176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6" t="s">
        <v>84</v>
      </c>
      <c r="BK175" s="147">
        <f t="shared" si="19"/>
        <v>0</v>
      </c>
      <c r="BL175" s="16" t="s">
        <v>182</v>
      </c>
      <c r="BM175" s="146" t="s">
        <v>1033</v>
      </c>
    </row>
    <row r="176" spans="2:65" s="11" customFormat="1" ht="25.9" customHeight="1">
      <c r="B176" s="123"/>
      <c r="D176" s="124" t="s">
        <v>75</v>
      </c>
      <c r="E176" s="125" t="s">
        <v>1034</v>
      </c>
      <c r="F176" s="125" t="s">
        <v>1035</v>
      </c>
      <c r="I176" s="126"/>
      <c r="J176" s="127">
        <f>BK176</f>
        <v>0</v>
      </c>
      <c r="L176" s="123"/>
      <c r="M176" s="128"/>
      <c r="P176" s="129">
        <f>SUM(P177:P198)</f>
        <v>0</v>
      </c>
      <c r="R176" s="129">
        <f>SUM(R177:R198)</f>
        <v>0</v>
      </c>
      <c r="T176" s="130">
        <f>SUM(T177:T198)</f>
        <v>0</v>
      </c>
      <c r="AR176" s="124" t="s">
        <v>84</v>
      </c>
      <c r="AT176" s="131" t="s">
        <v>75</v>
      </c>
      <c r="AU176" s="131" t="s">
        <v>76</v>
      </c>
      <c r="AY176" s="124" t="s">
        <v>176</v>
      </c>
      <c r="BK176" s="132">
        <f>SUM(BK177:BK198)</f>
        <v>0</v>
      </c>
    </row>
    <row r="177" spans="2:65" s="1" customFormat="1" ht="16.5" customHeight="1">
      <c r="B177" s="31"/>
      <c r="C177" s="135" t="s">
        <v>394</v>
      </c>
      <c r="D177" s="135" t="s">
        <v>179</v>
      </c>
      <c r="E177" s="136" t="s">
        <v>1036</v>
      </c>
      <c r="F177" s="137" t="s">
        <v>1037</v>
      </c>
      <c r="G177" s="138" t="s">
        <v>944</v>
      </c>
      <c r="H177" s="139">
        <v>4</v>
      </c>
      <c r="I177" s="140"/>
      <c r="J177" s="141">
        <f t="shared" ref="J177:J198" si="20">ROUND(I177*H177,2)</f>
        <v>0</v>
      </c>
      <c r="K177" s="137" t="s">
        <v>1</v>
      </c>
      <c r="L177" s="31"/>
      <c r="M177" s="142" t="s">
        <v>1</v>
      </c>
      <c r="N177" s="143" t="s">
        <v>41</v>
      </c>
      <c r="P177" s="144">
        <f t="shared" ref="P177:P198" si="21">O177*H177</f>
        <v>0</v>
      </c>
      <c r="Q177" s="144">
        <v>0</v>
      </c>
      <c r="R177" s="144">
        <f t="shared" ref="R177:R198" si="22">Q177*H177</f>
        <v>0</v>
      </c>
      <c r="S177" s="144">
        <v>0</v>
      </c>
      <c r="T177" s="145">
        <f t="shared" ref="T177:T198" si="23">S177*H177</f>
        <v>0</v>
      </c>
      <c r="AR177" s="146" t="s">
        <v>182</v>
      </c>
      <c r="AT177" s="146" t="s">
        <v>179</v>
      </c>
      <c r="AU177" s="146" t="s">
        <v>84</v>
      </c>
      <c r="AY177" s="16" t="s">
        <v>176</v>
      </c>
      <c r="BE177" s="147">
        <f t="shared" ref="BE177:BE198" si="24">IF(N177="základní",J177,0)</f>
        <v>0</v>
      </c>
      <c r="BF177" s="147">
        <f t="shared" ref="BF177:BF198" si="25">IF(N177="snížená",J177,0)</f>
        <v>0</v>
      </c>
      <c r="BG177" s="147">
        <f t="shared" ref="BG177:BG198" si="26">IF(N177="zákl. přenesená",J177,0)</f>
        <v>0</v>
      </c>
      <c r="BH177" s="147">
        <f t="shared" ref="BH177:BH198" si="27">IF(N177="sníž. přenesená",J177,0)</f>
        <v>0</v>
      </c>
      <c r="BI177" s="147">
        <f t="shared" ref="BI177:BI198" si="28">IF(N177="nulová",J177,0)</f>
        <v>0</v>
      </c>
      <c r="BJ177" s="16" t="s">
        <v>84</v>
      </c>
      <c r="BK177" s="147">
        <f t="shared" ref="BK177:BK198" si="29">ROUND(I177*H177,2)</f>
        <v>0</v>
      </c>
      <c r="BL177" s="16" t="s">
        <v>182</v>
      </c>
      <c r="BM177" s="146" t="s">
        <v>1038</v>
      </c>
    </row>
    <row r="178" spans="2:65" s="1" customFormat="1" ht="16.5" customHeight="1">
      <c r="B178" s="31"/>
      <c r="C178" s="135" t="s">
        <v>407</v>
      </c>
      <c r="D178" s="135" t="s">
        <v>179</v>
      </c>
      <c r="E178" s="136" t="s">
        <v>1039</v>
      </c>
      <c r="F178" s="137" t="s">
        <v>1040</v>
      </c>
      <c r="G178" s="138" t="s">
        <v>930</v>
      </c>
      <c r="H178" s="139">
        <v>1</v>
      </c>
      <c r="I178" s="140"/>
      <c r="J178" s="141">
        <f t="shared" si="20"/>
        <v>0</v>
      </c>
      <c r="K178" s="137" t="s">
        <v>1</v>
      </c>
      <c r="L178" s="31"/>
      <c r="M178" s="142" t="s">
        <v>1</v>
      </c>
      <c r="N178" s="143" t="s">
        <v>41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0</v>
      </c>
      <c r="T178" s="145">
        <f t="shared" si="23"/>
        <v>0</v>
      </c>
      <c r="AR178" s="146" t="s">
        <v>182</v>
      </c>
      <c r="AT178" s="146" t="s">
        <v>179</v>
      </c>
      <c r="AU178" s="146" t="s">
        <v>84</v>
      </c>
      <c r="AY178" s="16" t="s">
        <v>176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6" t="s">
        <v>84</v>
      </c>
      <c r="BK178" s="147">
        <f t="shared" si="29"/>
        <v>0</v>
      </c>
      <c r="BL178" s="16" t="s">
        <v>182</v>
      </c>
      <c r="BM178" s="146" t="s">
        <v>1041</v>
      </c>
    </row>
    <row r="179" spans="2:65" s="1" customFormat="1" ht="16.5" customHeight="1">
      <c r="B179" s="31"/>
      <c r="C179" s="135" t="s">
        <v>413</v>
      </c>
      <c r="D179" s="135" t="s">
        <v>179</v>
      </c>
      <c r="E179" s="136" t="s">
        <v>1042</v>
      </c>
      <c r="F179" s="137" t="s">
        <v>1043</v>
      </c>
      <c r="G179" s="138" t="s">
        <v>930</v>
      </c>
      <c r="H179" s="139">
        <v>1</v>
      </c>
      <c r="I179" s="140"/>
      <c r="J179" s="141">
        <f t="shared" si="20"/>
        <v>0</v>
      </c>
      <c r="K179" s="137" t="s">
        <v>1</v>
      </c>
      <c r="L179" s="31"/>
      <c r="M179" s="142" t="s">
        <v>1</v>
      </c>
      <c r="N179" s="143" t="s">
        <v>41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182</v>
      </c>
      <c r="AT179" s="146" t="s">
        <v>179</v>
      </c>
      <c r="AU179" s="146" t="s">
        <v>84</v>
      </c>
      <c r="AY179" s="16" t="s">
        <v>176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6" t="s">
        <v>84</v>
      </c>
      <c r="BK179" s="147">
        <f t="shared" si="29"/>
        <v>0</v>
      </c>
      <c r="BL179" s="16" t="s">
        <v>182</v>
      </c>
      <c r="BM179" s="146" t="s">
        <v>1044</v>
      </c>
    </row>
    <row r="180" spans="2:65" s="1" customFormat="1" ht="16.5" customHeight="1">
      <c r="B180" s="31"/>
      <c r="C180" s="135" t="s">
        <v>412</v>
      </c>
      <c r="D180" s="135" t="s">
        <v>179</v>
      </c>
      <c r="E180" s="136" t="s">
        <v>1045</v>
      </c>
      <c r="F180" s="137" t="s">
        <v>1046</v>
      </c>
      <c r="G180" s="138" t="s">
        <v>930</v>
      </c>
      <c r="H180" s="139">
        <v>1</v>
      </c>
      <c r="I180" s="140"/>
      <c r="J180" s="141">
        <f t="shared" si="20"/>
        <v>0</v>
      </c>
      <c r="K180" s="137" t="s">
        <v>1</v>
      </c>
      <c r="L180" s="31"/>
      <c r="M180" s="142" t="s">
        <v>1</v>
      </c>
      <c r="N180" s="143" t="s">
        <v>41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</v>
      </c>
      <c r="T180" s="145">
        <f t="shared" si="23"/>
        <v>0</v>
      </c>
      <c r="AR180" s="146" t="s">
        <v>182</v>
      </c>
      <c r="AT180" s="146" t="s">
        <v>179</v>
      </c>
      <c r="AU180" s="146" t="s">
        <v>84</v>
      </c>
      <c r="AY180" s="16" t="s">
        <v>176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6" t="s">
        <v>84</v>
      </c>
      <c r="BK180" s="147">
        <f t="shared" si="29"/>
        <v>0</v>
      </c>
      <c r="BL180" s="16" t="s">
        <v>182</v>
      </c>
      <c r="BM180" s="146" t="s">
        <v>1047</v>
      </c>
    </row>
    <row r="181" spans="2:65" s="1" customFormat="1" ht="24.2" customHeight="1">
      <c r="B181" s="31"/>
      <c r="C181" s="135" t="s">
        <v>552</v>
      </c>
      <c r="D181" s="135" t="s">
        <v>179</v>
      </c>
      <c r="E181" s="136" t="s">
        <v>1048</v>
      </c>
      <c r="F181" s="137" t="s">
        <v>1049</v>
      </c>
      <c r="G181" s="138" t="s">
        <v>930</v>
      </c>
      <c r="H181" s="139">
        <v>1</v>
      </c>
      <c r="I181" s="140"/>
      <c r="J181" s="141">
        <f t="shared" si="20"/>
        <v>0</v>
      </c>
      <c r="K181" s="137" t="s">
        <v>1</v>
      </c>
      <c r="L181" s="31"/>
      <c r="M181" s="142" t="s">
        <v>1</v>
      </c>
      <c r="N181" s="143" t="s">
        <v>41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182</v>
      </c>
      <c r="AT181" s="146" t="s">
        <v>179</v>
      </c>
      <c r="AU181" s="146" t="s">
        <v>84</v>
      </c>
      <c r="AY181" s="16" t="s">
        <v>176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6" t="s">
        <v>84</v>
      </c>
      <c r="BK181" s="147">
        <f t="shared" si="29"/>
        <v>0</v>
      </c>
      <c r="BL181" s="16" t="s">
        <v>182</v>
      </c>
      <c r="BM181" s="146" t="s">
        <v>1050</v>
      </c>
    </row>
    <row r="182" spans="2:65" s="1" customFormat="1" ht="21.75" customHeight="1">
      <c r="B182" s="31"/>
      <c r="C182" s="135" t="s">
        <v>525</v>
      </c>
      <c r="D182" s="135" t="s">
        <v>179</v>
      </c>
      <c r="E182" s="136" t="s">
        <v>1051</v>
      </c>
      <c r="F182" s="137" t="s">
        <v>1052</v>
      </c>
      <c r="G182" s="138" t="s">
        <v>930</v>
      </c>
      <c r="H182" s="139">
        <v>1</v>
      </c>
      <c r="I182" s="140"/>
      <c r="J182" s="141">
        <f t="shared" si="20"/>
        <v>0</v>
      </c>
      <c r="K182" s="137" t="s">
        <v>1</v>
      </c>
      <c r="L182" s="31"/>
      <c r="M182" s="142" t="s">
        <v>1</v>
      </c>
      <c r="N182" s="143" t="s">
        <v>41</v>
      </c>
      <c r="P182" s="144">
        <f t="shared" si="21"/>
        <v>0</v>
      </c>
      <c r="Q182" s="144">
        <v>0</v>
      </c>
      <c r="R182" s="144">
        <f t="shared" si="22"/>
        <v>0</v>
      </c>
      <c r="S182" s="144">
        <v>0</v>
      </c>
      <c r="T182" s="145">
        <f t="shared" si="23"/>
        <v>0</v>
      </c>
      <c r="AR182" s="146" t="s">
        <v>182</v>
      </c>
      <c r="AT182" s="146" t="s">
        <v>179</v>
      </c>
      <c r="AU182" s="146" t="s">
        <v>84</v>
      </c>
      <c r="AY182" s="16" t="s">
        <v>176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6" t="s">
        <v>84</v>
      </c>
      <c r="BK182" s="147">
        <f t="shared" si="29"/>
        <v>0</v>
      </c>
      <c r="BL182" s="16" t="s">
        <v>182</v>
      </c>
      <c r="BM182" s="146" t="s">
        <v>1053</v>
      </c>
    </row>
    <row r="183" spans="2:65" s="1" customFormat="1" ht="33" customHeight="1">
      <c r="B183" s="31"/>
      <c r="C183" s="135" t="s">
        <v>563</v>
      </c>
      <c r="D183" s="135" t="s">
        <v>179</v>
      </c>
      <c r="E183" s="136" t="s">
        <v>1054</v>
      </c>
      <c r="F183" s="137" t="s">
        <v>1055</v>
      </c>
      <c r="G183" s="138" t="s">
        <v>930</v>
      </c>
      <c r="H183" s="139">
        <v>1</v>
      </c>
      <c r="I183" s="140"/>
      <c r="J183" s="141">
        <f t="shared" si="20"/>
        <v>0</v>
      </c>
      <c r="K183" s="137" t="s">
        <v>1</v>
      </c>
      <c r="L183" s="31"/>
      <c r="M183" s="142" t="s">
        <v>1</v>
      </c>
      <c r="N183" s="143" t="s">
        <v>41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182</v>
      </c>
      <c r="AT183" s="146" t="s">
        <v>179</v>
      </c>
      <c r="AU183" s="146" t="s">
        <v>84</v>
      </c>
      <c r="AY183" s="16" t="s">
        <v>176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6" t="s">
        <v>84</v>
      </c>
      <c r="BK183" s="147">
        <f t="shared" si="29"/>
        <v>0</v>
      </c>
      <c r="BL183" s="16" t="s">
        <v>182</v>
      </c>
      <c r="BM183" s="146" t="s">
        <v>1056</v>
      </c>
    </row>
    <row r="184" spans="2:65" s="1" customFormat="1" ht="24.2" customHeight="1">
      <c r="B184" s="31"/>
      <c r="C184" s="135" t="s">
        <v>567</v>
      </c>
      <c r="D184" s="135" t="s">
        <v>179</v>
      </c>
      <c r="E184" s="136" t="s">
        <v>1057</v>
      </c>
      <c r="F184" s="137" t="s">
        <v>1058</v>
      </c>
      <c r="G184" s="138" t="s">
        <v>930</v>
      </c>
      <c r="H184" s="139">
        <v>1</v>
      </c>
      <c r="I184" s="140"/>
      <c r="J184" s="141">
        <f t="shared" si="20"/>
        <v>0</v>
      </c>
      <c r="K184" s="137" t="s">
        <v>1</v>
      </c>
      <c r="L184" s="31"/>
      <c r="M184" s="142" t="s">
        <v>1</v>
      </c>
      <c r="N184" s="143" t="s">
        <v>41</v>
      </c>
      <c r="P184" s="144">
        <f t="shared" si="21"/>
        <v>0</v>
      </c>
      <c r="Q184" s="144">
        <v>0</v>
      </c>
      <c r="R184" s="144">
        <f t="shared" si="22"/>
        <v>0</v>
      </c>
      <c r="S184" s="144">
        <v>0</v>
      </c>
      <c r="T184" s="145">
        <f t="shared" si="23"/>
        <v>0</v>
      </c>
      <c r="AR184" s="146" t="s">
        <v>182</v>
      </c>
      <c r="AT184" s="146" t="s">
        <v>179</v>
      </c>
      <c r="AU184" s="146" t="s">
        <v>84</v>
      </c>
      <c r="AY184" s="16" t="s">
        <v>176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6" t="s">
        <v>84</v>
      </c>
      <c r="BK184" s="147">
        <f t="shared" si="29"/>
        <v>0</v>
      </c>
      <c r="BL184" s="16" t="s">
        <v>182</v>
      </c>
      <c r="BM184" s="146" t="s">
        <v>1059</v>
      </c>
    </row>
    <row r="185" spans="2:65" s="1" customFormat="1" ht="16.5" customHeight="1">
      <c r="B185" s="31"/>
      <c r="C185" s="135" t="s">
        <v>571</v>
      </c>
      <c r="D185" s="135" t="s">
        <v>179</v>
      </c>
      <c r="E185" s="136" t="s">
        <v>1060</v>
      </c>
      <c r="F185" s="137" t="s">
        <v>1061</v>
      </c>
      <c r="G185" s="138" t="s">
        <v>930</v>
      </c>
      <c r="H185" s="139">
        <v>1</v>
      </c>
      <c r="I185" s="140"/>
      <c r="J185" s="141">
        <f t="shared" si="20"/>
        <v>0</v>
      </c>
      <c r="K185" s="137" t="s">
        <v>1</v>
      </c>
      <c r="L185" s="31"/>
      <c r="M185" s="142" t="s">
        <v>1</v>
      </c>
      <c r="N185" s="143" t="s">
        <v>41</v>
      </c>
      <c r="P185" s="144">
        <f t="shared" si="21"/>
        <v>0</v>
      </c>
      <c r="Q185" s="144">
        <v>0</v>
      </c>
      <c r="R185" s="144">
        <f t="shared" si="22"/>
        <v>0</v>
      </c>
      <c r="S185" s="144">
        <v>0</v>
      </c>
      <c r="T185" s="145">
        <f t="shared" si="23"/>
        <v>0</v>
      </c>
      <c r="AR185" s="146" t="s">
        <v>182</v>
      </c>
      <c r="AT185" s="146" t="s">
        <v>179</v>
      </c>
      <c r="AU185" s="146" t="s">
        <v>84</v>
      </c>
      <c r="AY185" s="16" t="s">
        <v>176</v>
      </c>
      <c r="BE185" s="147">
        <f t="shared" si="24"/>
        <v>0</v>
      </c>
      <c r="BF185" s="147">
        <f t="shared" si="25"/>
        <v>0</v>
      </c>
      <c r="BG185" s="147">
        <f t="shared" si="26"/>
        <v>0</v>
      </c>
      <c r="BH185" s="147">
        <f t="shared" si="27"/>
        <v>0</v>
      </c>
      <c r="BI185" s="147">
        <f t="shared" si="28"/>
        <v>0</v>
      </c>
      <c r="BJ185" s="16" t="s">
        <v>84</v>
      </c>
      <c r="BK185" s="147">
        <f t="shared" si="29"/>
        <v>0</v>
      </c>
      <c r="BL185" s="16" t="s">
        <v>182</v>
      </c>
      <c r="BM185" s="146" t="s">
        <v>1062</v>
      </c>
    </row>
    <row r="186" spans="2:65" s="1" customFormat="1" ht="16.5" customHeight="1">
      <c r="B186" s="31"/>
      <c r="C186" s="135" t="s">
        <v>579</v>
      </c>
      <c r="D186" s="135" t="s">
        <v>179</v>
      </c>
      <c r="E186" s="136" t="s">
        <v>1063</v>
      </c>
      <c r="F186" s="137" t="s">
        <v>1064</v>
      </c>
      <c r="G186" s="138" t="s">
        <v>930</v>
      </c>
      <c r="H186" s="139">
        <v>1</v>
      </c>
      <c r="I186" s="140"/>
      <c r="J186" s="141">
        <f t="shared" si="20"/>
        <v>0</v>
      </c>
      <c r="K186" s="137" t="s">
        <v>1</v>
      </c>
      <c r="L186" s="31"/>
      <c r="M186" s="142" t="s">
        <v>1</v>
      </c>
      <c r="N186" s="143" t="s">
        <v>41</v>
      </c>
      <c r="P186" s="144">
        <f t="shared" si="21"/>
        <v>0</v>
      </c>
      <c r="Q186" s="144">
        <v>0</v>
      </c>
      <c r="R186" s="144">
        <f t="shared" si="22"/>
        <v>0</v>
      </c>
      <c r="S186" s="144">
        <v>0</v>
      </c>
      <c r="T186" s="145">
        <f t="shared" si="23"/>
        <v>0</v>
      </c>
      <c r="AR186" s="146" t="s">
        <v>182</v>
      </c>
      <c r="AT186" s="146" t="s">
        <v>179</v>
      </c>
      <c r="AU186" s="146" t="s">
        <v>84</v>
      </c>
      <c r="AY186" s="16" t="s">
        <v>176</v>
      </c>
      <c r="BE186" s="147">
        <f t="shared" si="24"/>
        <v>0</v>
      </c>
      <c r="BF186" s="147">
        <f t="shared" si="25"/>
        <v>0</v>
      </c>
      <c r="BG186" s="147">
        <f t="shared" si="26"/>
        <v>0</v>
      </c>
      <c r="BH186" s="147">
        <f t="shared" si="27"/>
        <v>0</v>
      </c>
      <c r="BI186" s="147">
        <f t="shared" si="28"/>
        <v>0</v>
      </c>
      <c r="BJ186" s="16" t="s">
        <v>84</v>
      </c>
      <c r="BK186" s="147">
        <f t="shared" si="29"/>
        <v>0</v>
      </c>
      <c r="BL186" s="16" t="s">
        <v>182</v>
      </c>
      <c r="BM186" s="146" t="s">
        <v>1065</v>
      </c>
    </row>
    <row r="187" spans="2:65" s="1" customFormat="1" ht="16.5" customHeight="1">
      <c r="B187" s="31"/>
      <c r="C187" s="135" t="s">
        <v>585</v>
      </c>
      <c r="D187" s="135" t="s">
        <v>179</v>
      </c>
      <c r="E187" s="136" t="s">
        <v>1066</v>
      </c>
      <c r="F187" s="137" t="s">
        <v>1067</v>
      </c>
      <c r="G187" s="138" t="s">
        <v>930</v>
      </c>
      <c r="H187" s="139">
        <v>1</v>
      </c>
      <c r="I187" s="140"/>
      <c r="J187" s="141">
        <f t="shared" si="20"/>
        <v>0</v>
      </c>
      <c r="K187" s="137" t="s">
        <v>1</v>
      </c>
      <c r="L187" s="31"/>
      <c r="M187" s="142" t="s">
        <v>1</v>
      </c>
      <c r="N187" s="143" t="s">
        <v>41</v>
      </c>
      <c r="P187" s="144">
        <f t="shared" si="21"/>
        <v>0</v>
      </c>
      <c r="Q187" s="144">
        <v>0</v>
      </c>
      <c r="R187" s="144">
        <f t="shared" si="22"/>
        <v>0</v>
      </c>
      <c r="S187" s="144">
        <v>0</v>
      </c>
      <c r="T187" s="145">
        <f t="shared" si="23"/>
        <v>0</v>
      </c>
      <c r="AR187" s="146" t="s">
        <v>182</v>
      </c>
      <c r="AT187" s="146" t="s">
        <v>179</v>
      </c>
      <c r="AU187" s="146" t="s">
        <v>84</v>
      </c>
      <c r="AY187" s="16" t="s">
        <v>176</v>
      </c>
      <c r="BE187" s="147">
        <f t="shared" si="24"/>
        <v>0</v>
      </c>
      <c r="BF187" s="147">
        <f t="shared" si="25"/>
        <v>0</v>
      </c>
      <c r="BG187" s="147">
        <f t="shared" si="26"/>
        <v>0</v>
      </c>
      <c r="BH187" s="147">
        <f t="shared" si="27"/>
        <v>0</v>
      </c>
      <c r="BI187" s="147">
        <f t="shared" si="28"/>
        <v>0</v>
      </c>
      <c r="BJ187" s="16" t="s">
        <v>84</v>
      </c>
      <c r="BK187" s="147">
        <f t="shared" si="29"/>
        <v>0</v>
      </c>
      <c r="BL187" s="16" t="s">
        <v>182</v>
      </c>
      <c r="BM187" s="146" t="s">
        <v>1068</v>
      </c>
    </row>
    <row r="188" spans="2:65" s="1" customFormat="1" ht="16.5" customHeight="1">
      <c r="B188" s="31"/>
      <c r="C188" s="135" t="s">
        <v>591</v>
      </c>
      <c r="D188" s="135" t="s">
        <v>179</v>
      </c>
      <c r="E188" s="136" t="s">
        <v>1069</v>
      </c>
      <c r="F188" s="137" t="s">
        <v>1070</v>
      </c>
      <c r="G188" s="138" t="s">
        <v>930</v>
      </c>
      <c r="H188" s="139">
        <v>1</v>
      </c>
      <c r="I188" s="140"/>
      <c r="J188" s="141">
        <f t="shared" si="20"/>
        <v>0</v>
      </c>
      <c r="K188" s="137" t="s">
        <v>1</v>
      </c>
      <c r="L188" s="31"/>
      <c r="M188" s="142" t="s">
        <v>1</v>
      </c>
      <c r="N188" s="143" t="s">
        <v>41</v>
      </c>
      <c r="P188" s="144">
        <f t="shared" si="21"/>
        <v>0</v>
      </c>
      <c r="Q188" s="144">
        <v>0</v>
      </c>
      <c r="R188" s="144">
        <f t="shared" si="22"/>
        <v>0</v>
      </c>
      <c r="S188" s="144">
        <v>0</v>
      </c>
      <c r="T188" s="145">
        <f t="shared" si="23"/>
        <v>0</v>
      </c>
      <c r="AR188" s="146" t="s">
        <v>182</v>
      </c>
      <c r="AT188" s="146" t="s">
        <v>179</v>
      </c>
      <c r="AU188" s="146" t="s">
        <v>84</v>
      </c>
      <c r="AY188" s="16" t="s">
        <v>176</v>
      </c>
      <c r="BE188" s="147">
        <f t="shared" si="24"/>
        <v>0</v>
      </c>
      <c r="BF188" s="147">
        <f t="shared" si="25"/>
        <v>0</v>
      </c>
      <c r="BG188" s="147">
        <f t="shared" si="26"/>
        <v>0</v>
      </c>
      <c r="BH188" s="147">
        <f t="shared" si="27"/>
        <v>0</v>
      </c>
      <c r="BI188" s="147">
        <f t="shared" si="28"/>
        <v>0</v>
      </c>
      <c r="BJ188" s="16" t="s">
        <v>84</v>
      </c>
      <c r="BK188" s="147">
        <f t="shared" si="29"/>
        <v>0</v>
      </c>
      <c r="BL188" s="16" t="s">
        <v>182</v>
      </c>
      <c r="BM188" s="146" t="s">
        <v>1071</v>
      </c>
    </row>
    <row r="189" spans="2:65" s="1" customFormat="1" ht="16.5" customHeight="1">
      <c r="B189" s="31"/>
      <c r="C189" s="135" t="s">
        <v>597</v>
      </c>
      <c r="D189" s="135" t="s">
        <v>179</v>
      </c>
      <c r="E189" s="136" t="s">
        <v>1072</v>
      </c>
      <c r="F189" s="137" t="s">
        <v>1073</v>
      </c>
      <c r="G189" s="138" t="s">
        <v>930</v>
      </c>
      <c r="H189" s="139">
        <v>1</v>
      </c>
      <c r="I189" s="140"/>
      <c r="J189" s="141">
        <f t="shared" si="20"/>
        <v>0</v>
      </c>
      <c r="K189" s="137" t="s">
        <v>1</v>
      </c>
      <c r="L189" s="31"/>
      <c r="M189" s="142" t="s">
        <v>1</v>
      </c>
      <c r="N189" s="143" t="s">
        <v>41</v>
      </c>
      <c r="P189" s="144">
        <f t="shared" si="21"/>
        <v>0</v>
      </c>
      <c r="Q189" s="144">
        <v>0</v>
      </c>
      <c r="R189" s="144">
        <f t="shared" si="22"/>
        <v>0</v>
      </c>
      <c r="S189" s="144">
        <v>0</v>
      </c>
      <c r="T189" s="145">
        <f t="shared" si="23"/>
        <v>0</v>
      </c>
      <c r="AR189" s="146" t="s">
        <v>182</v>
      </c>
      <c r="AT189" s="146" t="s">
        <v>179</v>
      </c>
      <c r="AU189" s="146" t="s">
        <v>84</v>
      </c>
      <c r="AY189" s="16" t="s">
        <v>176</v>
      </c>
      <c r="BE189" s="147">
        <f t="shared" si="24"/>
        <v>0</v>
      </c>
      <c r="BF189" s="147">
        <f t="shared" si="25"/>
        <v>0</v>
      </c>
      <c r="BG189" s="147">
        <f t="shared" si="26"/>
        <v>0</v>
      </c>
      <c r="BH189" s="147">
        <f t="shared" si="27"/>
        <v>0</v>
      </c>
      <c r="BI189" s="147">
        <f t="shared" si="28"/>
        <v>0</v>
      </c>
      <c r="BJ189" s="16" t="s">
        <v>84</v>
      </c>
      <c r="BK189" s="147">
        <f t="shared" si="29"/>
        <v>0</v>
      </c>
      <c r="BL189" s="16" t="s">
        <v>182</v>
      </c>
      <c r="BM189" s="146" t="s">
        <v>1074</v>
      </c>
    </row>
    <row r="190" spans="2:65" s="1" customFormat="1" ht="16.5" customHeight="1">
      <c r="B190" s="31"/>
      <c r="C190" s="135" t="s">
        <v>602</v>
      </c>
      <c r="D190" s="135" t="s">
        <v>179</v>
      </c>
      <c r="E190" s="136" t="s">
        <v>1075</v>
      </c>
      <c r="F190" s="137" t="s">
        <v>1076</v>
      </c>
      <c r="G190" s="138" t="s">
        <v>930</v>
      </c>
      <c r="H190" s="139">
        <v>1</v>
      </c>
      <c r="I190" s="140"/>
      <c r="J190" s="141">
        <f t="shared" si="20"/>
        <v>0</v>
      </c>
      <c r="K190" s="137" t="s">
        <v>1</v>
      </c>
      <c r="L190" s="31"/>
      <c r="M190" s="142" t="s">
        <v>1</v>
      </c>
      <c r="N190" s="143" t="s">
        <v>41</v>
      </c>
      <c r="P190" s="144">
        <f t="shared" si="21"/>
        <v>0</v>
      </c>
      <c r="Q190" s="144">
        <v>0</v>
      </c>
      <c r="R190" s="144">
        <f t="shared" si="22"/>
        <v>0</v>
      </c>
      <c r="S190" s="144">
        <v>0</v>
      </c>
      <c r="T190" s="145">
        <f t="shared" si="23"/>
        <v>0</v>
      </c>
      <c r="AR190" s="146" t="s">
        <v>182</v>
      </c>
      <c r="AT190" s="146" t="s">
        <v>179</v>
      </c>
      <c r="AU190" s="146" t="s">
        <v>84</v>
      </c>
      <c r="AY190" s="16" t="s">
        <v>176</v>
      </c>
      <c r="BE190" s="147">
        <f t="shared" si="24"/>
        <v>0</v>
      </c>
      <c r="BF190" s="147">
        <f t="shared" si="25"/>
        <v>0</v>
      </c>
      <c r="BG190" s="147">
        <f t="shared" si="26"/>
        <v>0</v>
      </c>
      <c r="BH190" s="147">
        <f t="shared" si="27"/>
        <v>0</v>
      </c>
      <c r="BI190" s="147">
        <f t="shared" si="28"/>
        <v>0</v>
      </c>
      <c r="BJ190" s="16" t="s">
        <v>84</v>
      </c>
      <c r="BK190" s="147">
        <f t="shared" si="29"/>
        <v>0</v>
      </c>
      <c r="BL190" s="16" t="s">
        <v>182</v>
      </c>
      <c r="BM190" s="146" t="s">
        <v>1077</v>
      </c>
    </row>
    <row r="191" spans="2:65" s="1" customFormat="1" ht="16.5" customHeight="1">
      <c r="B191" s="31"/>
      <c r="C191" s="135" t="s">
        <v>606</v>
      </c>
      <c r="D191" s="135" t="s">
        <v>179</v>
      </c>
      <c r="E191" s="136" t="s">
        <v>1078</v>
      </c>
      <c r="F191" s="137" t="s">
        <v>1079</v>
      </c>
      <c r="G191" s="138" t="s">
        <v>930</v>
      </c>
      <c r="H191" s="139">
        <v>1</v>
      </c>
      <c r="I191" s="140"/>
      <c r="J191" s="141">
        <f t="shared" si="20"/>
        <v>0</v>
      </c>
      <c r="K191" s="137" t="s">
        <v>1</v>
      </c>
      <c r="L191" s="31"/>
      <c r="M191" s="142" t="s">
        <v>1</v>
      </c>
      <c r="N191" s="143" t="s">
        <v>41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182</v>
      </c>
      <c r="AT191" s="146" t="s">
        <v>179</v>
      </c>
      <c r="AU191" s="146" t="s">
        <v>84</v>
      </c>
      <c r="AY191" s="16" t="s">
        <v>176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6" t="s">
        <v>84</v>
      </c>
      <c r="BK191" s="147">
        <f t="shared" si="29"/>
        <v>0</v>
      </c>
      <c r="BL191" s="16" t="s">
        <v>182</v>
      </c>
      <c r="BM191" s="146" t="s">
        <v>1080</v>
      </c>
    </row>
    <row r="192" spans="2:65" s="1" customFormat="1" ht="16.5" customHeight="1">
      <c r="B192" s="31"/>
      <c r="C192" s="135" t="s">
        <v>612</v>
      </c>
      <c r="D192" s="135" t="s">
        <v>179</v>
      </c>
      <c r="E192" s="136" t="s">
        <v>1081</v>
      </c>
      <c r="F192" s="137" t="s">
        <v>1082</v>
      </c>
      <c r="G192" s="138" t="s">
        <v>930</v>
      </c>
      <c r="H192" s="139">
        <v>1</v>
      </c>
      <c r="I192" s="140"/>
      <c r="J192" s="141">
        <f t="shared" si="20"/>
        <v>0</v>
      </c>
      <c r="K192" s="137" t="s">
        <v>1</v>
      </c>
      <c r="L192" s="31"/>
      <c r="M192" s="142" t="s">
        <v>1</v>
      </c>
      <c r="N192" s="143" t="s">
        <v>41</v>
      </c>
      <c r="P192" s="144">
        <f t="shared" si="21"/>
        <v>0</v>
      </c>
      <c r="Q192" s="144">
        <v>0</v>
      </c>
      <c r="R192" s="144">
        <f t="shared" si="22"/>
        <v>0</v>
      </c>
      <c r="S192" s="144">
        <v>0</v>
      </c>
      <c r="T192" s="145">
        <f t="shared" si="23"/>
        <v>0</v>
      </c>
      <c r="AR192" s="146" t="s">
        <v>182</v>
      </c>
      <c r="AT192" s="146" t="s">
        <v>179</v>
      </c>
      <c r="AU192" s="146" t="s">
        <v>84</v>
      </c>
      <c r="AY192" s="16" t="s">
        <v>176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6" t="s">
        <v>84</v>
      </c>
      <c r="BK192" s="147">
        <f t="shared" si="29"/>
        <v>0</v>
      </c>
      <c r="BL192" s="16" t="s">
        <v>182</v>
      </c>
      <c r="BM192" s="146" t="s">
        <v>1083</v>
      </c>
    </row>
    <row r="193" spans="2:65" s="1" customFormat="1" ht="16.5" customHeight="1">
      <c r="B193" s="31"/>
      <c r="C193" s="135" t="s">
        <v>616</v>
      </c>
      <c r="D193" s="135" t="s">
        <v>179</v>
      </c>
      <c r="E193" s="136" t="s">
        <v>1084</v>
      </c>
      <c r="F193" s="137" t="s">
        <v>1085</v>
      </c>
      <c r="G193" s="138" t="s">
        <v>930</v>
      </c>
      <c r="H193" s="139">
        <v>1</v>
      </c>
      <c r="I193" s="140"/>
      <c r="J193" s="141">
        <f t="shared" si="20"/>
        <v>0</v>
      </c>
      <c r="K193" s="137" t="s">
        <v>1</v>
      </c>
      <c r="L193" s="31"/>
      <c r="M193" s="142" t="s">
        <v>1</v>
      </c>
      <c r="N193" s="143" t="s">
        <v>41</v>
      </c>
      <c r="P193" s="144">
        <f t="shared" si="21"/>
        <v>0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AR193" s="146" t="s">
        <v>182</v>
      </c>
      <c r="AT193" s="146" t="s">
        <v>179</v>
      </c>
      <c r="AU193" s="146" t="s">
        <v>84</v>
      </c>
      <c r="AY193" s="16" t="s">
        <v>176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6" t="s">
        <v>84</v>
      </c>
      <c r="BK193" s="147">
        <f t="shared" si="29"/>
        <v>0</v>
      </c>
      <c r="BL193" s="16" t="s">
        <v>182</v>
      </c>
      <c r="BM193" s="146" t="s">
        <v>1086</v>
      </c>
    </row>
    <row r="194" spans="2:65" s="1" customFormat="1" ht="16.5" customHeight="1">
      <c r="B194" s="31"/>
      <c r="C194" s="135" t="s">
        <v>620</v>
      </c>
      <c r="D194" s="135" t="s">
        <v>179</v>
      </c>
      <c r="E194" s="136" t="s">
        <v>1087</v>
      </c>
      <c r="F194" s="137" t="s">
        <v>1088</v>
      </c>
      <c r="G194" s="138" t="s">
        <v>930</v>
      </c>
      <c r="H194" s="139">
        <v>1</v>
      </c>
      <c r="I194" s="140"/>
      <c r="J194" s="141">
        <f t="shared" si="20"/>
        <v>0</v>
      </c>
      <c r="K194" s="137" t="s">
        <v>1</v>
      </c>
      <c r="L194" s="31"/>
      <c r="M194" s="142" t="s">
        <v>1</v>
      </c>
      <c r="N194" s="143" t="s">
        <v>41</v>
      </c>
      <c r="P194" s="144">
        <f t="shared" si="21"/>
        <v>0</v>
      </c>
      <c r="Q194" s="144">
        <v>0</v>
      </c>
      <c r="R194" s="144">
        <f t="shared" si="22"/>
        <v>0</v>
      </c>
      <c r="S194" s="144">
        <v>0</v>
      </c>
      <c r="T194" s="145">
        <f t="shared" si="23"/>
        <v>0</v>
      </c>
      <c r="AR194" s="146" t="s">
        <v>182</v>
      </c>
      <c r="AT194" s="146" t="s">
        <v>179</v>
      </c>
      <c r="AU194" s="146" t="s">
        <v>84</v>
      </c>
      <c r="AY194" s="16" t="s">
        <v>176</v>
      </c>
      <c r="BE194" s="147">
        <f t="shared" si="24"/>
        <v>0</v>
      </c>
      <c r="BF194" s="147">
        <f t="shared" si="25"/>
        <v>0</v>
      </c>
      <c r="BG194" s="147">
        <f t="shared" si="26"/>
        <v>0</v>
      </c>
      <c r="BH194" s="147">
        <f t="shared" si="27"/>
        <v>0</v>
      </c>
      <c r="BI194" s="147">
        <f t="shared" si="28"/>
        <v>0</v>
      </c>
      <c r="BJ194" s="16" t="s">
        <v>84</v>
      </c>
      <c r="BK194" s="147">
        <f t="shared" si="29"/>
        <v>0</v>
      </c>
      <c r="BL194" s="16" t="s">
        <v>182</v>
      </c>
      <c r="BM194" s="146" t="s">
        <v>1089</v>
      </c>
    </row>
    <row r="195" spans="2:65" s="1" customFormat="1" ht="16.5" customHeight="1">
      <c r="B195" s="31"/>
      <c r="C195" s="135" t="s">
        <v>637</v>
      </c>
      <c r="D195" s="135" t="s">
        <v>179</v>
      </c>
      <c r="E195" s="136" t="s">
        <v>1090</v>
      </c>
      <c r="F195" s="137" t="s">
        <v>1091</v>
      </c>
      <c r="G195" s="138" t="s">
        <v>930</v>
      </c>
      <c r="H195" s="139">
        <v>1</v>
      </c>
      <c r="I195" s="140"/>
      <c r="J195" s="141">
        <f t="shared" si="20"/>
        <v>0</v>
      </c>
      <c r="K195" s="137" t="s">
        <v>1</v>
      </c>
      <c r="L195" s="31"/>
      <c r="M195" s="142" t="s">
        <v>1</v>
      </c>
      <c r="N195" s="143" t="s">
        <v>41</v>
      </c>
      <c r="P195" s="144">
        <f t="shared" si="21"/>
        <v>0</v>
      </c>
      <c r="Q195" s="144">
        <v>0</v>
      </c>
      <c r="R195" s="144">
        <f t="shared" si="22"/>
        <v>0</v>
      </c>
      <c r="S195" s="144">
        <v>0</v>
      </c>
      <c r="T195" s="145">
        <f t="shared" si="23"/>
        <v>0</v>
      </c>
      <c r="AR195" s="146" t="s">
        <v>182</v>
      </c>
      <c r="AT195" s="146" t="s">
        <v>179</v>
      </c>
      <c r="AU195" s="146" t="s">
        <v>84</v>
      </c>
      <c r="AY195" s="16" t="s">
        <v>176</v>
      </c>
      <c r="BE195" s="147">
        <f t="shared" si="24"/>
        <v>0</v>
      </c>
      <c r="BF195" s="147">
        <f t="shared" si="25"/>
        <v>0</v>
      </c>
      <c r="BG195" s="147">
        <f t="shared" si="26"/>
        <v>0</v>
      </c>
      <c r="BH195" s="147">
        <f t="shared" si="27"/>
        <v>0</v>
      </c>
      <c r="BI195" s="147">
        <f t="shared" si="28"/>
        <v>0</v>
      </c>
      <c r="BJ195" s="16" t="s">
        <v>84</v>
      </c>
      <c r="BK195" s="147">
        <f t="shared" si="29"/>
        <v>0</v>
      </c>
      <c r="BL195" s="16" t="s">
        <v>182</v>
      </c>
      <c r="BM195" s="146" t="s">
        <v>1092</v>
      </c>
    </row>
    <row r="196" spans="2:65" s="1" customFormat="1" ht="16.5" customHeight="1">
      <c r="B196" s="31"/>
      <c r="C196" s="135" t="s">
        <v>642</v>
      </c>
      <c r="D196" s="135" t="s">
        <v>179</v>
      </c>
      <c r="E196" s="136" t="s">
        <v>1093</v>
      </c>
      <c r="F196" s="137" t="s">
        <v>1094</v>
      </c>
      <c r="G196" s="138" t="s">
        <v>930</v>
      </c>
      <c r="H196" s="139">
        <v>1</v>
      </c>
      <c r="I196" s="140"/>
      <c r="J196" s="141">
        <f t="shared" si="20"/>
        <v>0</v>
      </c>
      <c r="K196" s="137" t="s">
        <v>1</v>
      </c>
      <c r="L196" s="31"/>
      <c r="M196" s="142" t="s">
        <v>1</v>
      </c>
      <c r="N196" s="143" t="s">
        <v>41</v>
      </c>
      <c r="P196" s="144">
        <f t="shared" si="21"/>
        <v>0</v>
      </c>
      <c r="Q196" s="144">
        <v>0</v>
      </c>
      <c r="R196" s="144">
        <f t="shared" si="22"/>
        <v>0</v>
      </c>
      <c r="S196" s="144">
        <v>0</v>
      </c>
      <c r="T196" s="145">
        <f t="shared" si="23"/>
        <v>0</v>
      </c>
      <c r="AR196" s="146" t="s">
        <v>182</v>
      </c>
      <c r="AT196" s="146" t="s">
        <v>179</v>
      </c>
      <c r="AU196" s="146" t="s">
        <v>84</v>
      </c>
      <c r="AY196" s="16" t="s">
        <v>176</v>
      </c>
      <c r="BE196" s="147">
        <f t="shared" si="24"/>
        <v>0</v>
      </c>
      <c r="BF196" s="147">
        <f t="shared" si="25"/>
        <v>0</v>
      </c>
      <c r="BG196" s="147">
        <f t="shared" si="26"/>
        <v>0</v>
      </c>
      <c r="BH196" s="147">
        <f t="shared" si="27"/>
        <v>0</v>
      </c>
      <c r="BI196" s="147">
        <f t="shared" si="28"/>
        <v>0</v>
      </c>
      <c r="BJ196" s="16" t="s">
        <v>84</v>
      </c>
      <c r="BK196" s="147">
        <f t="shared" si="29"/>
        <v>0</v>
      </c>
      <c r="BL196" s="16" t="s">
        <v>182</v>
      </c>
      <c r="BM196" s="146" t="s">
        <v>1095</v>
      </c>
    </row>
    <row r="197" spans="2:65" s="1" customFormat="1" ht="16.5" customHeight="1">
      <c r="B197" s="31"/>
      <c r="C197" s="135" t="s">
        <v>646</v>
      </c>
      <c r="D197" s="135" t="s">
        <v>179</v>
      </c>
      <c r="E197" s="136" t="s">
        <v>1096</v>
      </c>
      <c r="F197" s="137" t="s">
        <v>1097</v>
      </c>
      <c r="G197" s="138" t="s">
        <v>930</v>
      </c>
      <c r="H197" s="139">
        <v>1</v>
      </c>
      <c r="I197" s="140"/>
      <c r="J197" s="141">
        <f t="shared" si="20"/>
        <v>0</v>
      </c>
      <c r="K197" s="137" t="s">
        <v>1</v>
      </c>
      <c r="L197" s="31"/>
      <c r="M197" s="142" t="s">
        <v>1</v>
      </c>
      <c r="N197" s="143" t="s">
        <v>41</v>
      </c>
      <c r="P197" s="144">
        <f t="shared" si="21"/>
        <v>0</v>
      </c>
      <c r="Q197" s="144">
        <v>0</v>
      </c>
      <c r="R197" s="144">
        <f t="shared" si="22"/>
        <v>0</v>
      </c>
      <c r="S197" s="144">
        <v>0</v>
      </c>
      <c r="T197" s="145">
        <f t="shared" si="23"/>
        <v>0</v>
      </c>
      <c r="AR197" s="146" t="s">
        <v>182</v>
      </c>
      <c r="AT197" s="146" t="s">
        <v>179</v>
      </c>
      <c r="AU197" s="146" t="s">
        <v>84</v>
      </c>
      <c r="AY197" s="16" t="s">
        <v>176</v>
      </c>
      <c r="BE197" s="147">
        <f t="shared" si="24"/>
        <v>0</v>
      </c>
      <c r="BF197" s="147">
        <f t="shared" si="25"/>
        <v>0</v>
      </c>
      <c r="BG197" s="147">
        <f t="shared" si="26"/>
        <v>0</v>
      </c>
      <c r="BH197" s="147">
        <f t="shared" si="27"/>
        <v>0</v>
      </c>
      <c r="BI197" s="147">
        <f t="shared" si="28"/>
        <v>0</v>
      </c>
      <c r="BJ197" s="16" t="s">
        <v>84</v>
      </c>
      <c r="BK197" s="147">
        <f t="shared" si="29"/>
        <v>0</v>
      </c>
      <c r="BL197" s="16" t="s">
        <v>182</v>
      </c>
      <c r="BM197" s="146" t="s">
        <v>1098</v>
      </c>
    </row>
    <row r="198" spans="2:65" s="1" customFormat="1" ht="16.5" customHeight="1">
      <c r="B198" s="31"/>
      <c r="C198" s="135" t="s">
        <v>650</v>
      </c>
      <c r="D198" s="135" t="s">
        <v>179</v>
      </c>
      <c r="E198" s="136" t="s">
        <v>1099</v>
      </c>
      <c r="F198" s="137" t="s">
        <v>1100</v>
      </c>
      <c r="G198" s="138" t="s">
        <v>930</v>
      </c>
      <c r="H198" s="139">
        <v>1</v>
      </c>
      <c r="I198" s="140"/>
      <c r="J198" s="141">
        <f t="shared" si="20"/>
        <v>0</v>
      </c>
      <c r="K198" s="137" t="s">
        <v>1</v>
      </c>
      <c r="L198" s="31"/>
      <c r="M198" s="152" t="s">
        <v>1</v>
      </c>
      <c r="N198" s="153" t="s">
        <v>41</v>
      </c>
      <c r="O198" s="154"/>
      <c r="P198" s="155">
        <f t="shared" si="21"/>
        <v>0</v>
      </c>
      <c r="Q198" s="155">
        <v>0</v>
      </c>
      <c r="R198" s="155">
        <f t="shared" si="22"/>
        <v>0</v>
      </c>
      <c r="S198" s="155">
        <v>0</v>
      </c>
      <c r="T198" s="156">
        <f t="shared" si="23"/>
        <v>0</v>
      </c>
      <c r="AR198" s="146" t="s">
        <v>182</v>
      </c>
      <c r="AT198" s="146" t="s">
        <v>179</v>
      </c>
      <c r="AU198" s="146" t="s">
        <v>84</v>
      </c>
      <c r="AY198" s="16" t="s">
        <v>176</v>
      </c>
      <c r="BE198" s="147">
        <f t="shared" si="24"/>
        <v>0</v>
      </c>
      <c r="BF198" s="147">
        <f t="shared" si="25"/>
        <v>0</v>
      </c>
      <c r="BG198" s="147">
        <f t="shared" si="26"/>
        <v>0</v>
      </c>
      <c r="BH198" s="147">
        <f t="shared" si="27"/>
        <v>0</v>
      </c>
      <c r="BI198" s="147">
        <f t="shared" si="28"/>
        <v>0</v>
      </c>
      <c r="BJ198" s="16" t="s">
        <v>84</v>
      </c>
      <c r="BK198" s="147">
        <f t="shared" si="29"/>
        <v>0</v>
      </c>
      <c r="BL198" s="16" t="s">
        <v>182</v>
      </c>
      <c r="BM198" s="146" t="s">
        <v>1101</v>
      </c>
    </row>
    <row r="199" spans="2:65" s="1" customFormat="1" ht="6.95" customHeight="1">
      <c r="B199" s="43"/>
      <c r="C199" s="44"/>
      <c r="D199" s="44"/>
      <c r="E199" s="44"/>
      <c r="F199" s="44"/>
      <c r="G199" s="44"/>
      <c r="H199" s="44"/>
      <c r="I199" s="44"/>
      <c r="J199" s="44"/>
      <c r="K199" s="44"/>
      <c r="L199" s="31"/>
    </row>
  </sheetData>
  <sheetProtection algorithmName="SHA-512" hashValue="OzYTTHcudrP5WRFzKEObwxh/iHaXd0W7hv2QjfrrKv4L+0nPC2HZn4W4s9uzK8PHoxYCZ8aIbFEeTZHp+MUGew==" saltValue="8CR7/xTrZL7KNqihoScCByuSyU44cxO2qDVpJu3x1yCaYJOtMv8nmS1LE62+3C40dG6GumXkDZm2ex2tMomeJQ==" spinCount="100000" sheet="1" objects="1" scenarios="1" formatColumns="0" formatRows="0" autoFilter="0"/>
  <autoFilter ref="C130:K198" xr:uid="{00000000-0009-0000-0000-000004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102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1102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ROUND((SUM(BE122:BE173)),  2)</f>
        <v>0</v>
      </c>
      <c r="I35" s="95">
        <v>0.21</v>
      </c>
      <c r="J35" s="85">
        <f>ROUND(((SUM(BE122:BE173))*I35),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ROUND((SUM(BF122:BF173)),  2)</f>
        <v>0</v>
      </c>
      <c r="I36" s="95">
        <v>0.12</v>
      </c>
      <c r="J36" s="85">
        <f>ROUND(((SUM(BF122:BF173))*I36),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ROUND((SUM(BG122:BG173)),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ROUND((SUM(BH122:BH173)),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ROUND((SUM(BI122:BI173)),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04 - ZTI změna uživání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J122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1103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8" customFormat="1" ht="24.95" customHeight="1">
      <c r="B100" s="107"/>
      <c r="D100" s="108" t="s">
        <v>1104</v>
      </c>
      <c r="E100" s="109"/>
      <c r="F100" s="109"/>
      <c r="G100" s="109"/>
      <c r="H100" s="109"/>
      <c r="I100" s="109"/>
      <c r="J100" s="110">
        <f>J172</f>
        <v>0</v>
      </c>
      <c r="L100" s="107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161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5" t="str">
        <f>E7</f>
        <v>Testovací centrum Menzy CZU</v>
      </c>
      <c r="F110" s="236"/>
      <c r="G110" s="236"/>
      <c r="H110" s="236"/>
      <c r="L110" s="31"/>
    </row>
    <row r="111" spans="2:47" ht="12" customHeight="1">
      <c r="B111" s="19"/>
      <c r="C111" s="26" t="s">
        <v>145</v>
      </c>
      <c r="L111" s="19"/>
    </row>
    <row r="112" spans="2:47" s="1" customFormat="1" ht="16.5" customHeight="1">
      <c r="B112" s="31"/>
      <c r="E112" s="235" t="s">
        <v>223</v>
      </c>
      <c r="F112" s="237"/>
      <c r="G112" s="237"/>
      <c r="H112" s="237"/>
      <c r="L112" s="31"/>
    </row>
    <row r="113" spans="2:65" s="1" customFormat="1" ht="12" customHeight="1">
      <c r="B113" s="31"/>
      <c r="C113" s="26" t="s">
        <v>224</v>
      </c>
      <c r="L113" s="31"/>
    </row>
    <row r="114" spans="2:65" s="1" customFormat="1" ht="16.5" customHeight="1">
      <c r="B114" s="31"/>
      <c r="E114" s="198" t="str">
        <f>E11</f>
        <v>04 - ZTI změna uživání</v>
      </c>
      <c r="F114" s="237"/>
      <c r="G114" s="237"/>
      <c r="H114" s="237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Menza ČZU</v>
      </c>
      <c r="I116" s="26" t="s">
        <v>22</v>
      </c>
      <c r="J116" s="51" t="str">
        <f>IF(J14="","",J14)</f>
        <v>27. 8. 2025</v>
      </c>
      <c r="L116" s="31"/>
    </row>
    <row r="117" spans="2:65" s="1" customFormat="1" ht="6.95" customHeight="1">
      <c r="B117" s="31"/>
      <c r="L117" s="31"/>
    </row>
    <row r="118" spans="2:65" s="1" customFormat="1" ht="25.7" customHeight="1">
      <c r="B118" s="31"/>
      <c r="C118" s="26" t="s">
        <v>24</v>
      </c>
      <c r="F118" s="24" t="str">
        <f>E17</f>
        <v>Česká zemědělská univerzita v Praze</v>
      </c>
      <c r="I118" s="26" t="s">
        <v>30</v>
      </c>
      <c r="J118" s="29" t="str">
        <f>E23</f>
        <v>Hidden Dimension s.r.o.</v>
      </c>
      <c r="L118" s="31"/>
    </row>
    <row r="119" spans="2:65" s="1" customFormat="1" ht="25.7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František Klus rozpočty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162</v>
      </c>
      <c r="D121" s="117" t="s">
        <v>61</v>
      </c>
      <c r="E121" s="117" t="s">
        <v>57</v>
      </c>
      <c r="F121" s="117" t="s">
        <v>58</v>
      </c>
      <c r="G121" s="117" t="s">
        <v>163</v>
      </c>
      <c r="H121" s="117" t="s">
        <v>164</v>
      </c>
      <c r="I121" s="117" t="s">
        <v>165</v>
      </c>
      <c r="J121" s="117" t="s">
        <v>149</v>
      </c>
      <c r="K121" s="118" t="s">
        <v>166</v>
      </c>
      <c r="L121" s="115"/>
      <c r="M121" s="58" t="s">
        <v>1</v>
      </c>
      <c r="N121" s="59" t="s">
        <v>40</v>
      </c>
      <c r="O121" s="59" t="s">
        <v>167</v>
      </c>
      <c r="P121" s="59" t="s">
        <v>168</v>
      </c>
      <c r="Q121" s="59" t="s">
        <v>169</v>
      </c>
      <c r="R121" s="59" t="s">
        <v>170</v>
      </c>
      <c r="S121" s="59" t="s">
        <v>171</v>
      </c>
      <c r="T121" s="60" t="s">
        <v>172</v>
      </c>
    </row>
    <row r="122" spans="2:65" s="1" customFormat="1" ht="22.9" customHeight="1">
      <c r="B122" s="31"/>
      <c r="C122" s="63" t="s">
        <v>173</v>
      </c>
      <c r="J122" s="119">
        <f>BK122</f>
        <v>0</v>
      </c>
      <c r="L122" s="31"/>
      <c r="M122" s="61"/>
      <c r="N122" s="52"/>
      <c r="O122" s="52"/>
      <c r="P122" s="120">
        <f>P123+P172</f>
        <v>0</v>
      </c>
      <c r="Q122" s="52"/>
      <c r="R122" s="120">
        <f>R123+R172</f>
        <v>0</v>
      </c>
      <c r="S122" s="52"/>
      <c r="T122" s="121">
        <f>T123+T172</f>
        <v>0</v>
      </c>
      <c r="AT122" s="16" t="s">
        <v>75</v>
      </c>
      <c r="AU122" s="16" t="s">
        <v>151</v>
      </c>
      <c r="BK122" s="122">
        <f>BK123+BK172</f>
        <v>0</v>
      </c>
    </row>
    <row r="123" spans="2:65" s="11" customFormat="1" ht="25.9" customHeight="1">
      <c r="B123" s="123"/>
      <c r="D123" s="124" t="s">
        <v>75</v>
      </c>
      <c r="E123" s="125" t="s">
        <v>926</v>
      </c>
      <c r="F123" s="125" t="s">
        <v>1105</v>
      </c>
      <c r="I123" s="126"/>
      <c r="J123" s="127">
        <f>BK123</f>
        <v>0</v>
      </c>
      <c r="L123" s="123"/>
      <c r="M123" s="128"/>
      <c r="P123" s="129">
        <f>SUM(P124:P171)</f>
        <v>0</v>
      </c>
      <c r="R123" s="129">
        <f>SUM(R124:R171)</f>
        <v>0</v>
      </c>
      <c r="T123" s="130">
        <f>SUM(T124:T171)</f>
        <v>0</v>
      </c>
      <c r="AR123" s="124" t="s">
        <v>84</v>
      </c>
      <c r="AT123" s="131" t="s">
        <v>75</v>
      </c>
      <c r="AU123" s="131" t="s">
        <v>76</v>
      </c>
      <c r="AY123" s="124" t="s">
        <v>176</v>
      </c>
      <c r="BK123" s="132">
        <f>SUM(BK124:BK171)</f>
        <v>0</v>
      </c>
    </row>
    <row r="124" spans="2:65" s="1" customFormat="1" ht="16.5" customHeight="1">
      <c r="B124" s="31"/>
      <c r="C124" s="135" t="s">
        <v>84</v>
      </c>
      <c r="D124" s="135" t="s">
        <v>179</v>
      </c>
      <c r="E124" s="136" t="s">
        <v>1106</v>
      </c>
      <c r="F124" s="137" t="s">
        <v>1107</v>
      </c>
      <c r="G124" s="138" t="s">
        <v>281</v>
      </c>
      <c r="H124" s="139">
        <v>2</v>
      </c>
      <c r="I124" s="140"/>
      <c r="J124" s="141">
        <f>ROUND(I124*H124,2)</f>
        <v>0</v>
      </c>
      <c r="K124" s="137" t="s">
        <v>1</v>
      </c>
      <c r="L124" s="31"/>
      <c r="M124" s="142" t="s">
        <v>1</v>
      </c>
      <c r="N124" s="143" t="s">
        <v>41</v>
      </c>
      <c r="P124" s="144">
        <f>O124*H124</f>
        <v>0</v>
      </c>
      <c r="Q124" s="144">
        <v>0</v>
      </c>
      <c r="R124" s="144">
        <f>Q124*H124</f>
        <v>0</v>
      </c>
      <c r="S124" s="144">
        <v>0</v>
      </c>
      <c r="T124" s="145">
        <f>S124*H124</f>
        <v>0</v>
      </c>
      <c r="AR124" s="146" t="s">
        <v>182</v>
      </c>
      <c r="AT124" s="146" t="s">
        <v>179</v>
      </c>
      <c r="AU124" s="146" t="s">
        <v>84</v>
      </c>
      <c r="AY124" s="16" t="s">
        <v>176</v>
      </c>
      <c r="BE124" s="147">
        <f>IF(N124="základní",J124,0)</f>
        <v>0</v>
      </c>
      <c r="BF124" s="147">
        <f>IF(N124="snížená",J124,0)</f>
        <v>0</v>
      </c>
      <c r="BG124" s="147">
        <f>IF(N124="zákl. přenesená",J124,0)</f>
        <v>0</v>
      </c>
      <c r="BH124" s="147">
        <f>IF(N124="sníž. přenesená",J124,0)</f>
        <v>0</v>
      </c>
      <c r="BI124" s="147">
        <f>IF(N124="nulová",J124,0)</f>
        <v>0</v>
      </c>
      <c r="BJ124" s="16" t="s">
        <v>84</v>
      </c>
      <c r="BK124" s="147">
        <f>ROUND(I124*H124,2)</f>
        <v>0</v>
      </c>
      <c r="BL124" s="16" t="s">
        <v>182</v>
      </c>
      <c r="BM124" s="146" t="s">
        <v>1108</v>
      </c>
    </row>
    <row r="125" spans="2:65" s="1" customFormat="1" ht="19.5">
      <c r="B125" s="31"/>
      <c r="D125" s="148" t="s">
        <v>184</v>
      </c>
      <c r="F125" s="149" t="s">
        <v>1109</v>
      </c>
      <c r="I125" s="150"/>
      <c r="L125" s="31"/>
      <c r="M125" s="151"/>
      <c r="T125" s="55"/>
      <c r="AT125" s="16" t="s">
        <v>184</v>
      </c>
      <c r="AU125" s="16" t="s">
        <v>84</v>
      </c>
    </row>
    <row r="126" spans="2:65" s="1" customFormat="1" ht="16.5" customHeight="1">
      <c r="B126" s="31"/>
      <c r="C126" s="135" t="s">
        <v>86</v>
      </c>
      <c r="D126" s="135" t="s">
        <v>179</v>
      </c>
      <c r="E126" s="136" t="s">
        <v>1110</v>
      </c>
      <c r="F126" s="137" t="s">
        <v>1107</v>
      </c>
      <c r="G126" s="138" t="s">
        <v>281</v>
      </c>
      <c r="H126" s="139">
        <v>12</v>
      </c>
      <c r="I126" s="140"/>
      <c r="J126" s="141">
        <f>ROUND(I126*H126,2)</f>
        <v>0</v>
      </c>
      <c r="K126" s="137" t="s">
        <v>1</v>
      </c>
      <c r="L126" s="31"/>
      <c r="M126" s="142" t="s">
        <v>1</v>
      </c>
      <c r="N126" s="143" t="s">
        <v>41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182</v>
      </c>
      <c r="AT126" s="146" t="s">
        <v>179</v>
      </c>
      <c r="AU126" s="146" t="s">
        <v>84</v>
      </c>
      <c r="AY126" s="16" t="s">
        <v>176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6" t="s">
        <v>84</v>
      </c>
      <c r="BK126" s="147">
        <f>ROUND(I126*H126,2)</f>
        <v>0</v>
      </c>
      <c r="BL126" s="16" t="s">
        <v>182</v>
      </c>
      <c r="BM126" s="146" t="s">
        <v>1111</v>
      </c>
    </row>
    <row r="127" spans="2:65" s="1" customFormat="1" ht="19.5">
      <c r="B127" s="31"/>
      <c r="D127" s="148" t="s">
        <v>184</v>
      </c>
      <c r="F127" s="149" t="s">
        <v>1112</v>
      </c>
      <c r="I127" s="150"/>
      <c r="L127" s="31"/>
      <c r="M127" s="151"/>
      <c r="T127" s="55"/>
      <c r="AT127" s="16" t="s">
        <v>184</v>
      </c>
      <c r="AU127" s="16" t="s">
        <v>84</v>
      </c>
    </row>
    <row r="128" spans="2:65" s="1" customFormat="1" ht="16.5" customHeight="1">
      <c r="B128" s="31"/>
      <c r="C128" s="135" t="s">
        <v>192</v>
      </c>
      <c r="D128" s="135" t="s">
        <v>179</v>
      </c>
      <c r="E128" s="136" t="s">
        <v>1113</v>
      </c>
      <c r="F128" s="137" t="s">
        <v>1107</v>
      </c>
      <c r="G128" s="138" t="s">
        <v>281</v>
      </c>
      <c r="H128" s="139">
        <v>14</v>
      </c>
      <c r="I128" s="140"/>
      <c r="J128" s="141">
        <f>ROUND(I128*H128,2)</f>
        <v>0</v>
      </c>
      <c r="K128" s="137" t="s">
        <v>1</v>
      </c>
      <c r="L128" s="31"/>
      <c r="M128" s="142" t="s">
        <v>1</v>
      </c>
      <c r="N128" s="143" t="s">
        <v>41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182</v>
      </c>
      <c r="AT128" s="146" t="s">
        <v>179</v>
      </c>
      <c r="AU128" s="146" t="s">
        <v>84</v>
      </c>
      <c r="AY128" s="16" t="s">
        <v>176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6" t="s">
        <v>84</v>
      </c>
      <c r="BK128" s="147">
        <f>ROUND(I128*H128,2)</f>
        <v>0</v>
      </c>
      <c r="BL128" s="16" t="s">
        <v>182</v>
      </c>
      <c r="BM128" s="146" t="s">
        <v>1114</v>
      </c>
    </row>
    <row r="129" spans="2:65" s="1" customFormat="1" ht="19.5">
      <c r="B129" s="31"/>
      <c r="D129" s="148" t="s">
        <v>184</v>
      </c>
      <c r="F129" s="149" t="s">
        <v>1115</v>
      </c>
      <c r="I129" s="150"/>
      <c r="L129" s="31"/>
      <c r="M129" s="151"/>
      <c r="T129" s="55"/>
      <c r="AT129" s="16" t="s">
        <v>184</v>
      </c>
      <c r="AU129" s="16" t="s">
        <v>84</v>
      </c>
    </row>
    <row r="130" spans="2:65" s="1" customFormat="1" ht="21.75" customHeight="1">
      <c r="B130" s="31"/>
      <c r="C130" s="135" t="s">
        <v>182</v>
      </c>
      <c r="D130" s="135" t="s">
        <v>179</v>
      </c>
      <c r="E130" s="136" t="s">
        <v>1116</v>
      </c>
      <c r="F130" s="137" t="s">
        <v>1117</v>
      </c>
      <c r="G130" s="138" t="s">
        <v>944</v>
      </c>
      <c r="H130" s="139">
        <v>5</v>
      </c>
      <c r="I130" s="140"/>
      <c r="J130" s="141">
        <f>ROUND(I130*H130,2)</f>
        <v>0</v>
      </c>
      <c r="K130" s="137" t="s">
        <v>1</v>
      </c>
      <c r="L130" s="31"/>
      <c r="M130" s="142" t="s">
        <v>1</v>
      </c>
      <c r="N130" s="143" t="s">
        <v>41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182</v>
      </c>
      <c r="AT130" s="146" t="s">
        <v>179</v>
      </c>
      <c r="AU130" s="146" t="s">
        <v>84</v>
      </c>
      <c r="AY130" s="16" t="s">
        <v>176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6" t="s">
        <v>84</v>
      </c>
      <c r="BK130" s="147">
        <f>ROUND(I130*H130,2)</f>
        <v>0</v>
      </c>
      <c r="BL130" s="16" t="s">
        <v>182</v>
      </c>
      <c r="BM130" s="146" t="s">
        <v>1118</v>
      </c>
    </row>
    <row r="131" spans="2:65" s="1" customFormat="1" ht="16.5" customHeight="1">
      <c r="B131" s="31"/>
      <c r="C131" s="135" t="s">
        <v>175</v>
      </c>
      <c r="D131" s="135" t="s">
        <v>179</v>
      </c>
      <c r="E131" s="136" t="s">
        <v>1119</v>
      </c>
      <c r="F131" s="137" t="s">
        <v>1120</v>
      </c>
      <c r="G131" s="138" t="s">
        <v>944</v>
      </c>
      <c r="H131" s="139">
        <v>5</v>
      </c>
      <c r="I131" s="140"/>
      <c r="J131" s="141">
        <f>ROUND(I131*H131,2)</f>
        <v>0</v>
      </c>
      <c r="K131" s="137" t="s">
        <v>1</v>
      </c>
      <c r="L131" s="31"/>
      <c r="M131" s="142" t="s">
        <v>1</v>
      </c>
      <c r="N131" s="143" t="s">
        <v>41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182</v>
      </c>
      <c r="AT131" s="146" t="s">
        <v>179</v>
      </c>
      <c r="AU131" s="146" t="s">
        <v>84</v>
      </c>
      <c r="AY131" s="16" t="s">
        <v>176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84</v>
      </c>
      <c r="BK131" s="147">
        <f>ROUND(I131*H131,2)</f>
        <v>0</v>
      </c>
      <c r="BL131" s="16" t="s">
        <v>182</v>
      </c>
      <c r="BM131" s="146" t="s">
        <v>1121</v>
      </c>
    </row>
    <row r="132" spans="2:65" s="1" customFormat="1" ht="16.5" customHeight="1">
      <c r="B132" s="31"/>
      <c r="C132" s="135" t="s">
        <v>203</v>
      </c>
      <c r="D132" s="135" t="s">
        <v>179</v>
      </c>
      <c r="E132" s="136" t="s">
        <v>1122</v>
      </c>
      <c r="F132" s="137" t="s">
        <v>1123</v>
      </c>
      <c r="G132" s="138" t="s">
        <v>281</v>
      </c>
      <c r="H132" s="139">
        <v>28</v>
      </c>
      <c r="I132" s="140"/>
      <c r="J132" s="141">
        <f>ROUND(I132*H132,2)</f>
        <v>0</v>
      </c>
      <c r="K132" s="137" t="s">
        <v>1</v>
      </c>
      <c r="L132" s="31"/>
      <c r="M132" s="142" t="s">
        <v>1</v>
      </c>
      <c r="N132" s="143" t="s">
        <v>41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182</v>
      </c>
      <c r="AT132" s="146" t="s">
        <v>179</v>
      </c>
      <c r="AU132" s="146" t="s">
        <v>84</v>
      </c>
      <c r="AY132" s="16" t="s">
        <v>176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84</v>
      </c>
      <c r="BK132" s="147">
        <f>ROUND(I132*H132,2)</f>
        <v>0</v>
      </c>
      <c r="BL132" s="16" t="s">
        <v>182</v>
      </c>
      <c r="BM132" s="146" t="s">
        <v>1124</v>
      </c>
    </row>
    <row r="133" spans="2:65" s="1" customFormat="1" ht="19.5">
      <c r="B133" s="31"/>
      <c r="D133" s="148" t="s">
        <v>184</v>
      </c>
      <c r="F133" s="149" t="s">
        <v>1125</v>
      </c>
      <c r="I133" s="150"/>
      <c r="L133" s="31"/>
      <c r="M133" s="151"/>
      <c r="T133" s="55"/>
      <c r="AT133" s="16" t="s">
        <v>184</v>
      </c>
      <c r="AU133" s="16" t="s">
        <v>84</v>
      </c>
    </row>
    <row r="134" spans="2:65" s="1" customFormat="1" ht="21.75" customHeight="1">
      <c r="B134" s="31"/>
      <c r="C134" s="135" t="s">
        <v>209</v>
      </c>
      <c r="D134" s="135" t="s">
        <v>179</v>
      </c>
      <c r="E134" s="136" t="s">
        <v>1126</v>
      </c>
      <c r="F134" s="137" t="s">
        <v>1127</v>
      </c>
      <c r="G134" s="138" t="s">
        <v>281</v>
      </c>
      <c r="H134" s="139">
        <v>18</v>
      </c>
      <c r="I134" s="140"/>
      <c r="J134" s="141">
        <f>ROUND(I134*H134,2)</f>
        <v>0</v>
      </c>
      <c r="K134" s="137" t="s">
        <v>1</v>
      </c>
      <c r="L134" s="31"/>
      <c r="M134" s="142" t="s">
        <v>1</v>
      </c>
      <c r="N134" s="143" t="s">
        <v>41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182</v>
      </c>
      <c r="AT134" s="146" t="s">
        <v>179</v>
      </c>
      <c r="AU134" s="146" t="s">
        <v>84</v>
      </c>
      <c r="AY134" s="16" t="s">
        <v>176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84</v>
      </c>
      <c r="BK134" s="147">
        <f>ROUND(I134*H134,2)</f>
        <v>0</v>
      </c>
      <c r="BL134" s="16" t="s">
        <v>182</v>
      </c>
      <c r="BM134" s="146" t="s">
        <v>1128</v>
      </c>
    </row>
    <row r="135" spans="2:65" s="1" customFormat="1" ht="19.5">
      <c r="B135" s="31"/>
      <c r="D135" s="148" t="s">
        <v>184</v>
      </c>
      <c r="F135" s="149" t="s">
        <v>1129</v>
      </c>
      <c r="I135" s="150"/>
      <c r="L135" s="31"/>
      <c r="M135" s="151"/>
      <c r="T135" s="55"/>
      <c r="AT135" s="16" t="s">
        <v>184</v>
      </c>
      <c r="AU135" s="16" t="s">
        <v>84</v>
      </c>
    </row>
    <row r="136" spans="2:65" s="1" customFormat="1" ht="21.75" customHeight="1">
      <c r="B136" s="31"/>
      <c r="C136" s="135" t="s">
        <v>214</v>
      </c>
      <c r="D136" s="135" t="s">
        <v>179</v>
      </c>
      <c r="E136" s="136" t="s">
        <v>1130</v>
      </c>
      <c r="F136" s="137" t="s">
        <v>1127</v>
      </c>
      <c r="G136" s="138" t="s">
        <v>281</v>
      </c>
      <c r="H136" s="139">
        <v>18</v>
      </c>
      <c r="I136" s="140"/>
      <c r="J136" s="141">
        <f>ROUND(I136*H136,2)</f>
        <v>0</v>
      </c>
      <c r="K136" s="137" t="s">
        <v>1</v>
      </c>
      <c r="L136" s="31"/>
      <c r="M136" s="142" t="s">
        <v>1</v>
      </c>
      <c r="N136" s="143" t="s">
        <v>41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182</v>
      </c>
      <c r="AT136" s="146" t="s">
        <v>179</v>
      </c>
      <c r="AU136" s="146" t="s">
        <v>84</v>
      </c>
      <c r="AY136" s="16" t="s">
        <v>176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6" t="s">
        <v>84</v>
      </c>
      <c r="BK136" s="147">
        <f>ROUND(I136*H136,2)</f>
        <v>0</v>
      </c>
      <c r="BL136" s="16" t="s">
        <v>182</v>
      </c>
      <c r="BM136" s="146" t="s">
        <v>1131</v>
      </c>
    </row>
    <row r="137" spans="2:65" s="1" customFormat="1" ht="19.5">
      <c r="B137" s="31"/>
      <c r="D137" s="148" t="s">
        <v>184</v>
      </c>
      <c r="F137" s="149" t="s">
        <v>1132</v>
      </c>
      <c r="I137" s="150"/>
      <c r="L137" s="31"/>
      <c r="M137" s="151"/>
      <c r="T137" s="55"/>
      <c r="AT137" s="16" t="s">
        <v>184</v>
      </c>
      <c r="AU137" s="16" t="s">
        <v>84</v>
      </c>
    </row>
    <row r="138" spans="2:65" s="1" customFormat="1" ht="24.2" customHeight="1">
      <c r="B138" s="31"/>
      <c r="C138" s="135" t="s">
        <v>219</v>
      </c>
      <c r="D138" s="135" t="s">
        <v>179</v>
      </c>
      <c r="E138" s="136" t="s">
        <v>1133</v>
      </c>
      <c r="F138" s="137" t="s">
        <v>1134</v>
      </c>
      <c r="G138" s="138" t="s">
        <v>944</v>
      </c>
      <c r="H138" s="139">
        <v>1</v>
      </c>
      <c r="I138" s="140"/>
      <c r="J138" s="141">
        <f>ROUND(I138*H138,2)</f>
        <v>0</v>
      </c>
      <c r="K138" s="137" t="s">
        <v>1</v>
      </c>
      <c r="L138" s="31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182</v>
      </c>
      <c r="AT138" s="146" t="s">
        <v>179</v>
      </c>
      <c r="AU138" s="146" t="s">
        <v>84</v>
      </c>
      <c r="AY138" s="16" t="s">
        <v>176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84</v>
      </c>
      <c r="BK138" s="147">
        <f>ROUND(I138*H138,2)</f>
        <v>0</v>
      </c>
      <c r="BL138" s="16" t="s">
        <v>182</v>
      </c>
      <c r="BM138" s="146" t="s">
        <v>1135</v>
      </c>
    </row>
    <row r="139" spans="2:65" s="1" customFormat="1" ht="16.5" customHeight="1">
      <c r="B139" s="31"/>
      <c r="C139" s="135" t="s">
        <v>118</v>
      </c>
      <c r="D139" s="135" t="s">
        <v>179</v>
      </c>
      <c r="E139" s="136" t="s">
        <v>1136</v>
      </c>
      <c r="F139" s="137" t="s">
        <v>1137</v>
      </c>
      <c r="G139" s="138" t="s">
        <v>944</v>
      </c>
      <c r="H139" s="139">
        <v>1</v>
      </c>
      <c r="I139" s="140"/>
      <c r="J139" s="141">
        <f>ROUND(I139*H139,2)</f>
        <v>0</v>
      </c>
      <c r="K139" s="137" t="s">
        <v>1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182</v>
      </c>
      <c r="AT139" s="146" t="s">
        <v>179</v>
      </c>
      <c r="AU139" s="146" t="s">
        <v>84</v>
      </c>
      <c r="AY139" s="16" t="s">
        <v>176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84</v>
      </c>
      <c r="BK139" s="147">
        <f>ROUND(I139*H139,2)</f>
        <v>0</v>
      </c>
      <c r="BL139" s="16" t="s">
        <v>182</v>
      </c>
      <c r="BM139" s="146" t="s">
        <v>1138</v>
      </c>
    </row>
    <row r="140" spans="2:65" s="1" customFormat="1" ht="16.5" customHeight="1">
      <c r="B140" s="31"/>
      <c r="C140" s="135" t="s">
        <v>121</v>
      </c>
      <c r="D140" s="135" t="s">
        <v>179</v>
      </c>
      <c r="E140" s="136" t="s">
        <v>1139</v>
      </c>
      <c r="F140" s="137" t="s">
        <v>1140</v>
      </c>
      <c r="G140" s="138" t="s">
        <v>944</v>
      </c>
      <c r="H140" s="139">
        <v>1</v>
      </c>
      <c r="I140" s="140"/>
      <c r="J140" s="141">
        <f>ROUND(I140*H140,2)</f>
        <v>0</v>
      </c>
      <c r="K140" s="137" t="s">
        <v>1</v>
      </c>
      <c r="L140" s="31"/>
      <c r="M140" s="142" t="s">
        <v>1</v>
      </c>
      <c r="N140" s="143" t="s">
        <v>41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182</v>
      </c>
      <c r="AT140" s="146" t="s">
        <v>179</v>
      </c>
      <c r="AU140" s="146" t="s">
        <v>84</v>
      </c>
      <c r="AY140" s="16" t="s">
        <v>176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6" t="s">
        <v>84</v>
      </c>
      <c r="BK140" s="147">
        <f>ROUND(I140*H140,2)</f>
        <v>0</v>
      </c>
      <c r="BL140" s="16" t="s">
        <v>182</v>
      </c>
      <c r="BM140" s="146" t="s">
        <v>1141</v>
      </c>
    </row>
    <row r="141" spans="2:65" s="1" customFormat="1" ht="19.5">
      <c r="B141" s="31"/>
      <c r="D141" s="148" t="s">
        <v>184</v>
      </c>
      <c r="F141" s="149" t="s">
        <v>1142</v>
      </c>
      <c r="I141" s="150"/>
      <c r="L141" s="31"/>
      <c r="M141" s="151"/>
      <c r="T141" s="55"/>
      <c r="AT141" s="16" t="s">
        <v>184</v>
      </c>
      <c r="AU141" s="16" t="s">
        <v>84</v>
      </c>
    </row>
    <row r="142" spans="2:65" s="1" customFormat="1" ht="16.5" customHeight="1">
      <c r="B142" s="31"/>
      <c r="C142" s="135" t="s">
        <v>8</v>
      </c>
      <c r="D142" s="135" t="s">
        <v>179</v>
      </c>
      <c r="E142" s="136" t="s">
        <v>1143</v>
      </c>
      <c r="F142" s="137" t="s">
        <v>1144</v>
      </c>
      <c r="G142" s="138" t="s">
        <v>944</v>
      </c>
      <c r="H142" s="139">
        <v>3</v>
      </c>
      <c r="I142" s="140"/>
      <c r="J142" s="141">
        <f>ROUND(I142*H142,2)</f>
        <v>0</v>
      </c>
      <c r="K142" s="137" t="s">
        <v>1</v>
      </c>
      <c r="L142" s="31"/>
      <c r="M142" s="142" t="s">
        <v>1</v>
      </c>
      <c r="N142" s="143" t="s">
        <v>41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182</v>
      </c>
      <c r="AT142" s="146" t="s">
        <v>179</v>
      </c>
      <c r="AU142" s="146" t="s">
        <v>84</v>
      </c>
      <c r="AY142" s="16" t="s">
        <v>176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84</v>
      </c>
      <c r="BK142" s="147">
        <f>ROUND(I142*H142,2)</f>
        <v>0</v>
      </c>
      <c r="BL142" s="16" t="s">
        <v>182</v>
      </c>
      <c r="BM142" s="146" t="s">
        <v>1145</v>
      </c>
    </row>
    <row r="143" spans="2:65" s="1" customFormat="1" ht="19.5">
      <c r="B143" s="31"/>
      <c r="D143" s="148" t="s">
        <v>184</v>
      </c>
      <c r="F143" s="149" t="s">
        <v>1146</v>
      </c>
      <c r="I143" s="150"/>
      <c r="L143" s="31"/>
      <c r="M143" s="151"/>
      <c r="T143" s="55"/>
      <c r="AT143" s="16" t="s">
        <v>184</v>
      </c>
      <c r="AU143" s="16" t="s">
        <v>84</v>
      </c>
    </row>
    <row r="144" spans="2:65" s="1" customFormat="1" ht="16.5" customHeight="1">
      <c r="B144" s="31"/>
      <c r="C144" s="135" t="s">
        <v>129</v>
      </c>
      <c r="D144" s="135" t="s">
        <v>179</v>
      </c>
      <c r="E144" s="136" t="s">
        <v>1147</v>
      </c>
      <c r="F144" s="137" t="s">
        <v>1148</v>
      </c>
      <c r="G144" s="138" t="s">
        <v>944</v>
      </c>
      <c r="H144" s="139">
        <v>1</v>
      </c>
      <c r="I144" s="140"/>
      <c r="J144" s="141">
        <f>ROUND(I144*H144,2)</f>
        <v>0</v>
      </c>
      <c r="K144" s="137" t="s">
        <v>1</v>
      </c>
      <c r="L144" s="31"/>
      <c r="M144" s="142" t="s">
        <v>1</v>
      </c>
      <c r="N144" s="143" t="s">
        <v>41</v>
      </c>
      <c r="P144" s="144">
        <f>O144*H144</f>
        <v>0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AR144" s="146" t="s">
        <v>182</v>
      </c>
      <c r="AT144" s="146" t="s">
        <v>179</v>
      </c>
      <c r="AU144" s="146" t="s">
        <v>84</v>
      </c>
      <c r="AY144" s="16" t="s">
        <v>176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6" t="s">
        <v>84</v>
      </c>
      <c r="BK144" s="147">
        <f>ROUND(I144*H144,2)</f>
        <v>0</v>
      </c>
      <c r="BL144" s="16" t="s">
        <v>182</v>
      </c>
      <c r="BM144" s="146" t="s">
        <v>1149</v>
      </c>
    </row>
    <row r="145" spans="2:65" s="1" customFormat="1" ht="19.5">
      <c r="B145" s="31"/>
      <c r="D145" s="148" t="s">
        <v>184</v>
      </c>
      <c r="F145" s="149" t="s">
        <v>1146</v>
      </c>
      <c r="I145" s="150"/>
      <c r="L145" s="31"/>
      <c r="M145" s="151"/>
      <c r="T145" s="55"/>
      <c r="AT145" s="16" t="s">
        <v>184</v>
      </c>
      <c r="AU145" s="16" t="s">
        <v>84</v>
      </c>
    </row>
    <row r="146" spans="2:65" s="1" customFormat="1" ht="16.5" customHeight="1">
      <c r="B146" s="31"/>
      <c r="C146" s="135" t="s">
        <v>132</v>
      </c>
      <c r="D146" s="135" t="s">
        <v>179</v>
      </c>
      <c r="E146" s="136" t="s">
        <v>1150</v>
      </c>
      <c r="F146" s="137" t="s">
        <v>1151</v>
      </c>
      <c r="G146" s="138" t="s">
        <v>944</v>
      </c>
      <c r="H146" s="139">
        <v>2</v>
      </c>
      <c r="I146" s="140"/>
      <c r="J146" s="141">
        <f>ROUND(I146*H146,2)</f>
        <v>0</v>
      </c>
      <c r="K146" s="137" t="s">
        <v>1</v>
      </c>
      <c r="L146" s="31"/>
      <c r="M146" s="142" t="s">
        <v>1</v>
      </c>
      <c r="N146" s="143" t="s">
        <v>41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5">
        <f>S146*H146</f>
        <v>0</v>
      </c>
      <c r="AR146" s="146" t="s">
        <v>182</v>
      </c>
      <c r="AT146" s="146" t="s">
        <v>179</v>
      </c>
      <c r="AU146" s="146" t="s">
        <v>84</v>
      </c>
      <c r="AY146" s="16" t="s">
        <v>176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6" t="s">
        <v>84</v>
      </c>
      <c r="BK146" s="147">
        <f>ROUND(I146*H146,2)</f>
        <v>0</v>
      </c>
      <c r="BL146" s="16" t="s">
        <v>182</v>
      </c>
      <c r="BM146" s="146" t="s">
        <v>1152</v>
      </c>
    </row>
    <row r="147" spans="2:65" s="1" customFormat="1" ht="19.5">
      <c r="B147" s="31"/>
      <c r="D147" s="148" t="s">
        <v>184</v>
      </c>
      <c r="F147" s="149" t="s">
        <v>1146</v>
      </c>
      <c r="I147" s="150"/>
      <c r="L147" s="31"/>
      <c r="M147" s="151"/>
      <c r="T147" s="55"/>
      <c r="AT147" s="16" t="s">
        <v>184</v>
      </c>
      <c r="AU147" s="16" t="s">
        <v>84</v>
      </c>
    </row>
    <row r="148" spans="2:65" s="1" customFormat="1" ht="16.5" customHeight="1">
      <c r="B148" s="31"/>
      <c r="C148" s="135" t="s">
        <v>135</v>
      </c>
      <c r="D148" s="135" t="s">
        <v>179</v>
      </c>
      <c r="E148" s="136" t="s">
        <v>1153</v>
      </c>
      <c r="F148" s="137" t="s">
        <v>1154</v>
      </c>
      <c r="G148" s="138" t="s">
        <v>281</v>
      </c>
      <c r="H148" s="139">
        <v>12</v>
      </c>
      <c r="I148" s="140"/>
      <c r="J148" s="141">
        <f>ROUND(I148*H148,2)</f>
        <v>0</v>
      </c>
      <c r="K148" s="137" t="s">
        <v>1</v>
      </c>
      <c r="L148" s="31"/>
      <c r="M148" s="142" t="s">
        <v>1</v>
      </c>
      <c r="N148" s="143" t="s">
        <v>41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182</v>
      </c>
      <c r="AT148" s="146" t="s">
        <v>179</v>
      </c>
      <c r="AU148" s="146" t="s">
        <v>84</v>
      </c>
      <c r="AY148" s="16" t="s">
        <v>176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6" t="s">
        <v>84</v>
      </c>
      <c r="BK148" s="147">
        <f>ROUND(I148*H148,2)</f>
        <v>0</v>
      </c>
      <c r="BL148" s="16" t="s">
        <v>182</v>
      </c>
      <c r="BM148" s="146" t="s">
        <v>1155</v>
      </c>
    </row>
    <row r="149" spans="2:65" s="1" customFormat="1" ht="19.5">
      <c r="B149" s="31"/>
      <c r="D149" s="148" t="s">
        <v>184</v>
      </c>
      <c r="F149" s="149" t="s">
        <v>1156</v>
      </c>
      <c r="I149" s="150"/>
      <c r="L149" s="31"/>
      <c r="M149" s="151"/>
      <c r="T149" s="55"/>
      <c r="AT149" s="16" t="s">
        <v>184</v>
      </c>
      <c r="AU149" s="16" t="s">
        <v>84</v>
      </c>
    </row>
    <row r="150" spans="2:65" s="1" customFormat="1" ht="16.5" customHeight="1">
      <c r="B150" s="31"/>
      <c r="C150" s="135" t="s">
        <v>138</v>
      </c>
      <c r="D150" s="135" t="s">
        <v>179</v>
      </c>
      <c r="E150" s="136" t="s">
        <v>1157</v>
      </c>
      <c r="F150" s="137" t="s">
        <v>1154</v>
      </c>
      <c r="G150" s="138" t="s">
        <v>281</v>
      </c>
      <c r="H150" s="139">
        <v>12</v>
      </c>
      <c r="I150" s="140"/>
      <c r="J150" s="141">
        <f>ROUND(I150*H150,2)</f>
        <v>0</v>
      </c>
      <c r="K150" s="137" t="s">
        <v>1</v>
      </c>
      <c r="L150" s="31"/>
      <c r="M150" s="142" t="s">
        <v>1</v>
      </c>
      <c r="N150" s="143" t="s">
        <v>41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182</v>
      </c>
      <c r="AT150" s="146" t="s">
        <v>179</v>
      </c>
      <c r="AU150" s="146" t="s">
        <v>84</v>
      </c>
      <c r="AY150" s="16" t="s">
        <v>176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84</v>
      </c>
      <c r="BK150" s="147">
        <f>ROUND(I150*H150,2)</f>
        <v>0</v>
      </c>
      <c r="BL150" s="16" t="s">
        <v>182</v>
      </c>
      <c r="BM150" s="146" t="s">
        <v>1158</v>
      </c>
    </row>
    <row r="151" spans="2:65" s="1" customFormat="1" ht="19.5">
      <c r="B151" s="31"/>
      <c r="D151" s="148" t="s">
        <v>184</v>
      </c>
      <c r="F151" s="149" t="s">
        <v>1159</v>
      </c>
      <c r="I151" s="150"/>
      <c r="L151" s="31"/>
      <c r="M151" s="151"/>
      <c r="T151" s="55"/>
      <c r="AT151" s="16" t="s">
        <v>184</v>
      </c>
      <c r="AU151" s="16" t="s">
        <v>84</v>
      </c>
    </row>
    <row r="152" spans="2:65" s="1" customFormat="1" ht="16.5" customHeight="1">
      <c r="B152" s="31"/>
      <c r="C152" s="135" t="s">
        <v>141</v>
      </c>
      <c r="D152" s="135" t="s">
        <v>179</v>
      </c>
      <c r="E152" s="136" t="s">
        <v>1160</v>
      </c>
      <c r="F152" s="137" t="s">
        <v>1154</v>
      </c>
      <c r="G152" s="138" t="s">
        <v>281</v>
      </c>
      <c r="H152" s="139">
        <v>6</v>
      </c>
      <c r="I152" s="140"/>
      <c r="J152" s="141">
        <f>ROUND(I152*H152,2)</f>
        <v>0</v>
      </c>
      <c r="K152" s="137" t="s">
        <v>1</v>
      </c>
      <c r="L152" s="31"/>
      <c r="M152" s="142" t="s">
        <v>1</v>
      </c>
      <c r="N152" s="143" t="s">
        <v>41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182</v>
      </c>
      <c r="AT152" s="146" t="s">
        <v>179</v>
      </c>
      <c r="AU152" s="146" t="s">
        <v>84</v>
      </c>
      <c r="AY152" s="16" t="s">
        <v>176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6" t="s">
        <v>84</v>
      </c>
      <c r="BK152" s="147">
        <f>ROUND(I152*H152,2)</f>
        <v>0</v>
      </c>
      <c r="BL152" s="16" t="s">
        <v>182</v>
      </c>
      <c r="BM152" s="146" t="s">
        <v>1161</v>
      </c>
    </row>
    <row r="153" spans="2:65" s="1" customFormat="1" ht="19.5">
      <c r="B153" s="31"/>
      <c r="D153" s="148" t="s">
        <v>184</v>
      </c>
      <c r="F153" s="149" t="s">
        <v>1162</v>
      </c>
      <c r="I153" s="150"/>
      <c r="L153" s="31"/>
      <c r="M153" s="151"/>
      <c r="T153" s="55"/>
      <c r="AT153" s="16" t="s">
        <v>184</v>
      </c>
      <c r="AU153" s="16" t="s">
        <v>84</v>
      </c>
    </row>
    <row r="154" spans="2:65" s="1" customFormat="1" ht="16.5" customHeight="1">
      <c r="B154" s="31"/>
      <c r="C154" s="135" t="s">
        <v>318</v>
      </c>
      <c r="D154" s="135" t="s">
        <v>179</v>
      </c>
      <c r="E154" s="136" t="s">
        <v>1163</v>
      </c>
      <c r="F154" s="137" t="s">
        <v>1154</v>
      </c>
      <c r="G154" s="138" t="s">
        <v>281</v>
      </c>
      <c r="H154" s="139">
        <v>6</v>
      </c>
      <c r="I154" s="140"/>
      <c r="J154" s="141">
        <f>ROUND(I154*H154,2)</f>
        <v>0</v>
      </c>
      <c r="K154" s="137" t="s">
        <v>1</v>
      </c>
      <c r="L154" s="31"/>
      <c r="M154" s="142" t="s">
        <v>1</v>
      </c>
      <c r="N154" s="143" t="s">
        <v>41</v>
      </c>
      <c r="P154" s="144">
        <f>O154*H154</f>
        <v>0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AR154" s="146" t="s">
        <v>182</v>
      </c>
      <c r="AT154" s="146" t="s">
        <v>179</v>
      </c>
      <c r="AU154" s="146" t="s">
        <v>84</v>
      </c>
      <c r="AY154" s="16" t="s">
        <v>176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6" t="s">
        <v>84</v>
      </c>
      <c r="BK154" s="147">
        <f>ROUND(I154*H154,2)</f>
        <v>0</v>
      </c>
      <c r="BL154" s="16" t="s">
        <v>182</v>
      </c>
      <c r="BM154" s="146" t="s">
        <v>1164</v>
      </c>
    </row>
    <row r="155" spans="2:65" s="1" customFormat="1" ht="19.5">
      <c r="B155" s="31"/>
      <c r="D155" s="148" t="s">
        <v>184</v>
      </c>
      <c r="F155" s="149" t="s">
        <v>1165</v>
      </c>
      <c r="I155" s="150"/>
      <c r="L155" s="31"/>
      <c r="M155" s="151"/>
      <c r="T155" s="55"/>
      <c r="AT155" s="16" t="s">
        <v>184</v>
      </c>
      <c r="AU155" s="16" t="s">
        <v>84</v>
      </c>
    </row>
    <row r="156" spans="2:65" s="1" customFormat="1" ht="16.5" customHeight="1">
      <c r="B156" s="31"/>
      <c r="C156" s="135" t="s">
        <v>326</v>
      </c>
      <c r="D156" s="135" t="s">
        <v>179</v>
      </c>
      <c r="E156" s="136" t="s">
        <v>1166</v>
      </c>
      <c r="F156" s="137" t="s">
        <v>1167</v>
      </c>
      <c r="G156" s="138" t="s">
        <v>281</v>
      </c>
      <c r="H156" s="139">
        <v>36</v>
      </c>
      <c r="I156" s="140"/>
      <c r="J156" s="141">
        <f>ROUND(I156*H156,2)</f>
        <v>0</v>
      </c>
      <c r="K156" s="137" t="s">
        <v>1</v>
      </c>
      <c r="L156" s="31"/>
      <c r="M156" s="142" t="s">
        <v>1</v>
      </c>
      <c r="N156" s="143" t="s">
        <v>41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182</v>
      </c>
      <c r="AT156" s="146" t="s">
        <v>179</v>
      </c>
      <c r="AU156" s="146" t="s">
        <v>84</v>
      </c>
      <c r="AY156" s="16" t="s">
        <v>176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6" t="s">
        <v>84</v>
      </c>
      <c r="BK156" s="147">
        <f>ROUND(I156*H156,2)</f>
        <v>0</v>
      </c>
      <c r="BL156" s="16" t="s">
        <v>182</v>
      </c>
      <c r="BM156" s="146" t="s">
        <v>1168</v>
      </c>
    </row>
    <row r="157" spans="2:65" s="1" customFormat="1" ht="19.5">
      <c r="B157" s="31"/>
      <c r="D157" s="148" t="s">
        <v>184</v>
      </c>
      <c r="F157" s="149" t="s">
        <v>1169</v>
      </c>
      <c r="I157" s="150"/>
      <c r="L157" s="31"/>
      <c r="M157" s="151"/>
      <c r="T157" s="55"/>
      <c r="AT157" s="16" t="s">
        <v>184</v>
      </c>
      <c r="AU157" s="16" t="s">
        <v>84</v>
      </c>
    </row>
    <row r="158" spans="2:65" s="1" customFormat="1" ht="16.5" customHeight="1">
      <c r="B158" s="31"/>
      <c r="C158" s="135" t="s">
        <v>333</v>
      </c>
      <c r="D158" s="135" t="s">
        <v>179</v>
      </c>
      <c r="E158" s="136" t="s">
        <v>1170</v>
      </c>
      <c r="F158" s="137" t="s">
        <v>1171</v>
      </c>
      <c r="G158" s="138" t="s">
        <v>281</v>
      </c>
      <c r="H158" s="139">
        <v>22</v>
      </c>
      <c r="I158" s="140"/>
      <c r="J158" s="141">
        <f>ROUND(I158*H158,2)</f>
        <v>0</v>
      </c>
      <c r="K158" s="137" t="s">
        <v>1</v>
      </c>
      <c r="L158" s="31"/>
      <c r="M158" s="142" t="s">
        <v>1</v>
      </c>
      <c r="N158" s="143" t="s">
        <v>41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182</v>
      </c>
      <c r="AT158" s="146" t="s">
        <v>179</v>
      </c>
      <c r="AU158" s="146" t="s">
        <v>84</v>
      </c>
      <c r="AY158" s="16" t="s">
        <v>176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6" t="s">
        <v>84</v>
      </c>
      <c r="BK158" s="147">
        <f>ROUND(I158*H158,2)</f>
        <v>0</v>
      </c>
      <c r="BL158" s="16" t="s">
        <v>182</v>
      </c>
      <c r="BM158" s="146" t="s">
        <v>1172</v>
      </c>
    </row>
    <row r="159" spans="2:65" s="1" customFormat="1" ht="16.5" customHeight="1">
      <c r="B159" s="31"/>
      <c r="C159" s="135" t="s">
        <v>7</v>
      </c>
      <c r="D159" s="135" t="s">
        <v>179</v>
      </c>
      <c r="E159" s="136" t="s">
        <v>1173</v>
      </c>
      <c r="F159" s="137" t="s">
        <v>1174</v>
      </c>
      <c r="G159" s="138" t="s">
        <v>944</v>
      </c>
      <c r="H159" s="139">
        <v>4</v>
      </c>
      <c r="I159" s="140"/>
      <c r="J159" s="141">
        <f>ROUND(I159*H159,2)</f>
        <v>0</v>
      </c>
      <c r="K159" s="137" t="s">
        <v>1</v>
      </c>
      <c r="L159" s="31"/>
      <c r="M159" s="142" t="s">
        <v>1</v>
      </c>
      <c r="N159" s="143" t="s">
        <v>41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182</v>
      </c>
      <c r="AT159" s="146" t="s">
        <v>179</v>
      </c>
      <c r="AU159" s="146" t="s">
        <v>84</v>
      </c>
      <c r="AY159" s="16" t="s">
        <v>176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6" t="s">
        <v>84</v>
      </c>
      <c r="BK159" s="147">
        <f>ROUND(I159*H159,2)</f>
        <v>0</v>
      </c>
      <c r="BL159" s="16" t="s">
        <v>182</v>
      </c>
      <c r="BM159" s="146" t="s">
        <v>1175</v>
      </c>
    </row>
    <row r="160" spans="2:65" s="1" customFormat="1" ht="19.5">
      <c r="B160" s="31"/>
      <c r="D160" s="148" t="s">
        <v>184</v>
      </c>
      <c r="F160" s="149" t="s">
        <v>1142</v>
      </c>
      <c r="I160" s="150"/>
      <c r="L160" s="31"/>
      <c r="M160" s="151"/>
      <c r="T160" s="55"/>
      <c r="AT160" s="16" t="s">
        <v>184</v>
      </c>
      <c r="AU160" s="16" t="s">
        <v>84</v>
      </c>
    </row>
    <row r="161" spans="2:65" s="1" customFormat="1" ht="16.5" customHeight="1">
      <c r="B161" s="31"/>
      <c r="C161" s="135" t="s">
        <v>346</v>
      </c>
      <c r="D161" s="135" t="s">
        <v>179</v>
      </c>
      <c r="E161" s="136" t="s">
        <v>1176</v>
      </c>
      <c r="F161" s="137" t="s">
        <v>1177</v>
      </c>
      <c r="G161" s="138" t="s">
        <v>944</v>
      </c>
      <c r="H161" s="139">
        <v>1</v>
      </c>
      <c r="I161" s="140"/>
      <c r="J161" s="141">
        <f t="shared" ref="J161:J171" si="0">ROUND(I161*H161,2)</f>
        <v>0</v>
      </c>
      <c r="K161" s="137" t="s">
        <v>1</v>
      </c>
      <c r="L161" s="31"/>
      <c r="M161" s="142" t="s">
        <v>1</v>
      </c>
      <c r="N161" s="143" t="s">
        <v>41</v>
      </c>
      <c r="P161" s="144">
        <f t="shared" ref="P161:P171" si="1">O161*H161</f>
        <v>0</v>
      </c>
      <c r="Q161" s="144">
        <v>0</v>
      </c>
      <c r="R161" s="144">
        <f t="shared" ref="R161:R171" si="2">Q161*H161</f>
        <v>0</v>
      </c>
      <c r="S161" s="144">
        <v>0</v>
      </c>
      <c r="T161" s="145">
        <f t="shared" ref="T161:T171" si="3">S161*H161</f>
        <v>0</v>
      </c>
      <c r="AR161" s="146" t="s">
        <v>182</v>
      </c>
      <c r="AT161" s="146" t="s">
        <v>179</v>
      </c>
      <c r="AU161" s="146" t="s">
        <v>84</v>
      </c>
      <c r="AY161" s="16" t="s">
        <v>176</v>
      </c>
      <c r="BE161" s="147">
        <f t="shared" ref="BE161:BE171" si="4">IF(N161="základní",J161,0)</f>
        <v>0</v>
      </c>
      <c r="BF161" s="147">
        <f t="shared" ref="BF161:BF171" si="5">IF(N161="snížená",J161,0)</f>
        <v>0</v>
      </c>
      <c r="BG161" s="147">
        <f t="shared" ref="BG161:BG171" si="6">IF(N161="zákl. přenesená",J161,0)</f>
        <v>0</v>
      </c>
      <c r="BH161" s="147">
        <f t="shared" ref="BH161:BH171" si="7">IF(N161="sníž. přenesená",J161,0)</f>
        <v>0</v>
      </c>
      <c r="BI161" s="147">
        <f t="shared" ref="BI161:BI171" si="8">IF(N161="nulová",J161,0)</f>
        <v>0</v>
      </c>
      <c r="BJ161" s="16" t="s">
        <v>84</v>
      </c>
      <c r="BK161" s="147">
        <f t="shared" ref="BK161:BK171" si="9">ROUND(I161*H161,2)</f>
        <v>0</v>
      </c>
      <c r="BL161" s="16" t="s">
        <v>182</v>
      </c>
      <c r="BM161" s="146" t="s">
        <v>1178</v>
      </c>
    </row>
    <row r="162" spans="2:65" s="1" customFormat="1" ht="24.2" customHeight="1">
      <c r="B162" s="31"/>
      <c r="C162" s="135" t="s">
        <v>354</v>
      </c>
      <c r="D162" s="135" t="s">
        <v>179</v>
      </c>
      <c r="E162" s="136" t="s">
        <v>1179</v>
      </c>
      <c r="F162" s="137" t="s">
        <v>1180</v>
      </c>
      <c r="G162" s="138" t="s">
        <v>944</v>
      </c>
      <c r="H162" s="139">
        <v>1</v>
      </c>
      <c r="I162" s="140"/>
      <c r="J162" s="141">
        <f t="shared" si="0"/>
        <v>0</v>
      </c>
      <c r="K162" s="137" t="s">
        <v>1</v>
      </c>
      <c r="L162" s="31"/>
      <c r="M162" s="142" t="s">
        <v>1</v>
      </c>
      <c r="N162" s="143" t="s">
        <v>41</v>
      </c>
      <c r="P162" s="144">
        <f t="shared" si="1"/>
        <v>0</v>
      </c>
      <c r="Q162" s="144">
        <v>0</v>
      </c>
      <c r="R162" s="144">
        <f t="shared" si="2"/>
        <v>0</v>
      </c>
      <c r="S162" s="144">
        <v>0</v>
      </c>
      <c r="T162" s="145">
        <f t="shared" si="3"/>
        <v>0</v>
      </c>
      <c r="AR162" s="146" t="s">
        <v>182</v>
      </c>
      <c r="AT162" s="146" t="s">
        <v>179</v>
      </c>
      <c r="AU162" s="146" t="s">
        <v>84</v>
      </c>
      <c r="AY162" s="16" t="s">
        <v>176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6" t="s">
        <v>84</v>
      </c>
      <c r="BK162" s="147">
        <f t="shared" si="9"/>
        <v>0</v>
      </c>
      <c r="BL162" s="16" t="s">
        <v>182</v>
      </c>
      <c r="BM162" s="146" t="s">
        <v>1181</v>
      </c>
    </row>
    <row r="163" spans="2:65" s="1" customFormat="1" ht="16.5" customHeight="1">
      <c r="B163" s="31"/>
      <c r="C163" s="135" t="s">
        <v>359</v>
      </c>
      <c r="D163" s="135" t="s">
        <v>179</v>
      </c>
      <c r="E163" s="136" t="s">
        <v>1182</v>
      </c>
      <c r="F163" s="137" t="s">
        <v>1183</v>
      </c>
      <c r="G163" s="138" t="s">
        <v>944</v>
      </c>
      <c r="H163" s="139">
        <v>1</v>
      </c>
      <c r="I163" s="140"/>
      <c r="J163" s="141">
        <f t="shared" si="0"/>
        <v>0</v>
      </c>
      <c r="K163" s="137" t="s">
        <v>1</v>
      </c>
      <c r="L163" s="31"/>
      <c r="M163" s="142" t="s">
        <v>1</v>
      </c>
      <c r="N163" s="143" t="s">
        <v>41</v>
      </c>
      <c r="P163" s="144">
        <f t="shared" si="1"/>
        <v>0</v>
      </c>
      <c r="Q163" s="144">
        <v>0</v>
      </c>
      <c r="R163" s="144">
        <f t="shared" si="2"/>
        <v>0</v>
      </c>
      <c r="S163" s="144">
        <v>0</v>
      </c>
      <c r="T163" s="145">
        <f t="shared" si="3"/>
        <v>0</v>
      </c>
      <c r="AR163" s="146" t="s">
        <v>182</v>
      </c>
      <c r="AT163" s="146" t="s">
        <v>179</v>
      </c>
      <c r="AU163" s="146" t="s">
        <v>84</v>
      </c>
      <c r="AY163" s="16" t="s">
        <v>176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6" t="s">
        <v>84</v>
      </c>
      <c r="BK163" s="147">
        <f t="shared" si="9"/>
        <v>0</v>
      </c>
      <c r="BL163" s="16" t="s">
        <v>182</v>
      </c>
      <c r="BM163" s="146" t="s">
        <v>1184</v>
      </c>
    </row>
    <row r="164" spans="2:65" s="1" customFormat="1" ht="16.5" customHeight="1">
      <c r="B164" s="31"/>
      <c r="C164" s="135" t="s">
        <v>363</v>
      </c>
      <c r="D164" s="135" t="s">
        <v>179</v>
      </c>
      <c r="E164" s="136" t="s">
        <v>1185</v>
      </c>
      <c r="F164" s="137" t="s">
        <v>1186</v>
      </c>
      <c r="G164" s="138" t="s">
        <v>944</v>
      </c>
      <c r="H164" s="139">
        <v>1</v>
      </c>
      <c r="I164" s="140"/>
      <c r="J164" s="141">
        <f t="shared" si="0"/>
        <v>0</v>
      </c>
      <c r="K164" s="137" t="s">
        <v>1</v>
      </c>
      <c r="L164" s="31"/>
      <c r="M164" s="142" t="s">
        <v>1</v>
      </c>
      <c r="N164" s="143" t="s">
        <v>41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182</v>
      </c>
      <c r="AT164" s="146" t="s">
        <v>179</v>
      </c>
      <c r="AU164" s="146" t="s">
        <v>84</v>
      </c>
      <c r="AY164" s="16" t="s">
        <v>176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6" t="s">
        <v>84</v>
      </c>
      <c r="BK164" s="147">
        <f t="shared" si="9"/>
        <v>0</v>
      </c>
      <c r="BL164" s="16" t="s">
        <v>182</v>
      </c>
      <c r="BM164" s="146" t="s">
        <v>1187</v>
      </c>
    </row>
    <row r="165" spans="2:65" s="1" customFormat="1" ht="33" customHeight="1">
      <c r="B165" s="31"/>
      <c r="C165" s="135" t="s">
        <v>371</v>
      </c>
      <c r="D165" s="135" t="s">
        <v>179</v>
      </c>
      <c r="E165" s="136" t="s">
        <v>1188</v>
      </c>
      <c r="F165" s="137" t="s">
        <v>1189</v>
      </c>
      <c r="G165" s="138" t="s">
        <v>944</v>
      </c>
      <c r="H165" s="139">
        <v>1</v>
      </c>
      <c r="I165" s="140"/>
      <c r="J165" s="141">
        <f t="shared" si="0"/>
        <v>0</v>
      </c>
      <c r="K165" s="137" t="s">
        <v>1</v>
      </c>
      <c r="L165" s="31"/>
      <c r="M165" s="142" t="s">
        <v>1</v>
      </c>
      <c r="N165" s="143" t="s">
        <v>41</v>
      </c>
      <c r="P165" s="144">
        <f t="shared" si="1"/>
        <v>0</v>
      </c>
      <c r="Q165" s="144">
        <v>0</v>
      </c>
      <c r="R165" s="144">
        <f t="shared" si="2"/>
        <v>0</v>
      </c>
      <c r="S165" s="144">
        <v>0</v>
      </c>
      <c r="T165" s="145">
        <f t="shared" si="3"/>
        <v>0</v>
      </c>
      <c r="AR165" s="146" t="s">
        <v>182</v>
      </c>
      <c r="AT165" s="146" t="s">
        <v>179</v>
      </c>
      <c r="AU165" s="146" t="s">
        <v>84</v>
      </c>
      <c r="AY165" s="16" t="s">
        <v>176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6" t="s">
        <v>84</v>
      </c>
      <c r="BK165" s="147">
        <f t="shared" si="9"/>
        <v>0</v>
      </c>
      <c r="BL165" s="16" t="s">
        <v>182</v>
      </c>
      <c r="BM165" s="146" t="s">
        <v>1190</v>
      </c>
    </row>
    <row r="166" spans="2:65" s="1" customFormat="1" ht="16.5" customHeight="1">
      <c r="B166" s="31"/>
      <c r="C166" s="135" t="s">
        <v>394</v>
      </c>
      <c r="D166" s="135" t="s">
        <v>179</v>
      </c>
      <c r="E166" s="136" t="s">
        <v>1191</v>
      </c>
      <c r="F166" s="137" t="s">
        <v>1192</v>
      </c>
      <c r="G166" s="138" t="s">
        <v>944</v>
      </c>
      <c r="H166" s="139">
        <v>1</v>
      </c>
      <c r="I166" s="140"/>
      <c r="J166" s="141">
        <f t="shared" si="0"/>
        <v>0</v>
      </c>
      <c r="K166" s="137" t="s">
        <v>1</v>
      </c>
      <c r="L166" s="31"/>
      <c r="M166" s="142" t="s">
        <v>1</v>
      </c>
      <c r="N166" s="143" t="s">
        <v>41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182</v>
      </c>
      <c r="AT166" s="146" t="s">
        <v>179</v>
      </c>
      <c r="AU166" s="146" t="s">
        <v>84</v>
      </c>
      <c r="AY166" s="16" t="s">
        <v>176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6" t="s">
        <v>84</v>
      </c>
      <c r="BK166" s="147">
        <f t="shared" si="9"/>
        <v>0</v>
      </c>
      <c r="BL166" s="16" t="s">
        <v>182</v>
      </c>
      <c r="BM166" s="146" t="s">
        <v>1193</v>
      </c>
    </row>
    <row r="167" spans="2:65" s="1" customFormat="1" ht="24.2" customHeight="1">
      <c r="B167" s="31"/>
      <c r="C167" s="135" t="s">
        <v>407</v>
      </c>
      <c r="D167" s="135" t="s">
        <v>179</v>
      </c>
      <c r="E167" s="136" t="s">
        <v>1194</v>
      </c>
      <c r="F167" s="137" t="s">
        <v>1195</v>
      </c>
      <c r="G167" s="138" t="s">
        <v>944</v>
      </c>
      <c r="H167" s="139">
        <v>1</v>
      </c>
      <c r="I167" s="140"/>
      <c r="J167" s="141">
        <f t="shared" si="0"/>
        <v>0</v>
      </c>
      <c r="K167" s="137" t="s">
        <v>1</v>
      </c>
      <c r="L167" s="31"/>
      <c r="M167" s="142" t="s">
        <v>1</v>
      </c>
      <c r="N167" s="143" t="s">
        <v>41</v>
      </c>
      <c r="P167" s="144">
        <f t="shared" si="1"/>
        <v>0</v>
      </c>
      <c r="Q167" s="144">
        <v>0</v>
      </c>
      <c r="R167" s="144">
        <f t="shared" si="2"/>
        <v>0</v>
      </c>
      <c r="S167" s="144">
        <v>0</v>
      </c>
      <c r="T167" s="145">
        <f t="shared" si="3"/>
        <v>0</v>
      </c>
      <c r="AR167" s="146" t="s">
        <v>182</v>
      </c>
      <c r="AT167" s="146" t="s">
        <v>179</v>
      </c>
      <c r="AU167" s="146" t="s">
        <v>84</v>
      </c>
      <c r="AY167" s="16" t="s">
        <v>176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6" t="s">
        <v>84</v>
      </c>
      <c r="BK167" s="147">
        <f t="shared" si="9"/>
        <v>0</v>
      </c>
      <c r="BL167" s="16" t="s">
        <v>182</v>
      </c>
      <c r="BM167" s="146" t="s">
        <v>1196</v>
      </c>
    </row>
    <row r="168" spans="2:65" s="1" customFormat="1" ht="16.5" customHeight="1">
      <c r="B168" s="31"/>
      <c r="C168" s="135" t="s">
        <v>413</v>
      </c>
      <c r="D168" s="135" t="s">
        <v>179</v>
      </c>
      <c r="E168" s="136" t="s">
        <v>1197</v>
      </c>
      <c r="F168" s="137" t="s">
        <v>1198</v>
      </c>
      <c r="G168" s="138" t="s">
        <v>944</v>
      </c>
      <c r="H168" s="139">
        <v>1</v>
      </c>
      <c r="I168" s="140"/>
      <c r="J168" s="141">
        <f t="shared" si="0"/>
        <v>0</v>
      </c>
      <c r="K168" s="137" t="s">
        <v>1</v>
      </c>
      <c r="L168" s="31"/>
      <c r="M168" s="142" t="s">
        <v>1</v>
      </c>
      <c r="N168" s="143" t="s">
        <v>41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182</v>
      </c>
      <c r="AT168" s="146" t="s">
        <v>179</v>
      </c>
      <c r="AU168" s="146" t="s">
        <v>84</v>
      </c>
      <c r="AY168" s="16" t="s">
        <v>176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6" t="s">
        <v>84</v>
      </c>
      <c r="BK168" s="147">
        <f t="shared" si="9"/>
        <v>0</v>
      </c>
      <c r="BL168" s="16" t="s">
        <v>182</v>
      </c>
      <c r="BM168" s="146" t="s">
        <v>1199</v>
      </c>
    </row>
    <row r="169" spans="2:65" s="1" customFormat="1" ht="16.5" customHeight="1">
      <c r="B169" s="31"/>
      <c r="C169" s="135" t="s">
        <v>412</v>
      </c>
      <c r="D169" s="135" t="s">
        <v>179</v>
      </c>
      <c r="E169" s="136" t="s">
        <v>1200</v>
      </c>
      <c r="F169" s="137" t="s">
        <v>1201</v>
      </c>
      <c r="G169" s="138" t="s">
        <v>944</v>
      </c>
      <c r="H169" s="139">
        <v>1</v>
      </c>
      <c r="I169" s="140"/>
      <c r="J169" s="141">
        <f t="shared" si="0"/>
        <v>0</v>
      </c>
      <c r="K169" s="137" t="s">
        <v>1</v>
      </c>
      <c r="L169" s="31"/>
      <c r="M169" s="142" t="s">
        <v>1</v>
      </c>
      <c r="N169" s="143" t="s">
        <v>41</v>
      </c>
      <c r="P169" s="144">
        <f t="shared" si="1"/>
        <v>0</v>
      </c>
      <c r="Q169" s="144">
        <v>0</v>
      </c>
      <c r="R169" s="144">
        <f t="shared" si="2"/>
        <v>0</v>
      </c>
      <c r="S169" s="144">
        <v>0</v>
      </c>
      <c r="T169" s="145">
        <f t="shared" si="3"/>
        <v>0</v>
      </c>
      <c r="AR169" s="146" t="s">
        <v>182</v>
      </c>
      <c r="AT169" s="146" t="s">
        <v>179</v>
      </c>
      <c r="AU169" s="146" t="s">
        <v>84</v>
      </c>
      <c r="AY169" s="16" t="s">
        <v>176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6" t="s">
        <v>84</v>
      </c>
      <c r="BK169" s="147">
        <f t="shared" si="9"/>
        <v>0</v>
      </c>
      <c r="BL169" s="16" t="s">
        <v>182</v>
      </c>
      <c r="BM169" s="146" t="s">
        <v>1202</v>
      </c>
    </row>
    <row r="170" spans="2:65" s="1" customFormat="1" ht="24.2" customHeight="1">
      <c r="B170" s="31"/>
      <c r="C170" s="135" t="s">
        <v>552</v>
      </c>
      <c r="D170" s="135" t="s">
        <v>179</v>
      </c>
      <c r="E170" s="136" t="s">
        <v>1203</v>
      </c>
      <c r="F170" s="137" t="s">
        <v>1204</v>
      </c>
      <c r="G170" s="138" t="s">
        <v>1205</v>
      </c>
      <c r="H170" s="139">
        <v>10</v>
      </c>
      <c r="I170" s="140"/>
      <c r="J170" s="141">
        <f t="shared" si="0"/>
        <v>0</v>
      </c>
      <c r="K170" s="137" t="s">
        <v>1</v>
      </c>
      <c r="L170" s="31"/>
      <c r="M170" s="142" t="s">
        <v>1</v>
      </c>
      <c r="N170" s="143" t="s">
        <v>41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182</v>
      </c>
      <c r="AT170" s="146" t="s">
        <v>179</v>
      </c>
      <c r="AU170" s="146" t="s">
        <v>84</v>
      </c>
      <c r="AY170" s="16" t="s">
        <v>176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6" t="s">
        <v>84</v>
      </c>
      <c r="BK170" s="147">
        <f t="shared" si="9"/>
        <v>0</v>
      </c>
      <c r="BL170" s="16" t="s">
        <v>182</v>
      </c>
      <c r="BM170" s="146" t="s">
        <v>1206</v>
      </c>
    </row>
    <row r="171" spans="2:65" s="1" customFormat="1" ht="16.5" customHeight="1">
      <c r="B171" s="31"/>
      <c r="C171" s="135" t="s">
        <v>525</v>
      </c>
      <c r="D171" s="135" t="s">
        <v>179</v>
      </c>
      <c r="E171" s="136" t="s">
        <v>1207</v>
      </c>
      <c r="F171" s="137" t="s">
        <v>1208</v>
      </c>
      <c r="G171" s="138" t="s">
        <v>253</v>
      </c>
      <c r="H171" s="139">
        <v>1</v>
      </c>
      <c r="I171" s="140"/>
      <c r="J171" s="141">
        <f t="shared" si="0"/>
        <v>0</v>
      </c>
      <c r="K171" s="137" t="s">
        <v>1</v>
      </c>
      <c r="L171" s="31"/>
      <c r="M171" s="142" t="s">
        <v>1</v>
      </c>
      <c r="N171" s="143" t="s">
        <v>41</v>
      </c>
      <c r="P171" s="144">
        <f t="shared" si="1"/>
        <v>0</v>
      </c>
      <c r="Q171" s="144">
        <v>0</v>
      </c>
      <c r="R171" s="144">
        <f t="shared" si="2"/>
        <v>0</v>
      </c>
      <c r="S171" s="144">
        <v>0</v>
      </c>
      <c r="T171" s="145">
        <f t="shared" si="3"/>
        <v>0</v>
      </c>
      <c r="AR171" s="146" t="s">
        <v>182</v>
      </c>
      <c r="AT171" s="146" t="s">
        <v>179</v>
      </c>
      <c r="AU171" s="146" t="s">
        <v>84</v>
      </c>
      <c r="AY171" s="16" t="s">
        <v>176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6" t="s">
        <v>84</v>
      </c>
      <c r="BK171" s="147">
        <f t="shared" si="9"/>
        <v>0</v>
      </c>
      <c r="BL171" s="16" t="s">
        <v>182</v>
      </c>
      <c r="BM171" s="146" t="s">
        <v>1209</v>
      </c>
    </row>
    <row r="172" spans="2:65" s="11" customFormat="1" ht="25.9" customHeight="1">
      <c r="B172" s="123"/>
      <c r="D172" s="124" t="s">
        <v>75</v>
      </c>
      <c r="E172" s="125" t="s">
        <v>936</v>
      </c>
      <c r="F172" s="125" t="s">
        <v>1210</v>
      </c>
      <c r="I172" s="126"/>
      <c r="J172" s="127">
        <f>BK172</f>
        <v>0</v>
      </c>
      <c r="L172" s="123"/>
      <c r="M172" s="128"/>
      <c r="P172" s="129">
        <f>P173</f>
        <v>0</v>
      </c>
      <c r="R172" s="129">
        <f>R173</f>
        <v>0</v>
      </c>
      <c r="T172" s="130">
        <f>T173</f>
        <v>0</v>
      </c>
      <c r="AR172" s="124" t="s">
        <v>84</v>
      </c>
      <c r="AT172" s="131" t="s">
        <v>75</v>
      </c>
      <c r="AU172" s="131" t="s">
        <v>76</v>
      </c>
      <c r="AY172" s="124" t="s">
        <v>176</v>
      </c>
      <c r="BK172" s="132">
        <f>BK173</f>
        <v>0</v>
      </c>
    </row>
    <row r="173" spans="2:65" s="1" customFormat="1" ht="55.5" customHeight="1">
      <c r="B173" s="31"/>
      <c r="C173" s="135" t="s">
        <v>563</v>
      </c>
      <c r="D173" s="135" t="s">
        <v>179</v>
      </c>
      <c r="E173" s="136" t="s">
        <v>1211</v>
      </c>
      <c r="F173" s="137" t="s">
        <v>1212</v>
      </c>
      <c r="G173" s="138" t="s">
        <v>253</v>
      </c>
      <c r="H173" s="139">
        <v>1</v>
      </c>
      <c r="I173" s="140"/>
      <c r="J173" s="141">
        <f>ROUND(I173*H173,2)</f>
        <v>0</v>
      </c>
      <c r="K173" s="137" t="s">
        <v>1</v>
      </c>
      <c r="L173" s="31"/>
      <c r="M173" s="152" t="s">
        <v>1</v>
      </c>
      <c r="N173" s="153" t="s">
        <v>41</v>
      </c>
      <c r="O173" s="154"/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AR173" s="146" t="s">
        <v>182</v>
      </c>
      <c r="AT173" s="146" t="s">
        <v>179</v>
      </c>
      <c r="AU173" s="146" t="s">
        <v>84</v>
      </c>
      <c r="AY173" s="16" t="s">
        <v>176</v>
      </c>
      <c r="BE173" s="147">
        <f>IF(N173="základní",J173,0)</f>
        <v>0</v>
      </c>
      <c r="BF173" s="147">
        <f>IF(N173="snížená",J173,0)</f>
        <v>0</v>
      </c>
      <c r="BG173" s="147">
        <f>IF(N173="zákl. přenesená",J173,0)</f>
        <v>0</v>
      </c>
      <c r="BH173" s="147">
        <f>IF(N173="sníž. přenesená",J173,0)</f>
        <v>0</v>
      </c>
      <c r="BI173" s="147">
        <f>IF(N173="nulová",J173,0)</f>
        <v>0</v>
      </c>
      <c r="BJ173" s="16" t="s">
        <v>84</v>
      </c>
      <c r="BK173" s="147">
        <f>ROUND(I173*H173,2)</f>
        <v>0</v>
      </c>
      <c r="BL173" s="16" t="s">
        <v>182</v>
      </c>
      <c r="BM173" s="146" t="s">
        <v>1213</v>
      </c>
    </row>
    <row r="174" spans="2:65" s="1" customFormat="1" ht="6.95" customHeight="1">
      <c r="B174" s="43"/>
      <c r="C174" s="44"/>
      <c r="D174" s="44"/>
      <c r="E174" s="44"/>
      <c r="F174" s="44"/>
      <c r="G174" s="44"/>
      <c r="H174" s="44"/>
      <c r="I174" s="44"/>
      <c r="J174" s="44"/>
      <c r="K174" s="44"/>
      <c r="L174" s="31"/>
    </row>
  </sheetData>
  <sheetProtection algorithmName="SHA-512" hashValue="jkNQ485g2OkcEVwXzBNIlcXxeNdVdcTJWH2bWMAn8zrKmsbupNgpWw6IIggn0DA468Sa137SZA1Lt23C6RGFrA==" saltValue="JVspXq6A/Tbx1jCchGlD/flcIUYCY0bKJIQYaFW4ya0r6t7IHM4DIa3vlSLrEcUjnpFcP7BThMtINSGIQ/5SMg==" spinCount="100000" sheet="1" objects="1" scenarios="1" formatColumns="0" formatRows="0" autoFilter="0"/>
  <autoFilter ref="C121:K173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105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1214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ROUND(J120,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ROUND((SUM(BE120:BE129)),  2)</f>
        <v>0</v>
      </c>
      <c r="I35" s="95">
        <v>0.21</v>
      </c>
      <c r="J35" s="85">
        <f>ROUND(((SUM(BE120:BE129))*I35),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ROUND((SUM(BF120:BF129)),  2)</f>
        <v>0</v>
      </c>
      <c r="I36" s="95">
        <v>0.12</v>
      </c>
      <c r="J36" s="85">
        <f>ROUND(((SUM(BF120:BF129))*I36),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ROUND((SUM(BG120:BG129)),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ROUND((SUM(BH120:BH129)),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ROUND((SUM(BI120:BI129)),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05 - CHUC - A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J120</f>
        <v>0</v>
      </c>
      <c r="L98" s="31"/>
      <c r="AU98" s="16" t="s">
        <v>151</v>
      </c>
    </row>
    <row r="99" spans="2:47" s="1" customFormat="1" ht="21.75" customHeight="1">
      <c r="B99" s="31"/>
      <c r="L99" s="31"/>
    </row>
    <row r="100" spans="2:47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47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47" s="1" customFormat="1" ht="24.95" customHeight="1">
      <c r="B105" s="31"/>
      <c r="C105" s="20" t="s">
        <v>161</v>
      </c>
      <c r="L105" s="31"/>
    </row>
    <row r="106" spans="2:47" s="1" customFormat="1" ht="6.95" customHeight="1">
      <c r="B106" s="31"/>
      <c r="L106" s="31"/>
    </row>
    <row r="107" spans="2:47" s="1" customFormat="1" ht="12" customHeight="1">
      <c r="B107" s="31"/>
      <c r="C107" s="26" t="s">
        <v>16</v>
      </c>
      <c r="L107" s="31"/>
    </row>
    <row r="108" spans="2:47" s="1" customFormat="1" ht="16.5" customHeight="1">
      <c r="B108" s="31"/>
      <c r="E108" s="235" t="str">
        <f>E7</f>
        <v>Testovací centrum Menzy CZU</v>
      </c>
      <c r="F108" s="236"/>
      <c r="G108" s="236"/>
      <c r="H108" s="236"/>
      <c r="L108" s="31"/>
    </row>
    <row r="109" spans="2:47" ht="12" customHeight="1">
      <c r="B109" s="19"/>
      <c r="C109" s="26" t="s">
        <v>145</v>
      </c>
      <c r="L109" s="19"/>
    </row>
    <row r="110" spans="2:47" s="1" customFormat="1" ht="16.5" customHeight="1">
      <c r="B110" s="31"/>
      <c r="E110" s="235" t="s">
        <v>223</v>
      </c>
      <c r="F110" s="237"/>
      <c r="G110" s="237"/>
      <c r="H110" s="237"/>
      <c r="L110" s="31"/>
    </row>
    <row r="111" spans="2:47" s="1" customFormat="1" ht="12" customHeight="1">
      <c r="B111" s="31"/>
      <c r="C111" s="26" t="s">
        <v>224</v>
      </c>
      <c r="L111" s="31"/>
    </row>
    <row r="112" spans="2:47" s="1" customFormat="1" ht="16.5" customHeight="1">
      <c r="B112" s="31"/>
      <c r="E112" s="198" t="str">
        <f>E11</f>
        <v>05 - CHUC - A</v>
      </c>
      <c r="F112" s="237"/>
      <c r="G112" s="237"/>
      <c r="H112" s="237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F14</f>
        <v>Menza ČZU</v>
      </c>
      <c r="I114" s="26" t="s">
        <v>22</v>
      </c>
      <c r="J114" s="51" t="str">
        <f>IF(J14="","",J14)</f>
        <v>27. 8. 2025</v>
      </c>
      <c r="L114" s="31"/>
    </row>
    <row r="115" spans="2:65" s="1" customFormat="1" ht="6.95" customHeight="1">
      <c r="B115" s="31"/>
      <c r="L115" s="31"/>
    </row>
    <row r="116" spans="2:65" s="1" customFormat="1" ht="25.7" customHeight="1">
      <c r="B116" s="31"/>
      <c r="C116" s="26" t="s">
        <v>24</v>
      </c>
      <c r="F116" s="24" t="str">
        <f>E17</f>
        <v>Česká zemědělská univerzita v Praze</v>
      </c>
      <c r="I116" s="26" t="s">
        <v>30</v>
      </c>
      <c r="J116" s="29" t="str">
        <f>E23</f>
        <v>Hidden Dimension s.r.o.</v>
      </c>
      <c r="L116" s="31"/>
    </row>
    <row r="117" spans="2:65" s="1" customFormat="1" ht="25.7" customHeight="1">
      <c r="B117" s="31"/>
      <c r="C117" s="26" t="s">
        <v>28</v>
      </c>
      <c r="F117" s="24" t="str">
        <f>IF(E20="","",E20)</f>
        <v>Vyplň údaj</v>
      </c>
      <c r="I117" s="26" t="s">
        <v>33</v>
      </c>
      <c r="J117" s="29" t="str">
        <f>E26</f>
        <v>František Klus rozpočty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5"/>
      <c r="C119" s="116" t="s">
        <v>162</v>
      </c>
      <c r="D119" s="117" t="s">
        <v>61</v>
      </c>
      <c r="E119" s="117" t="s">
        <v>57</v>
      </c>
      <c r="F119" s="117" t="s">
        <v>58</v>
      </c>
      <c r="G119" s="117" t="s">
        <v>163</v>
      </c>
      <c r="H119" s="117" t="s">
        <v>164</v>
      </c>
      <c r="I119" s="117" t="s">
        <v>165</v>
      </c>
      <c r="J119" s="117" t="s">
        <v>149</v>
      </c>
      <c r="K119" s="118" t="s">
        <v>166</v>
      </c>
      <c r="L119" s="115"/>
      <c r="M119" s="58" t="s">
        <v>1</v>
      </c>
      <c r="N119" s="59" t="s">
        <v>40</v>
      </c>
      <c r="O119" s="59" t="s">
        <v>167</v>
      </c>
      <c r="P119" s="59" t="s">
        <v>168</v>
      </c>
      <c r="Q119" s="59" t="s">
        <v>169</v>
      </c>
      <c r="R119" s="59" t="s">
        <v>170</v>
      </c>
      <c r="S119" s="59" t="s">
        <v>171</v>
      </c>
      <c r="T119" s="60" t="s">
        <v>172</v>
      </c>
    </row>
    <row r="120" spans="2:65" s="1" customFormat="1" ht="22.9" customHeight="1">
      <c r="B120" s="31"/>
      <c r="C120" s="63" t="s">
        <v>173</v>
      </c>
      <c r="J120" s="119">
        <f>BK120</f>
        <v>0</v>
      </c>
      <c r="L120" s="31"/>
      <c r="M120" s="61"/>
      <c r="N120" s="52"/>
      <c r="O120" s="52"/>
      <c r="P120" s="120">
        <f>SUM(P121:P129)</f>
        <v>0</v>
      </c>
      <c r="Q120" s="52"/>
      <c r="R120" s="120">
        <f>SUM(R121:R129)</f>
        <v>0</v>
      </c>
      <c r="S120" s="52"/>
      <c r="T120" s="121">
        <f>SUM(T121:T129)</f>
        <v>0</v>
      </c>
      <c r="AT120" s="16" t="s">
        <v>75</v>
      </c>
      <c r="AU120" s="16" t="s">
        <v>151</v>
      </c>
      <c r="BK120" s="122">
        <f>SUM(BK121:BK129)</f>
        <v>0</v>
      </c>
    </row>
    <row r="121" spans="2:65" s="1" customFormat="1" ht="66.75" customHeight="1">
      <c r="B121" s="31"/>
      <c r="C121" s="135" t="s">
        <v>84</v>
      </c>
      <c r="D121" s="135" t="s">
        <v>179</v>
      </c>
      <c r="E121" s="136" t="s">
        <v>1215</v>
      </c>
      <c r="F121" s="137" t="s">
        <v>1216</v>
      </c>
      <c r="G121" s="138" t="s">
        <v>944</v>
      </c>
      <c r="H121" s="139">
        <v>4</v>
      </c>
      <c r="I121" s="140"/>
      <c r="J121" s="141">
        <f t="shared" ref="J121:J129" si="0">ROUND(I121*H121,2)</f>
        <v>0</v>
      </c>
      <c r="K121" s="137" t="s">
        <v>1</v>
      </c>
      <c r="L121" s="31"/>
      <c r="M121" s="142" t="s">
        <v>1</v>
      </c>
      <c r="N121" s="143" t="s">
        <v>41</v>
      </c>
      <c r="P121" s="144">
        <f t="shared" ref="P121:P129" si="1">O121*H121</f>
        <v>0</v>
      </c>
      <c r="Q121" s="144">
        <v>0</v>
      </c>
      <c r="R121" s="144">
        <f t="shared" ref="R121:R129" si="2">Q121*H121</f>
        <v>0</v>
      </c>
      <c r="S121" s="144">
        <v>0</v>
      </c>
      <c r="T121" s="145">
        <f t="shared" ref="T121:T129" si="3">S121*H121</f>
        <v>0</v>
      </c>
      <c r="AR121" s="146" t="s">
        <v>182</v>
      </c>
      <c r="AT121" s="146" t="s">
        <v>179</v>
      </c>
      <c r="AU121" s="146" t="s">
        <v>76</v>
      </c>
      <c r="AY121" s="16" t="s">
        <v>176</v>
      </c>
      <c r="BE121" s="147">
        <f t="shared" ref="BE121:BE129" si="4">IF(N121="základní",J121,0)</f>
        <v>0</v>
      </c>
      <c r="BF121" s="147">
        <f t="shared" ref="BF121:BF129" si="5">IF(N121="snížená",J121,0)</f>
        <v>0</v>
      </c>
      <c r="BG121" s="147">
        <f t="shared" ref="BG121:BG129" si="6">IF(N121="zákl. přenesená",J121,0)</f>
        <v>0</v>
      </c>
      <c r="BH121" s="147">
        <f t="shared" ref="BH121:BH129" si="7">IF(N121="sníž. přenesená",J121,0)</f>
        <v>0</v>
      </c>
      <c r="BI121" s="147">
        <f t="shared" ref="BI121:BI129" si="8">IF(N121="nulová",J121,0)</f>
        <v>0</v>
      </c>
      <c r="BJ121" s="16" t="s">
        <v>84</v>
      </c>
      <c r="BK121" s="147">
        <f t="shared" ref="BK121:BK129" si="9">ROUND(I121*H121,2)</f>
        <v>0</v>
      </c>
      <c r="BL121" s="16" t="s">
        <v>182</v>
      </c>
      <c r="BM121" s="146" t="s">
        <v>1217</v>
      </c>
    </row>
    <row r="122" spans="2:65" s="1" customFormat="1" ht="66.75" customHeight="1">
      <c r="B122" s="31"/>
      <c r="C122" s="135" t="s">
        <v>86</v>
      </c>
      <c r="D122" s="135" t="s">
        <v>179</v>
      </c>
      <c r="E122" s="136" t="s">
        <v>1218</v>
      </c>
      <c r="F122" s="137" t="s">
        <v>1219</v>
      </c>
      <c r="G122" s="138" t="s">
        <v>944</v>
      </c>
      <c r="H122" s="139">
        <v>2</v>
      </c>
      <c r="I122" s="140"/>
      <c r="J122" s="141">
        <f t="shared" si="0"/>
        <v>0</v>
      </c>
      <c r="K122" s="137" t="s">
        <v>1</v>
      </c>
      <c r="L122" s="31"/>
      <c r="M122" s="142" t="s">
        <v>1</v>
      </c>
      <c r="N122" s="143" t="s">
        <v>41</v>
      </c>
      <c r="P122" s="144">
        <f t="shared" si="1"/>
        <v>0</v>
      </c>
      <c r="Q122" s="144">
        <v>0</v>
      </c>
      <c r="R122" s="144">
        <f t="shared" si="2"/>
        <v>0</v>
      </c>
      <c r="S122" s="144">
        <v>0</v>
      </c>
      <c r="T122" s="145">
        <f t="shared" si="3"/>
        <v>0</v>
      </c>
      <c r="AR122" s="146" t="s">
        <v>182</v>
      </c>
      <c r="AT122" s="146" t="s">
        <v>179</v>
      </c>
      <c r="AU122" s="146" t="s">
        <v>76</v>
      </c>
      <c r="AY122" s="16" t="s">
        <v>176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6" t="s">
        <v>84</v>
      </c>
      <c r="BK122" s="147">
        <f t="shared" si="9"/>
        <v>0</v>
      </c>
      <c r="BL122" s="16" t="s">
        <v>182</v>
      </c>
      <c r="BM122" s="146" t="s">
        <v>1220</v>
      </c>
    </row>
    <row r="123" spans="2:65" s="1" customFormat="1" ht="76.349999999999994" customHeight="1">
      <c r="B123" s="31"/>
      <c r="C123" s="135" t="s">
        <v>192</v>
      </c>
      <c r="D123" s="135" t="s">
        <v>179</v>
      </c>
      <c r="E123" s="136" t="s">
        <v>1221</v>
      </c>
      <c r="F123" s="137" t="s">
        <v>1222</v>
      </c>
      <c r="G123" s="138" t="s">
        <v>944</v>
      </c>
      <c r="H123" s="139">
        <v>1</v>
      </c>
      <c r="I123" s="140"/>
      <c r="J123" s="141">
        <f t="shared" si="0"/>
        <v>0</v>
      </c>
      <c r="K123" s="137" t="s">
        <v>1</v>
      </c>
      <c r="L123" s="31"/>
      <c r="M123" s="142" t="s">
        <v>1</v>
      </c>
      <c r="N123" s="143" t="s">
        <v>41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182</v>
      </c>
      <c r="AT123" s="146" t="s">
        <v>179</v>
      </c>
      <c r="AU123" s="146" t="s">
        <v>76</v>
      </c>
      <c r="AY123" s="16" t="s">
        <v>176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6" t="s">
        <v>84</v>
      </c>
      <c r="BK123" s="147">
        <f t="shared" si="9"/>
        <v>0</v>
      </c>
      <c r="BL123" s="16" t="s">
        <v>182</v>
      </c>
      <c r="BM123" s="146" t="s">
        <v>1223</v>
      </c>
    </row>
    <row r="124" spans="2:65" s="1" customFormat="1" ht="37.9" customHeight="1">
      <c r="B124" s="31"/>
      <c r="C124" s="135" t="s">
        <v>182</v>
      </c>
      <c r="D124" s="135" t="s">
        <v>179</v>
      </c>
      <c r="E124" s="136" t="s">
        <v>1224</v>
      </c>
      <c r="F124" s="137" t="s">
        <v>1225</v>
      </c>
      <c r="G124" s="138" t="s">
        <v>944</v>
      </c>
      <c r="H124" s="139">
        <v>3</v>
      </c>
      <c r="I124" s="140"/>
      <c r="J124" s="141">
        <f t="shared" si="0"/>
        <v>0</v>
      </c>
      <c r="K124" s="137" t="s">
        <v>1</v>
      </c>
      <c r="L124" s="31"/>
      <c r="M124" s="142" t="s">
        <v>1</v>
      </c>
      <c r="N124" s="143" t="s">
        <v>41</v>
      </c>
      <c r="P124" s="144">
        <f t="shared" si="1"/>
        <v>0</v>
      </c>
      <c r="Q124" s="144">
        <v>0</v>
      </c>
      <c r="R124" s="144">
        <f t="shared" si="2"/>
        <v>0</v>
      </c>
      <c r="S124" s="144">
        <v>0</v>
      </c>
      <c r="T124" s="145">
        <f t="shared" si="3"/>
        <v>0</v>
      </c>
      <c r="AR124" s="146" t="s">
        <v>182</v>
      </c>
      <c r="AT124" s="146" t="s">
        <v>179</v>
      </c>
      <c r="AU124" s="146" t="s">
        <v>76</v>
      </c>
      <c r="AY124" s="16" t="s">
        <v>176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6" t="s">
        <v>84</v>
      </c>
      <c r="BK124" s="147">
        <f t="shared" si="9"/>
        <v>0</v>
      </c>
      <c r="BL124" s="16" t="s">
        <v>182</v>
      </c>
      <c r="BM124" s="146" t="s">
        <v>1226</v>
      </c>
    </row>
    <row r="125" spans="2:65" s="1" customFormat="1" ht="16.5" customHeight="1">
      <c r="B125" s="31"/>
      <c r="C125" s="135" t="s">
        <v>175</v>
      </c>
      <c r="D125" s="135" t="s">
        <v>179</v>
      </c>
      <c r="E125" s="136" t="s">
        <v>1227</v>
      </c>
      <c r="F125" s="137" t="s">
        <v>1228</v>
      </c>
      <c r="G125" s="138" t="s">
        <v>944</v>
      </c>
      <c r="H125" s="139">
        <v>1</v>
      </c>
      <c r="I125" s="140"/>
      <c r="J125" s="141">
        <f t="shared" si="0"/>
        <v>0</v>
      </c>
      <c r="K125" s="137" t="s">
        <v>1</v>
      </c>
      <c r="L125" s="31"/>
      <c r="M125" s="142" t="s">
        <v>1</v>
      </c>
      <c r="N125" s="143" t="s">
        <v>41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182</v>
      </c>
      <c r="AT125" s="146" t="s">
        <v>179</v>
      </c>
      <c r="AU125" s="146" t="s">
        <v>76</v>
      </c>
      <c r="AY125" s="16" t="s">
        <v>176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6" t="s">
        <v>84</v>
      </c>
      <c r="BK125" s="147">
        <f t="shared" si="9"/>
        <v>0</v>
      </c>
      <c r="BL125" s="16" t="s">
        <v>182</v>
      </c>
      <c r="BM125" s="146" t="s">
        <v>1229</v>
      </c>
    </row>
    <row r="126" spans="2:65" s="1" customFormat="1" ht="16.5" customHeight="1">
      <c r="B126" s="31"/>
      <c r="C126" s="135" t="s">
        <v>203</v>
      </c>
      <c r="D126" s="135" t="s">
        <v>179</v>
      </c>
      <c r="E126" s="136" t="s">
        <v>1230</v>
      </c>
      <c r="F126" s="137" t="s">
        <v>1231</v>
      </c>
      <c r="G126" s="138" t="s">
        <v>944</v>
      </c>
      <c r="H126" s="139">
        <v>1</v>
      </c>
      <c r="I126" s="140"/>
      <c r="J126" s="141">
        <f t="shared" si="0"/>
        <v>0</v>
      </c>
      <c r="K126" s="137" t="s">
        <v>1</v>
      </c>
      <c r="L126" s="31"/>
      <c r="M126" s="142" t="s">
        <v>1</v>
      </c>
      <c r="N126" s="143" t="s">
        <v>41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182</v>
      </c>
      <c r="AT126" s="146" t="s">
        <v>179</v>
      </c>
      <c r="AU126" s="146" t="s">
        <v>76</v>
      </c>
      <c r="AY126" s="16" t="s">
        <v>176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6" t="s">
        <v>84</v>
      </c>
      <c r="BK126" s="147">
        <f t="shared" si="9"/>
        <v>0</v>
      </c>
      <c r="BL126" s="16" t="s">
        <v>182</v>
      </c>
      <c r="BM126" s="146" t="s">
        <v>1232</v>
      </c>
    </row>
    <row r="127" spans="2:65" s="1" customFormat="1" ht="16.5" customHeight="1">
      <c r="B127" s="31"/>
      <c r="C127" s="135" t="s">
        <v>209</v>
      </c>
      <c r="D127" s="135" t="s">
        <v>179</v>
      </c>
      <c r="E127" s="136" t="s">
        <v>1233</v>
      </c>
      <c r="F127" s="137" t="s">
        <v>1234</v>
      </c>
      <c r="G127" s="138" t="s">
        <v>944</v>
      </c>
      <c r="H127" s="139">
        <v>1</v>
      </c>
      <c r="I127" s="140"/>
      <c r="J127" s="141">
        <f t="shared" si="0"/>
        <v>0</v>
      </c>
      <c r="K127" s="137" t="s">
        <v>1</v>
      </c>
      <c r="L127" s="31"/>
      <c r="M127" s="142" t="s">
        <v>1</v>
      </c>
      <c r="N127" s="143" t="s">
        <v>41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182</v>
      </c>
      <c r="AT127" s="146" t="s">
        <v>179</v>
      </c>
      <c r="AU127" s="146" t="s">
        <v>76</v>
      </c>
      <c r="AY127" s="16" t="s">
        <v>176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6" t="s">
        <v>84</v>
      </c>
      <c r="BK127" s="147">
        <f t="shared" si="9"/>
        <v>0</v>
      </c>
      <c r="BL127" s="16" t="s">
        <v>182</v>
      </c>
      <c r="BM127" s="146" t="s">
        <v>1235</v>
      </c>
    </row>
    <row r="128" spans="2:65" s="1" customFormat="1" ht="16.5" customHeight="1">
      <c r="B128" s="31"/>
      <c r="C128" s="135" t="s">
        <v>214</v>
      </c>
      <c r="D128" s="135" t="s">
        <v>179</v>
      </c>
      <c r="E128" s="136" t="s">
        <v>1236</v>
      </c>
      <c r="F128" s="137" t="s">
        <v>1237</v>
      </c>
      <c r="G128" s="138" t="s">
        <v>944</v>
      </c>
      <c r="H128" s="139">
        <v>1</v>
      </c>
      <c r="I128" s="140"/>
      <c r="J128" s="141">
        <f t="shared" si="0"/>
        <v>0</v>
      </c>
      <c r="K128" s="137" t="s">
        <v>1</v>
      </c>
      <c r="L128" s="31"/>
      <c r="M128" s="142" t="s">
        <v>1</v>
      </c>
      <c r="N128" s="143" t="s">
        <v>41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182</v>
      </c>
      <c r="AT128" s="146" t="s">
        <v>179</v>
      </c>
      <c r="AU128" s="146" t="s">
        <v>76</v>
      </c>
      <c r="AY128" s="16" t="s">
        <v>176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6" t="s">
        <v>84</v>
      </c>
      <c r="BK128" s="147">
        <f t="shared" si="9"/>
        <v>0</v>
      </c>
      <c r="BL128" s="16" t="s">
        <v>182</v>
      </c>
      <c r="BM128" s="146" t="s">
        <v>1238</v>
      </c>
    </row>
    <row r="129" spans="2:65" s="1" customFormat="1" ht="24.2" customHeight="1">
      <c r="B129" s="31"/>
      <c r="C129" s="135" t="s">
        <v>219</v>
      </c>
      <c r="D129" s="135" t="s">
        <v>179</v>
      </c>
      <c r="E129" s="136" t="s">
        <v>1239</v>
      </c>
      <c r="F129" s="137" t="s">
        <v>1240</v>
      </c>
      <c r="G129" s="138" t="s">
        <v>944</v>
      </c>
      <c r="H129" s="139">
        <v>1</v>
      </c>
      <c r="I129" s="140"/>
      <c r="J129" s="141">
        <f t="shared" si="0"/>
        <v>0</v>
      </c>
      <c r="K129" s="137" t="s">
        <v>1</v>
      </c>
      <c r="L129" s="31"/>
      <c r="M129" s="152" t="s">
        <v>1</v>
      </c>
      <c r="N129" s="153" t="s">
        <v>41</v>
      </c>
      <c r="O129" s="154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46" t="s">
        <v>182</v>
      </c>
      <c r="AT129" s="146" t="s">
        <v>179</v>
      </c>
      <c r="AU129" s="146" t="s">
        <v>76</v>
      </c>
      <c r="AY129" s="16" t="s">
        <v>176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6" t="s">
        <v>84</v>
      </c>
      <c r="BK129" s="147">
        <f t="shared" si="9"/>
        <v>0</v>
      </c>
      <c r="BL129" s="16" t="s">
        <v>182</v>
      </c>
      <c r="BM129" s="146" t="s">
        <v>1241</v>
      </c>
    </row>
    <row r="130" spans="2:65" s="1" customFormat="1" ht="6.95" customHeight="1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31"/>
    </row>
  </sheetData>
  <sheetProtection algorithmName="SHA-512" hashValue="axRpPp1JGeWtEDirSEt7Gw14sSU70B5iiaXA9FimLiptBtPO9/185jFzTIusT1toFyqoPLFl2kqXeAtV5ACujw==" saltValue="88XC8ZNdauIs/TydRWIZsTVdZ2uj7LwxGpYI9VymKRwgIsWNAnD9uc2rSuX2KNfl9OvZN0woQiAT41uT+yNVAw==" spinCount="100000" sheet="1" objects="1" scenarios="1" formatColumns="0" formatRows="0" autoFilter="0"/>
  <autoFilter ref="C119:K129" xr:uid="{00000000-0009-0000-0000-000006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8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108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1242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ROUND(J128,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ROUND((SUM(BE128:BE185)),  2)</f>
        <v>0</v>
      </c>
      <c r="I35" s="95">
        <v>0.21</v>
      </c>
      <c r="J35" s="85">
        <f>ROUND(((SUM(BE128:BE185))*I35),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ROUND((SUM(BF128:BF185)),  2)</f>
        <v>0</v>
      </c>
      <c r="I36" s="95">
        <v>0.12</v>
      </c>
      <c r="J36" s="85">
        <f>ROUND(((SUM(BF128:BF185))*I36),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ROUND((SUM(BG128:BG185)),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ROUND((SUM(BH128:BH185)),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ROUND((SUM(BI128:BI185)),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06 - PZTS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J128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915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47" s="8" customFormat="1" ht="24.95" customHeight="1">
      <c r="B100" s="107"/>
      <c r="D100" s="108" t="s">
        <v>916</v>
      </c>
      <c r="E100" s="109"/>
      <c r="F100" s="109"/>
      <c r="G100" s="109"/>
      <c r="H100" s="109"/>
      <c r="I100" s="109"/>
      <c r="J100" s="110">
        <f>J141</f>
        <v>0</v>
      </c>
      <c r="L100" s="107"/>
    </row>
    <row r="101" spans="2:47" s="8" customFormat="1" ht="24.95" customHeight="1">
      <c r="B101" s="107"/>
      <c r="D101" s="108" t="s">
        <v>917</v>
      </c>
      <c r="E101" s="109"/>
      <c r="F101" s="109"/>
      <c r="G101" s="109"/>
      <c r="H101" s="109"/>
      <c r="I101" s="109"/>
      <c r="J101" s="110">
        <f>J146</f>
        <v>0</v>
      </c>
      <c r="L101" s="107"/>
    </row>
    <row r="102" spans="2:47" s="8" customFormat="1" ht="24.95" customHeight="1">
      <c r="B102" s="107"/>
      <c r="D102" s="108" t="s">
        <v>918</v>
      </c>
      <c r="E102" s="109"/>
      <c r="F102" s="109"/>
      <c r="G102" s="109"/>
      <c r="H102" s="109"/>
      <c r="I102" s="109"/>
      <c r="J102" s="110">
        <f>J147</f>
        <v>0</v>
      </c>
      <c r="L102" s="107"/>
    </row>
    <row r="103" spans="2:47" s="8" customFormat="1" ht="24.95" customHeight="1">
      <c r="B103" s="107"/>
      <c r="D103" s="108" t="s">
        <v>1243</v>
      </c>
      <c r="E103" s="109"/>
      <c r="F103" s="109"/>
      <c r="G103" s="109"/>
      <c r="H103" s="109"/>
      <c r="I103" s="109"/>
      <c r="J103" s="110">
        <f>J152</f>
        <v>0</v>
      </c>
      <c r="L103" s="107"/>
    </row>
    <row r="104" spans="2:47" s="8" customFormat="1" ht="24.95" customHeight="1">
      <c r="B104" s="107"/>
      <c r="D104" s="108" t="s">
        <v>1244</v>
      </c>
      <c r="E104" s="109"/>
      <c r="F104" s="109"/>
      <c r="G104" s="109"/>
      <c r="H104" s="109"/>
      <c r="I104" s="109"/>
      <c r="J104" s="110">
        <f>J154</f>
        <v>0</v>
      </c>
      <c r="L104" s="107"/>
    </row>
    <row r="105" spans="2:47" s="8" customFormat="1" ht="24.95" customHeight="1">
      <c r="B105" s="107"/>
      <c r="D105" s="108" t="s">
        <v>1245</v>
      </c>
      <c r="E105" s="109"/>
      <c r="F105" s="109"/>
      <c r="G105" s="109"/>
      <c r="H105" s="109"/>
      <c r="I105" s="109"/>
      <c r="J105" s="110">
        <f>J157</f>
        <v>0</v>
      </c>
      <c r="L105" s="107"/>
    </row>
    <row r="106" spans="2:47" s="8" customFormat="1" ht="24.95" customHeight="1">
      <c r="B106" s="107"/>
      <c r="D106" s="108" t="s">
        <v>1246</v>
      </c>
      <c r="E106" s="109"/>
      <c r="F106" s="109"/>
      <c r="G106" s="109"/>
      <c r="H106" s="109"/>
      <c r="I106" s="109"/>
      <c r="J106" s="110">
        <f>J164</f>
        <v>0</v>
      </c>
      <c r="L106" s="107"/>
    </row>
    <row r="107" spans="2:47" s="1" customFormat="1" ht="21.75" customHeight="1">
      <c r="B107" s="31"/>
      <c r="L107" s="31"/>
    </row>
    <row r="108" spans="2:47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47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5" customHeight="1">
      <c r="B113" s="31"/>
      <c r="C113" s="20" t="s">
        <v>161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35" t="str">
        <f>E7</f>
        <v>Testovací centrum Menzy CZU</v>
      </c>
      <c r="F116" s="236"/>
      <c r="G116" s="236"/>
      <c r="H116" s="236"/>
      <c r="L116" s="31"/>
    </row>
    <row r="117" spans="2:63" ht="12" customHeight="1">
      <c r="B117" s="19"/>
      <c r="C117" s="26" t="s">
        <v>145</v>
      </c>
      <c r="L117" s="19"/>
    </row>
    <row r="118" spans="2:63" s="1" customFormat="1" ht="16.5" customHeight="1">
      <c r="B118" s="31"/>
      <c r="E118" s="235" t="s">
        <v>223</v>
      </c>
      <c r="F118" s="237"/>
      <c r="G118" s="237"/>
      <c r="H118" s="237"/>
      <c r="L118" s="31"/>
    </row>
    <row r="119" spans="2:63" s="1" customFormat="1" ht="12" customHeight="1">
      <c r="B119" s="31"/>
      <c r="C119" s="26" t="s">
        <v>224</v>
      </c>
      <c r="L119" s="31"/>
    </row>
    <row r="120" spans="2:63" s="1" customFormat="1" ht="16.5" customHeight="1">
      <c r="B120" s="31"/>
      <c r="E120" s="198" t="str">
        <f>E11</f>
        <v>06 - PZTS</v>
      </c>
      <c r="F120" s="237"/>
      <c r="G120" s="237"/>
      <c r="H120" s="237"/>
      <c r="L120" s="31"/>
    </row>
    <row r="121" spans="2:63" s="1" customFormat="1" ht="6.95" customHeight="1">
      <c r="B121" s="31"/>
      <c r="L121" s="31"/>
    </row>
    <row r="122" spans="2:63" s="1" customFormat="1" ht="12" customHeight="1">
      <c r="B122" s="31"/>
      <c r="C122" s="26" t="s">
        <v>20</v>
      </c>
      <c r="F122" s="24" t="str">
        <f>F14</f>
        <v>Menza ČZU</v>
      </c>
      <c r="I122" s="26" t="s">
        <v>22</v>
      </c>
      <c r="J122" s="51" t="str">
        <f>IF(J14="","",J14)</f>
        <v>27. 8. 2025</v>
      </c>
      <c r="L122" s="31"/>
    </row>
    <row r="123" spans="2:63" s="1" customFormat="1" ht="6.95" customHeight="1">
      <c r="B123" s="31"/>
      <c r="L123" s="31"/>
    </row>
    <row r="124" spans="2:63" s="1" customFormat="1" ht="25.7" customHeight="1">
      <c r="B124" s="31"/>
      <c r="C124" s="26" t="s">
        <v>24</v>
      </c>
      <c r="F124" s="24" t="str">
        <f>E17</f>
        <v>Česká zemědělská univerzita v Praze</v>
      </c>
      <c r="I124" s="26" t="s">
        <v>30</v>
      </c>
      <c r="J124" s="29" t="str">
        <f>E23</f>
        <v>Hidden Dimension s.r.o.</v>
      </c>
      <c r="L124" s="31"/>
    </row>
    <row r="125" spans="2:63" s="1" customFormat="1" ht="25.7" customHeight="1">
      <c r="B125" s="31"/>
      <c r="C125" s="26" t="s">
        <v>28</v>
      </c>
      <c r="F125" s="24" t="str">
        <f>IF(E20="","",E20)</f>
        <v>Vyplň údaj</v>
      </c>
      <c r="I125" s="26" t="s">
        <v>33</v>
      </c>
      <c r="J125" s="29" t="str">
        <f>E26</f>
        <v>František Klus rozpočty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15"/>
      <c r="C127" s="116" t="s">
        <v>162</v>
      </c>
      <c r="D127" s="117" t="s">
        <v>61</v>
      </c>
      <c r="E127" s="117" t="s">
        <v>57</v>
      </c>
      <c r="F127" s="117" t="s">
        <v>58</v>
      </c>
      <c r="G127" s="117" t="s">
        <v>163</v>
      </c>
      <c r="H127" s="117" t="s">
        <v>164</v>
      </c>
      <c r="I127" s="117" t="s">
        <v>165</v>
      </c>
      <c r="J127" s="117" t="s">
        <v>149</v>
      </c>
      <c r="K127" s="118" t="s">
        <v>166</v>
      </c>
      <c r="L127" s="115"/>
      <c r="M127" s="58" t="s">
        <v>1</v>
      </c>
      <c r="N127" s="59" t="s">
        <v>40</v>
      </c>
      <c r="O127" s="59" t="s">
        <v>167</v>
      </c>
      <c r="P127" s="59" t="s">
        <v>168</v>
      </c>
      <c r="Q127" s="59" t="s">
        <v>169</v>
      </c>
      <c r="R127" s="59" t="s">
        <v>170</v>
      </c>
      <c r="S127" s="59" t="s">
        <v>171</v>
      </c>
      <c r="T127" s="60" t="s">
        <v>172</v>
      </c>
    </row>
    <row r="128" spans="2:63" s="1" customFormat="1" ht="22.9" customHeight="1">
      <c r="B128" s="31"/>
      <c r="C128" s="63" t="s">
        <v>173</v>
      </c>
      <c r="J128" s="119">
        <f>BK128</f>
        <v>0</v>
      </c>
      <c r="L128" s="31"/>
      <c r="M128" s="61"/>
      <c r="N128" s="52"/>
      <c r="O128" s="52"/>
      <c r="P128" s="120">
        <f>P129+P141+P146+P147+P152+P154+P157+P164</f>
        <v>0</v>
      </c>
      <c r="Q128" s="52"/>
      <c r="R128" s="120">
        <f>R129+R141+R146+R147+R152+R154+R157+R164</f>
        <v>0</v>
      </c>
      <c r="S128" s="52"/>
      <c r="T128" s="121">
        <f>T129+T141+T146+T147+T152+T154+T157+T164</f>
        <v>0</v>
      </c>
      <c r="AT128" s="16" t="s">
        <v>75</v>
      </c>
      <c r="AU128" s="16" t="s">
        <v>151</v>
      </c>
      <c r="BK128" s="122">
        <f>BK129+BK141+BK146+BK147+BK152+BK154+BK157+BK164</f>
        <v>0</v>
      </c>
    </row>
    <row r="129" spans="2:65" s="11" customFormat="1" ht="25.9" customHeight="1">
      <c r="B129" s="123"/>
      <c r="D129" s="124" t="s">
        <v>75</v>
      </c>
      <c r="E129" s="125" t="s">
        <v>926</v>
      </c>
      <c r="F129" s="125" t="s">
        <v>927</v>
      </c>
      <c r="I129" s="126"/>
      <c r="J129" s="127">
        <f>BK129</f>
        <v>0</v>
      </c>
      <c r="L129" s="123"/>
      <c r="M129" s="128"/>
      <c r="P129" s="129">
        <f>SUM(P130:P140)</f>
        <v>0</v>
      </c>
      <c r="R129" s="129">
        <f>SUM(R130:R140)</f>
        <v>0</v>
      </c>
      <c r="T129" s="130">
        <f>SUM(T130:T140)</f>
        <v>0</v>
      </c>
      <c r="AR129" s="124" t="s">
        <v>84</v>
      </c>
      <c r="AT129" s="131" t="s">
        <v>75</v>
      </c>
      <c r="AU129" s="131" t="s">
        <v>76</v>
      </c>
      <c r="AY129" s="124" t="s">
        <v>176</v>
      </c>
      <c r="BK129" s="132">
        <f>SUM(BK130:BK140)</f>
        <v>0</v>
      </c>
    </row>
    <row r="130" spans="2:65" s="1" customFormat="1" ht="24.2" customHeight="1">
      <c r="B130" s="31"/>
      <c r="C130" s="135" t="s">
        <v>84</v>
      </c>
      <c r="D130" s="135" t="s">
        <v>179</v>
      </c>
      <c r="E130" s="136" t="s">
        <v>1247</v>
      </c>
      <c r="F130" s="137" t="s">
        <v>1248</v>
      </c>
      <c r="G130" s="138" t="s">
        <v>930</v>
      </c>
      <c r="H130" s="139">
        <v>1</v>
      </c>
      <c r="I130" s="140"/>
      <c r="J130" s="141">
        <f>ROUND(I130*H130,2)</f>
        <v>0</v>
      </c>
      <c r="K130" s="137" t="s">
        <v>1</v>
      </c>
      <c r="L130" s="31"/>
      <c r="M130" s="142" t="s">
        <v>1</v>
      </c>
      <c r="N130" s="143" t="s">
        <v>41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182</v>
      </c>
      <c r="AT130" s="146" t="s">
        <v>179</v>
      </c>
      <c r="AU130" s="146" t="s">
        <v>84</v>
      </c>
      <c r="AY130" s="16" t="s">
        <v>176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6" t="s">
        <v>84</v>
      </c>
      <c r="BK130" s="147">
        <f>ROUND(I130*H130,2)</f>
        <v>0</v>
      </c>
      <c r="BL130" s="16" t="s">
        <v>182</v>
      </c>
      <c r="BM130" s="146" t="s">
        <v>1249</v>
      </c>
    </row>
    <row r="131" spans="2:65" s="1" customFormat="1" ht="19.5">
      <c r="B131" s="31"/>
      <c r="D131" s="148" t="s">
        <v>184</v>
      </c>
      <c r="F131" s="149" t="s">
        <v>1250</v>
      </c>
      <c r="I131" s="150"/>
      <c r="L131" s="31"/>
      <c r="M131" s="151"/>
      <c r="T131" s="55"/>
      <c r="AT131" s="16" t="s">
        <v>184</v>
      </c>
      <c r="AU131" s="16" t="s">
        <v>84</v>
      </c>
    </row>
    <row r="132" spans="2:65" s="1" customFormat="1" ht="16.5" customHeight="1">
      <c r="B132" s="31"/>
      <c r="C132" s="135" t="s">
        <v>86</v>
      </c>
      <c r="D132" s="135" t="s">
        <v>179</v>
      </c>
      <c r="E132" s="136" t="s">
        <v>1251</v>
      </c>
      <c r="F132" s="137" t="s">
        <v>1252</v>
      </c>
      <c r="G132" s="138" t="s">
        <v>944</v>
      </c>
      <c r="H132" s="139">
        <v>2</v>
      </c>
      <c r="I132" s="140"/>
      <c r="J132" s="141">
        <f>ROUND(I132*H132,2)</f>
        <v>0</v>
      </c>
      <c r="K132" s="137" t="s">
        <v>1</v>
      </c>
      <c r="L132" s="31"/>
      <c r="M132" s="142" t="s">
        <v>1</v>
      </c>
      <c r="N132" s="143" t="s">
        <v>41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182</v>
      </c>
      <c r="AT132" s="146" t="s">
        <v>179</v>
      </c>
      <c r="AU132" s="146" t="s">
        <v>84</v>
      </c>
      <c r="AY132" s="16" t="s">
        <v>176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84</v>
      </c>
      <c r="BK132" s="147">
        <f>ROUND(I132*H132,2)</f>
        <v>0</v>
      </c>
      <c r="BL132" s="16" t="s">
        <v>182</v>
      </c>
      <c r="BM132" s="146" t="s">
        <v>1253</v>
      </c>
    </row>
    <row r="133" spans="2:65" s="1" customFormat="1" ht="19.5">
      <c r="B133" s="31"/>
      <c r="D133" s="148" t="s">
        <v>184</v>
      </c>
      <c r="F133" s="149" t="s">
        <v>1254</v>
      </c>
      <c r="I133" s="150"/>
      <c r="L133" s="31"/>
      <c r="M133" s="151"/>
      <c r="T133" s="55"/>
      <c r="AT133" s="16" t="s">
        <v>184</v>
      </c>
      <c r="AU133" s="16" t="s">
        <v>84</v>
      </c>
    </row>
    <row r="134" spans="2:65" s="1" customFormat="1" ht="24.2" customHeight="1">
      <c r="B134" s="31"/>
      <c r="C134" s="135" t="s">
        <v>192</v>
      </c>
      <c r="D134" s="135" t="s">
        <v>179</v>
      </c>
      <c r="E134" s="136" t="s">
        <v>1255</v>
      </c>
      <c r="F134" s="137" t="s">
        <v>1256</v>
      </c>
      <c r="G134" s="138" t="s">
        <v>944</v>
      </c>
      <c r="H134" s="139">
        <v>1</v>
      </c>
      <c r="I134" s="140"/>
      <c r="J134" s="141">
        <f>ROUND(I134*H134,2)</f>
        <v>0</v>
      </c>
      <c r="K134" s="137" t="s">
        <v>1</v>
      </c>
      <c r="L134" s="31"/>
      <c r="M134" s="142" t="s">
        <v>1</v>
      </c>
      <c r="N134" s="143" t="s">
        <v>41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182</v>
      </c>
      <c r="AT134" s="146" t="s">
        <v>179</v>
      </c>
      <c r="AU134" s="146" t="s">
        <v>84</v>
      </c>
      <c r="AY134" s="16" t="s">
        <v>176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84</v>
      </c>
      <c r="BK134" s="147">
        <f>ROUND(I134*H134,2)</f>
        <v>0</v>
      </c>
      <c r="BL134" s="16" t="s">
        <v>182</v>
      </c>
      <c r="BM134" s="146" t="s">
        <v>1257</v>
      </c>
    </row>
    <row r="135" spans="2:65" s="1" customFormat="1" ht="19.5">
      <c r="B135" s="31"/>
      <c r="D135" s="148" t="s">
        <v>184</v>
      </c>
      <c r="F135" s="149" t="s">
        <v>1258</v>
      </c>
      <c r="I135" s="150"/>
      <c r="L135" s="31"/>
      <c r="M135" s="151"/>
      <c r="T135" s="55"/>
      <c r="AT135" s="16" t="s">
        <v>184</v>
      </c>
      <c r="AU135" s="16" t="s">
        <v>84</v>
      </c>
    </row>
    <row r="136" spans="2:65" s="1" customFormat="1" ht="16.5" customHeight="1">
      <c r="B136" s="31"/>
      <c r="C136" s="135" t="s">
        <v>182</v>
      </c>
      <c r="D136" s="135" t="s">
        <v>179</v>
      </c>
      <c r="E136" s="136" t="s">
        <v>1259</v>
      </c>
      <c r="F136" s="137" t="s">
        <v>1260</v>
      </c>
      <c r="G136" s="138" t="s">
        <v>930</v>
      </c>
      <c r="H136" s="139">
        <v>2</v>
      </c>
      <c r="I136" s="140"/>
      <c r="J136" s="141">
        <f>ROUND(I136*H136,2)</f>
        <v>0</v>
      </c>
      <c r="K136" s="137" t="s">
        <v>1</v>
      </c>
      <c r="L136" s="31"/>
      <c r="M136" s="142" t="s">
        <v>1</v>
      </c>
      <c r="N136" s="143" t="s">
        <v>41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182</v>
      </c>
      <c r="AT136" s="146" t="s">
        <v>179</v>
      </c>
      <c r="AU136" s="146" t="s">
        <v>84</v>
      </c>
      <c r="AY136" s="16" t="s">
        <v>176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6" t="s">
        <v>84</v>
      </c>
      <c r="BK136" s="147">
        <f>ROUND(I136*H136,2)</f>
        <v>0</v>
      </c>
      <c r="BL136" s="16" t="s">
        <v>182</v>
      </c>
      <c r="BM136" s="146" t="s">
        <v>1261</v>
      </c>
    </row>
    <row r="137" spans="2:65" s="1" customFormat="1" ht="19.5">
      <c r="B137" s="31"/>
      <c r="D137" s="148" t="s">
        <v>184</v>
      </c>
      <c r="F137" s="149" t="s">
        <v>1262</v>
      </c>
      <c r="I137" s="150"/>
      <c r="L137" s="31"/>
      <c r="M137" s="151"/>
      <c r="T137" s="55"/>
      <c r="AT137" s="16" t="s">
        <v>184</v>
      </c>
      <c r="AU137" s="16" t="s">
        <v>84</v>
      </c>
    </row>
    <row r="138" spans="2:65" s="1" customFormat="1" ht="24.2" customHeight="1">
      <c r="B138" s="31"/>
      <c r="C138" s="135" t="s">
        <v>175</v>
      </c>
      <c r="D138" s="135" t="s">
        <v>179</v>
      </c>
      <c r="E138" s="136" t="s">
        <v>1263</v>
      </c>
      <c r="F138" s="137" t="s">
        <v>1264</v>
      </c>
      <c r="G138" s="138" t="s">
        <v>930</v>
      </c>
      <c r="H138" s="139">
        <v>1</v>
      </c>
      <c r="I138" s="140"/>
      <c r="J138" s="141">
        <f>ROUND(I138*H138,2)</f>
        <v>0</v>
      </c>
      <c r="K138" s="137" t="s">
        <v>1</v>
      </c>
      <c r="L138" s="31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182</v>
      </c>
      <c r="AT138" s="146" t="s">
        <v>179</v>
      </c>
      <c r="AU138" s="146" t="s">
        <v>84</v>
      </c>
      <c r="AY138" s="16" t="s">
        <v>176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84</v>
      </c>
      <c r="BK138" s="147">
        <f>ROUND(I138*H138,2)</f>
        <v>0</v>
      </c>
      <c r="BL138" s="16" t="s">
        <v>182</v>
      </c>
      <c r="BM138" s="146" t="s">
        <v>1265</v>
      </c>
    </row>
    <row r="139" spans="2:65" s="1" customFormat="1" ht="16.5" customHeight="1">
      <c r="B139" s="31"/>
      <c r="C139" s="135" t="s">
        <v>203</v>
      </c>
      <c r="D139" s="135" t="s">
        <v>179</v>
      </c>
      <c r="E139" s="136" t="s">
        <v>1266</v>
      </c>
      <c r="F139" s="137" t="s">
        <v>1267</v>
      </c>
      <c r="G139" s="138" t="s">
        <v>944</v>
      </c>
      <c r="H139" s="139">
        <v>1</v>
      </c>
      <c r="I139" s="140"/>
      <c r="J139" s="141">
        <f>ROUND(I139*H139,2)</f>
        <v>0</v>
      </c>
      <c r="K139" s="137" t="s">
        <v>1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182</v>
      </c>
      <c r="AT139" s="146" t="s">
        <v>179</v>
      </c>
      <c r="AU139" s="146" t="s">
        <v>84</v>
      </c>
      <c r="AY139" s="16" t="s">
        <v>176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84</v>
      </c>
      <c r="BK139" s="147">
        <f>ROUND(I139*H139,2)</f>
        <v>0</v>
      </c>
      <c r="BL139" s="16" t="s">
        <v>182</v>
      </c>
      <c r="BM139" s="146" t="s">
        <v>1268</v>
      </c>
    </row>
    <row r="140" spans="2:65" s="1" customFormat="1" ht="16.5" customHeight="1">
      <c r="B140" s="31"/>
      <c r="C140" s="135" t="s">
        <v>209</v>
      </c>
      <c r="D140" s="135" t="s">
        <v>179</v>
      </c>
      <c r="E140" s="136" t="s">
        <v>1269</v>
      </c>
      <c r="F140" s="137" t="s">
        <v>1270</v>
      </c>
      <c r="G140" s="138" t="s">
        <v>944</v>
      </c>
      <c r="H140" s="139">
        <v>1</v>
      </c>
      <c r="I140" s="140"/>
      <c r="J140" s="141">
        <f>ROUND(I140*H140,2)</f>
        <v>0</v>
      </c>
      <c r="K140" s="137" t="s">
        <v>1</v>
      </c>
      <c r="L140" s="31"/>
      <c r="M140" s="142" t="s">
        <v>1</v>
      </c>
      <c r="N140" s="143" t="s">
        <v>41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182</v>
      </c>
      <c r="AT140" s="146" t="s">
        <v>179</v>
      </c>
      <c r="AU140" s="146" t="s">
        <v>84</v>
      </c>
      <c r="AY140" s="16" t="s">
        <v>176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6" t="s">
        <v>84</v>
      </c>
      <c r="BK140" s="147">
        <f>ROUND(I140*H140,2)</f>
        <v>0</v>
      </c>
      <c r="BL140" s="16" t="s">
        <v>182</v>
      </c>
      <c r="BM140" s="146" t="s">
        <v>1271</v>
      </c>
    </row>
    <row r="141" spans="2:65" s="11" customFormat="1" ht="25.9" customHeight="1">
      <c r="B141" s="123"/>
      <c r="D141" s="124" t="s">
        <v>75</v>
      </c>
      <c r="E141" s="125" t="s">
        <v>936</v>
      </c>
      <c r="F141" s="125" t="s">
        <v>937</v>
      </c>
      <c r="I141" s="126"/>
      <c r="J141" s="127">
        <f>BK141</f>
        <v>0</v>
      </c>
      <c r="L141" s="123"/>
      <c r="M141" s="128"/>
      <c r="P141" s="129">
        <f>SUM(P142:P145)</f>
        <v>0</v>
      </c>
      <c r="R141" s="129">
        <f>SUM(R142:R145)</f>
        <v>0</v>
      </c>
      <c r="T141" s="130">
        <f>SUM(T142:T145)</f>
        <v>0</v>
      </c>
      <c r="AR141" s="124" t="s">
        <v>84</v>
      </c>
      <c r="AT141" s="131" t="s">
        <v>75</v>
      </c>
      <c r="AU141" s="131" t="s">
        <v>76</v>
      </c>
      <c r="AY141" s="124" t="s">
        <v>176</v>
      </c>
      <c r="BK141" s="132">
        <f>SUM(BK142:BK145)</f>
        <v>0</v>
      </c>
    </row>
    <row r="142" spans="2:65" s="1" customFormat="1" ht="16.5" customHeight="1">
      <c r="B142" s="31"/>
      <c r="C142" s="135" t="s">
        <v>214</v>
      </c>
      <c r="D142" s="135" t="s">
        <v>179</v>
      </c>
      <c r="E142" s="136" t="s">
        <v>1272</v>
      </c>
      <c r="F142" s="137" t="s">
        <v>1273</v>
      </c>
      <c r="G142" s="138" t="s">
        <v>944</v>
      </c>
      <c r="H142" s="139">
        <v>4</v>
      </c>
      <c r="I142" s="140"/>
      <c r="J142" s="141">
        <f>ROUND(I142*H142,2)</f>
        <v>0</v>
      </c>
      <c r="K142" s="137" t="s">
        <v>1</v>
      </c>
      <c r="L142" s="31"/>
      <c r="M142" s="142" t="s">
        <v>1</v>
      </c>
      <c r="N142" s="143" t="s">
        <v>41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182</v>
      </c>
      <c r="AT142" s="146" t="s">
        <v>179</v>
      </c>
      <c r="AU142" s="146" t="s">
        <v>84</v>
      </c>
      <c r="AY142" s="16" t="s">
        <v>176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84</v>
      </c>
      <c r="BK142" s="147">
        <f>ROUND(I142*H142,2)</f>
        <v>0</v>
      </c>
      <c r="BL142" s="16" t="s">
        <v>182</v>
      </c>
      <c r="BM142" s="146" t="s">
        <v>1274</v>
      </c>
    </row>
    <row r="143" spans="2:65" s="1" customFormat="1" ht="16.5" customHeight="1">
      <c r="B143" s="31"/>
      <c r="C143" s="135" t="s">
        <v>219</v>
      </c>
      <c r="D143" s="135" t="s">
        <v>179</v>
      </c>
      <c r="E143" s="136" t="s">
        <v>1275</v>
      </c>
      <c r="F143" s="137" t="s">
        <v>1276</v>
      </c>
      <c r="G143" s="138" t="s">
        <v>944</v>
      </c>
      <c r="H143" s="139">
        <v>1</v>
      </c>
      <c r="I143" s="140"/>
      <c r="J143" s="141">
        <f>ROUND(I143*H143,2)</f>
        <v>0</v>
      </c>
      <c r="K143" s="137" t="s">
        <v>1</v>
      </c>
      <c r="L143" s="31"/>
      <c r="M143" s="142" t="s">
        <v>1</v>
      </c>
      <c r="N143" s="143" t="s">
        <v>41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182</v>
      </c>
      <c r="AT143" s="146" t="s">
        <v>179</v>
      </c>
      <c r="AU143" s="146" t="s">
        <v>84</v>
      </c>
      <c r="AY143" s="16" t="s">
        <v>176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6" t="s">
        <v>84</v>
      </c>
      <c r="BK143" s="147">
        <f>ROUND(I143*H143,2)</f>
        <v>0</v>
      </c>
      <c r="BL143" s="16" t="s">
        <v>182</v>
      </c>
      <c r="BM143" s="146" t="s">
        <v>1277</v>
      </c>
    </row>
    <row r="144" spans="2:65" s="1" customFormat="1" ht="37.9" customHeight="1">
      <c r="B144" s="31"/>
      <c r="C144" s="135" t="s">
        <v>118</v>
      </c>
      <c r="D144" s="135" t="s">
        <v>179</v>
      </c>
      <c r="E144" s="136" t="s">
        <v>1278</v>
      </c>
      <c r="F144" s="137" t="s">
        <v>1279</v>
      </c>
      <c r="G144" s="138" t="s">
        <v>944</v>
      </c>
      <c r="H144" s="139">
        <v>6</v>
      </c>
      <c r="I144" s="140"/>
      <c r="J144" s="141">
        <f>ROUND(I144*H144,2)</f>
        <v>0</v>
      </c>
      <c r="K144" s="137" t="s">
        <v>1</v>
      </c>
      <c r="L144" s="31"/>
      <c r="M144" s="142" t="s">
        <v>1</v>
      </c>
      <c r="N144" s="143" t="s">
        <v>41</v>
      </c>
      <c r="P144" s="144">
        <f>O144*H144</f>
        <v>0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AR144" s="146" t="s">
        <v>182</v>
      </c>
      <c r="AT144" s="146" t="s">
        <v>179</v>
      </c>
      <c r="AU144" s="146" t="s">
        <v>84</v>
      </c>
      <c r="AY144" s="16" t="s">
        <v>176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6" t="s">
        <v>84</v>
      </c>
      <c r="BK144" s="147">
        <f>ROUND(I144*H144,2)</f>
        <v>0</v>
      </c>
      <c r="BL144" s="16" t="s">
        <v>182</v>
      </c>
      <c r="BM144" s="146" t="s">
        <v>1280</v>
      </c>
    </row>
    <row r="145" spans="2:65" s="1" customFormat="1" ht="16.5" customHeight="1">
      <c r="B145" s="31"/>
      <c r="C145" s="135" t="s">
        <v>121</v>
      </c>
      <c r="D145" s="135" t="s">
        <v>179</v>
      </c>
      <c r="E145" s="136" t="s">
        <v>1281</v>
      </c>
      <c r="F145" s="137" t="s">
        <v>1282</v>
      </c>
      <c r="G145" s="138" t="s">
        <v>944</v>
      </c>
      <c r="H145" s="139">
        <v>2</v>
      </c>
      <c r="I145" s="140"/>
      <c r="J145" s="141">
        <f>ROUND(I145*H145,2)</f>
        <v>0</v>
      </c>
      <c r="K145" s="137" t="s">
        <v>1</v>
      </c>
      <c r="L145" s="31"/>
      <c r="M145" s="142" t="s">
        <v>1</v>
      </c>
      <c r="N145" s="143" t="s">
        <v>41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182</v>
      </c>
      <c r="AT145" s="146" t="s">
        <v>179</v>
      </c>
      <c r="AU145" s="146" t="s">
        <v>84</v>
      </c>
      <c r="AY145" s="16" t="s">
        <v>176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84</v>
      </c>
      <c r="BK145" s="147">
        <f>ROUND(I145*H145,2)</f>
        <v>0</v>
      </c>
      <c r="BL145" s="16" t="s">
        <v>182</v>
      </c>
      <c r="BM145" s="146" t="s">
        <v>1283</v>
      </c>
    </row>
    <row r="146" spans="2:65" s="11" customFormat="1" ht="25.9" customHeight="1">
      <c r="B146" s="123"/>
      <c r="D146" s="124" t="s">
        <v>75</v>
      </c>
      <c r="E146" s="125" t="s">
        <v>970</v>
      </c>
      <c r="F146" s="125" t="s">
        <v>971</v>
      </c>
      <c r="I146" s="126"/>
      <c r="J146" s="127">
        <f>BK146</f>
        <v>0</v>
      </c>
      <c r="L146" s="123"/>
      <c r="M146" s="128"/>
      <c r="P146" s="129">
        <v>0</v>
      </c>
      <c r="R146" s="129">
        <v>0</v>
      </c>
      <c r="T146" s="130">
        <v>0</v>
      </c>
      <c r="AR146" s="124" t="s">
        <v>84</v>
      </c>
      <c r="AT146" s="131" t="s">
        <v>75</v>
      </c>
      <c r="AU146" s="131" t="s">
        <v>76</v>
      </c>
      <c r="AY146" s="124" t="s">
        <v>176</v>
      </c>
      <c r="BK146" s="132">
        <v>0</v>
      </c>
    </row>
    <row r="147" spans="2:65" s="11" customFormat="1" ht="25.9" customHeight="1">
      <c r="B147" s="123"/>
      <c r="D147" s="124" t="s">
        <v>75</v>
      </c>
      <c r="E147" s="125" t="s">
        <v>972</v>
      </c>
      <c r="F147" s="125" t="s">
        <v>973</v>
      </c>
      <c r="I147" s="126"/>
      <c r="J147" s="127">
        <f>BK147</f>
        <v>0</v>
      </c>
      <c r="L147" s="123"/>
      <c r="M147" s="128"/>
      <c r="P147" s="129">
        <f>SUM(P148:P151)</f>
        <v>0</v>
      </c>
      <c r="R147" s="129">
        <f>SUM(R148:R151)</f>
        <v>0</v>
      </c>
      <c r="T147" s="130">
        <f>SUM(T148:T151)</f>
        <v>0</v>
      </c>
      <c r="AR147" s="124" t="s">
        <v>84</v>
      </c>
      <c r="AT147" s="131" t="s">
        <v>75</v>
      </c>
      <c r="AU147" s="131" t="s">
        <v>76</v>
      </c>
      <c r="AY147" s="124" t="s">
        <v>176</v>
      </c>
      <c r="BK147" s="132">
        <f>SUM(BK148:BK151)</f>
        <v>0</v>
      </c>
    </row>
    <row r="148" spans="2:65" s="1" customFormat="1" ht="21.75" customHeight="1">
      <c r="B148" s="31"/>
      <c r="C148" s="135" t="s">
        <v>8</v>
      </c>
      <c r="D148" s="135" t="s">
        <v>179</v>
      </c>
      <c r="E148" s="136" t="s">
        <v>1284</v>
      </c>
      <c r="F148" s="137" t="s">
        <v>1285</v>
      </c>
      <c r="G148" s="138" t="s">
        <v>281</v>
      </c>
      <c r="H148" s="139">
        <v>250</v>
      </c>
      <c r="I148" s="140"/>
      <c r="J148" s="141">
        <f>ROUND(I148*H148,2)</f>
        <v>0</v>
      </c>
      <c r="K148" s="137" t="s">
        <v>1</v>
      </c>
      <c r="L148" s="31"/>
      <c r="M148" s="142" t="s">
        <v>1</v>
      </c>
      <c r="N148" s="143" t="s">
        <v>41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182</v>
      </c>
      <c r="AT148" s="146" t="s">
        <v>179</v>
      </c>
      <c r="AU148" s="146" t="s">
        <v>84</v>
      </c>
      <c r="AY148" s="16" t="s">
        <v>176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6" t="s">
        <v>84</v>
      </c>
      <c r="BK148" s="147">
        <f>ROUND(I148*H148,2)</f>
        <v>0</v>
      </c>
      <c r="BL148" s="16" t="s">
        <v>182</v>
      </c>
      <c r="BM148" s="146" t="s">
        <v>1286</v>
      </c>
    </row>
    <row r="149" spans="2:65" s="1" customFormat="1" ht="24.2" customHeight="1">
      <c r="B149" s="31"/>
      <c r="C149" s="135" t="s">
        <v>129</v>
      </c>
      <c r="D149" s="135" t="s">
        <v>179</v>
      </c>
      <c r="E149" s="136" t="s">
        <v>1287</v>
      </c>
      <c r="F149" s="137" t="s">
        <v>1288</v>
      </c>
      <c r="G149" s="138" t="s">
        <v>281</v>
      </c>
      <c r="H149" s="139">
        <v>240</v>
      </c>
      <c r="I149" s="140"/>
      <c r="J149" s="141">
        <f>ROUND(I149*H149,2)</f>
        <v>0</v>
      </c>
      <c r="K149" s="137" t="s">
        <v>1</v>
      </c>
      <c r="L149" s="31"/>
      <c r="M149" s="142" t="s">
        <v>1</v>
      </c>
      <c r="N149" s="143" t="s">
        <v>41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182</v>
      </c>
      <c r="AT149" s="146" t="s">
        <v>179</v>
      </c>
      <c r="AU149" s="146" t="s">
        <v>84</v>
      </c>
      <c r="AY149" s="16" t="s">
        <v>176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6" t="s">
        <v>84</v>
      </c>
      <c r="BK149" s="147">
        <f>ROUND(I149*H149,2)</f>
        <v>0</v>
      </c>
      <c r="BL149" s="16" t="s">
        <v>182</v>
      </c>
      <c r="BM149" s="146" t="s">
        <v>1289</v>
      </c>
    </row>
    <row r="150" spans="2:65" s="1" customFormat="1" ht="24.2" customHeight="1">
      <c r="B150" s="31"/>
      <c r="C150" s="135" t="s">
        <v>132</v>
      </c>
      <c r="D150" s="135" t="s">
        <v>179</v>
      </c>
      <c r="E150" s="136" t="s">
        <v>1290</v>
      </c>
      <c r="F150" s="137" t="s">
        <v>1291</v>
      </c>
      <c r="G150" s="138" t="s">
        <v>281</v>
      </c>
      <c r="H150" s="139">
        <v>390</v>
      </c>
      <c r="I150" s="140"/>
      <c r="J150" s="141">
        <f>ROUND(I150*H150,2)</f>
        <v>0</v>
      </c>
      <c r="K150" s="137" t="s">
        <v>1</v>
      </c>
      <c r="L150" s="31"/>
      <c r="M150" s="142" t="s">
        <v>1</v>
      </c>
      <c r="N150" s="143" t="s">
        <v>41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182</v>
      </c>
      <c r="AT150" s="146" t="s">
        <v>179</v>
      </c>
      <c r="AU150" s="146" t="s">
        <v>84</v>
      </c>
      <c r="AY150" s="16" t="s">
        <v>176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84</v>
      </c>
      <c r="BK150" s="147">
        <f>ROUND(I150*H150,2)</f>
        <v>0</v>
      </c>
      <c r="BL150" s="16" t="s">
        <v>182</v>
      </c>
      <c r="BM150" s="146" t="s">
        <v>1292</v>
      </c>
    </row>
    <row r="151" spans="2:65" s="1" customFormat="1" ht="16.5" customHeight="1">
      <c r="B151" s="31"/>
      <c r="C151" s="135" t="s">
        <v>135</v>
      </c>
      <c r="D151" s="135" t="s">
        <v>179</v>
      </c>
      <c r="E151" s="136" t="s">
        <v>1293</v>
      </c>
      <c r="F151" s="137" t="s">
        <v>1294</v>
      </c>
      <c r="G151" s="138" t="s">
        <v>281</v>
      </c>
      <c r="H151" s="139">
        <v>250</v>
      </c>
      <c r="I151" s="140"/>
      <c r="J151" s="141">
        <f>ROUND(I151*H151,2)</f>
        <v>0</v>
      </c>
      <c r="K151" s="137" t="s">
        <v>1</v>
      </c>
      <c r="L151" s="31"/>
      <c r="M151" s="142" t="s">
        <v>1</v>
      </c>
      <c r="N151" s="143" t="s">
        <v>41</v>
      </c>
      <c r="P151" s="144">
        <f>O151*H151</f>
        <v>0</v>
      </c>
      <c r="Q151" s="144">
        <v>0</v>
      </c>
      <c r="R151" s="144">
        <f>Q151*H151</f>
        <v>0</v>
      </c>
      <c r="S151" s="144">
        <v>0</v>
      </c>
      <c r="T151" s="145">
        <f>S151*H151</f>
        <v>0</v>
      </c>
      <c r="AR151" s="146" t="s">
        <v>182</v>
      </c>
      <c r="AT151" s="146" t="s">
        <v>179</v>
      </c>
      <c r="AU151" s="146" t="s">
        <v>84</v>
      </c>
      <c r="AY151" s="16" t="s">
        <v>176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6" t="s">
        <v>84</v>
      </c>
      <c r="BK151" s="147">
        <f>ROUND(I151*H151,2)</f>
        <v>0</v>
      </c>
      <c r="BL151" s="16" t="s">
        <v>182</v>
      </c>
      <c r="BM151" s="146" t="s">
        <v>1295</v>
      </c>
    </row>
    <row r="152" spans="2:65" s="11" customFormat="1" ht="25.9" customHeight="1">
      <c r="B152" s="123"/>
      <c r="D152" s="124" t="s">
        <v>75</v>
      </c>
      <c r="E152" s="125" t="s">
        <v>974</v>
      </c>
      <c r="F152" s="125" t="s">
        <v>1009</v>
      </c>
      <c r="I152" s="126"/>
      <c r="J152" s="127">
        <f>BK152</f>
        <v>0</v>
      </c>
      <c r="L152" s="123"/>
      <c r="M152" s="128"/>
      <c r="P152" s="129">
        <f>P153</f>
        <v>0</v>
      </c>
      <c r="R152" s="129">
        <f>R153</f>
        <v>0</v>
      </c>
      <c r="T152" s="130">
        <f>T153</f>
        <v>0</v>
      </c>
      <c r="AR152" s="124" t="s">
        <v>84</v>
      </c>
      <c r="AT152" s="131" t="s">
        <v>75</v>
      </c>
      <c r="AU152" s="131" t="s">
        <v>76</v>
      </c>
      <c r="AY152" s="124" t="s">
        <v>176</v>
      </c>
      <c r="BK152" s="132">
        <f>BK153</f>
        <v>0</v>
      </c>
    </row>
    <row r="153" spans="2:65" s="1" customFormat="1" ht="37.9" customHeight="1">
      <c r="B153" s="31"/>
      <c r="C153" s="135" t="s">
        <v>138</v>
      </c>
      <c r="D153" s="135" t="s">
        <v>179</v>
      </c>
      <c r="E153" s="136" t="s">
        <v>1296</v>
      </c>
      <c r="F153" s="137" t="s">
        <v>1297</v>
      </c>
      <c r="G153" s="138" t="s">
        <v>930</v>
      </c>
      <c r="H153" s="139">
        <v>2</v>
      </c>
      <c r="I153" s="140"/>
      <c r="J153" s="141">
        <f>ROUND(I153*H153,2)</f>
        <v>0</v>
      </c>
      <c r="K153" s="137" t="s">
        <v>1</v>
      </c>
      <c r="L153" s="31"/>
      <c r="M153" s="142" t="s">
        <v>1</v>
      </c>
      <c r="N153" s="143" t="s">
        <v>41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182</v>
      </c>
      <c r="AT153" s="146" t="s">
        <v>179</v>
      </c>
      <c r="AU153" s="146" t="s">
        <v>84</v>
      </c>
      <c r="AY153" s="16" t="s">
        <v>176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6" t="s">
        <v>84</v>
      </c>
      <c r="BK153" s="147">
        <f>ROUND(I153*H153,2)</f>
        <v>0</v>
      </c>
      <c r="BL153" s="16" t="s">
        <v>182</v>
      </c>
      <c r="BM153" s="146" t="s">
        <v>1298</v>
      </c>
    </row>
    <row r="154" spans="2:65" s="11" customFormat="1" ht="25.9" customHeight="1">
      <c r="B154" s="123"/>
      <c r="D154" s="124" t="s">
        <v>75</v>
      </c>
      <c r="E154" s="125" t="s">
        <v>979</v>
      </c>
      <c r="F154" s="125" t="s">
        <v>989</v>
      </c>
      <c r="I154" s="126"/>
      <c r="J154" s="127">
        <f>BK154</f>
        <v>0</v>
      </c>
      <c r="L154" s="123"/>
      <c r="M154" s="128"/>
      <c r="P154" s="129">
        <f>SUM(P155:P156)</f>
        <v>0</v>
      </c>
      <c r="R154" s="129">
        <f>SUM(R155:R156)</f>
        <v>0</v>
      </c>
      <c r="T154" s="130">
        <f>SUM(T155:T156)</f>
        <v>0</v>
      </c>
      <c r="AR154" s="124" t="s">
        <v>84</v>
      </c>
      <c r="AT154" s="131" t="s">
        <v>75</v>
      </c>
      <c r="AU154" s="131" t="s">
        <v>76</v>
      </c>
      <c r="AY154" s="124" t="s">
        <v>176</v>
      </c>
      <c r="BK154" s="132">
        <f>SUM(BK155:BK156)</f>
        <v>0</v>
      </c>
    </row>
    <row r="155" spans="2:65" s="1" customFormat="1" ht="44.25" customHeight="1">
      <c r="B155" s="31"/>
      <c r="C155" s="135" t="s">
        <v>141</v>
      </c>
      <c r="D155" s="135" t="s">
        <v>179</v>
      </c>
      <c r="E155" s="136" t="s">
        <v>1299</v>
      </c>
      <c r="F155" s="137" t="s">
        <v>1300</v>
      </c>
      <c r="G155" s="138" t="s">
        <v>281</v>
      </c>
      <c r="H155" s="139">
        <v>650</v>
      </c>
      <c r="I155" s="140"/>
      <c r="J155" s="141">
        <f>ROUND(I155*H155,2)</f>
        <v>0</v>
      </c>
      <c r="K155" s="137" t="s">
        <v>1</v>
      </c>
      <c r="L155" s="31"/>
      <c r="M155" s="142" t="s">
        <v>1</v>
      </c>
      <c r="N155" s="143" t="s">
        <v>41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182</v>
      </c>
      <c r="AT155" s="146" t="s">
        <v>179</v>
      </c>
      <c r="AU155" s="146" t="s">
        <v>84</v>
      </c>
      <c r="AY155" s="16" t="s">
        <v>176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84</v>
      </c>
      <c r="BK155" s="147">
        <f>ROUND(I155*H155,2)</f>
        <v>0</v>
      </c>
      <c r="BL155" s="16" t="s">
        <v>182</v>
      </c>
      <c r="BM155" s="146" t="s">
        <v>1301</v>
      </c>
    </row>
    <row r="156" spans="2:65" s="1" customFormat="1" ht="16.5" customHeight="1">
      <c r="B156" s="31"/>
      <c r="C156" s="135" t="s">
        <v>318</v>
      </c>
      <c r="D156" s="135" t="s">
        <v>179</v>
      </c>
      <c r="E156" s="136" t="s">
        <v>1302</v>
      </c>
      <c r="F156" s="137" t="s">
        <v>1006</v>
      </c>
      <c r="G156" s="138" t="s">
        <v>930</v>
      </c>
      <c r="H156" s="139">
        <v>1</v>
      </c>
      <c r="I156" s="140"/>
      <c r="J156" s="141">
        <f>ROUND(I156*H156,2)</f>
        <v>0</v>
      </c>
      <c r="K156" s="137" t="s">
        <v>1</v>
      </c>
      <c r="L156" s="31"/>
      <c r="M156" s="142" t="s">
        <v>1</v>
      </c>
      <c r="N156" s="143" t="s">
        <v>41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182</v>
      </c>
      <c r="AT156" s="146" t="s">
        <v>179</v>
      </c>
      <c r="AU156" s="146" t="s">
        <v>84</v>
      </c>
      <c r="AY156" s="16" t="s">
        <v>176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6" t="s">
        <v>84</v>
      </c>
      <c r="BK156" s="147">
        <f>ROUND(I156*H156,2)</f>
        <v>0</v>
      </c>
      <c r="BL156" s="16" t="s">
        <v>182</v>
      </c>
      <c r="BM156" s="146" t="s">
        <v>1303</v>
      </c>
    </row>
    <row r="157" spans="2:65" s="11" customFormat="1" ht="25.9" customHeight="1">
      <c r="B157" s="123"/>
      <c r="D157" s="124" t="s">
        <v>75</v>
      </c>
      <c r="E157" s="125" t="s">
        <v>987</v>
      </c>
      <c r="F157" s="125" t="s">
        <v>1015</v>
      </c>
      <c r="I157" s="126"/>
      <c r="J157" s="127">
        <f>BK157</f>
        <v>0</v>
      </c>
      <c r="L157" s="123"/>
      <c r="M157" s="128"/>
      <c r="P157" s="129">
        <f>SUM(P158:P163)</f>
        <v>0</v>
      </c>
      <c r="R157" s="129">
        <f>SUM(R158:R163)</f>
        <v>0</v>
      </c>
      <c r="T157" s="130">
        <f>SUM(T158:T163)</f>
        <v>0</v>
      </c>
      <c r="AR157" s="124" t="s">
        <v>84</v>
      </c>
      <c r="AT157" s="131" t="s">
        <v>75</v>
      </c>
      <c r="AU157" s="131" t="s">
        <v>76</v>
      </c>
      <c r="AY157" s="124" t="s">
        <v>176</v>
      </c>
      <c r="BK157" s="132">
        <f>SUM(BK158:BK163)</f>
        <v>0</v>
      </c>
    </row>
    <row r="158" spans="2:65" s="1" customFormat="1" ht="24.2" customHeight="1">
      <c r="B158" s="31"/>
      <c r="C158" s="135" t="s">
        <v>326</v>
      </c>
      <c r="D158" s="135" t="s">
        <v>179</v>
      </c>
      <c r="E158" s="136" t="s">
        <v>1304</v>
      </c>
      <c r="F158" s="137" t="s">
        <v>1017</v>
      </c>
      <c r="G158" s="138" t="s">
        <v>930</v>
      </c>
      <c r="H158" s="139">
        <v>1</v>
      </c>
      <c r="I158" s="140"/>
      <c r="J158" s="141">
        <f t="shared" ref="J158:J163" si="0">ROUND(I158*H158,2)</f>
        <v>0</v>
      </c>
      <c r="K158" s="137" t="s">
        <v>1</v>
      </c>
      <c r="L158" s="31"/>
      <c r="M158" s="142" t="s">
        <v>1</v>
      </c>
      <c r="N158" s="143" t="s">
        <v>41</v>
      </c>
      <c r="P158" s="144">
        <f t="shared" ref="P158:P163" si="1">O158*H158</f>
        <v>0</v>
      </c>
      <c r="Q158" s="144">
        <v>0</v>
      </c>
      <c r="R158" s="144">
        <f t="shared" ref="R158:R163" si="2">Q158*H158</f>
        <v>0</v>
      </c>
      <c r="S158" s="144">
        <v>0</v>
      </c>
      <c r="T158" s="145">
        <f t="shared" ref="T158:T163" si="3">S158*H158</f>
        <v>0</v>
      </c>
      <c r="AR158" s="146" t="s">
        <v>182</v>
      </c>
      <c r="AT158" s="146" t="s">
        <v>179</v>
      </c>
      <c r="AU158" s="146" t="s">
        <v>84</v>
      </c>
      <c r="AY158" s="16" t="s">
        <v>176</v>
      </c>
      <c r="BE158" s="147">
        <f t="shared" ref="BE158:BE163" si="4">IF(N158="základní",J158,0)</f>
        <v>0</v>
      </c>
      <c r="BF158" s="147">
        <f t="shared" ref="BF158:BF163" si="5">IF(N158="snížená",J158,0)</f>
        <v>0</v>
      </c>
      <c r="BG158" s="147">
        <f t="shared" ref="BG158:BG163" si="6">IF(N158="zákl. přenesená",J158,0)</f>
        <v>0</v>
      </c>
      <c r="BH158" s="147">
        <f t="shared" ref="BH158:BH163" si="7">IF(N158="sníž. přenesená",J158,0)</f>
        <v>0</v>
      </c>
      <c r="BI158" s="147">
        <f t="shared" ref="BI158:BI163" si="8">IF(N158="nulová",J158,0)</f>
        <v>0</v>
      </c>
      <c r="BJ158" s="16" t="s">
        <v>84</v>
      </c>
      <c r="BK158" s="147">
        <f t="shared" ref="BK158:BK163" si="9">ROUND(I158*H158,2)</f>
        <v>0</v>
      </c>
      <c r="BL158" s="16" t="s">
        <v>182</v>
      </c>
      <c r="BM158" s="146" t="s">
        <v>1305</v>
      </c>
    </row>
    <row r="159" spans="2:65" s="1" customFormat="1" ht="16.5" customHeight="1">
      <c r="B159" s="31"/>
      <c r="C159" s="135" t="s">
        <v>333</v>
      </c>
      <c r="D159" s="135" t="s">
        <v>179</v>
      </c>
      <c r="E159" s="136" t="s">
        <v>1306</v>
      </c>
      <c r="F159" s="137" t="s">
        <v>1020</v>
      </c>
      <c r="G159" s="138" t="s">
        <v>281</v>
      </c>
      <c r="H159" s="139">
        <v>150</v>
      </c>
      <c r="I159" s="140"/>
      <c r="J159" s="141">
        <f t="shared" si="0"/>
        <v>0</v>
      </c>
      <c r="K159" s="137" t="s">
        <v>1</v>
      </c>
      <c r="L159" s="31"/>
      <c r="M159" s="142" t="s">
        <v>1</v>
      </c>
      <c r="N159" s="143" t="s">
        <v>41</v>
      </c>
      <c r="P159" s="144">
        <f t="shared" si="1"/>
        <v>0</v>
      </c>
      <c r="Q159" s="144">
        <v>0</v>
      </c>
      <c r="R159" s="144">
        <f t="shared" si="2"/>
        <v>0</v>
      </c>
      <c r="S159" s="144">
        <v>0</v>
      </c>
      <c r="T159" s="145">
        <f t="shared" si="3"/>
        <v>0</v>
      </c>
      <c r="AR159" s="146" t="s">
        <v>182</v>
      </c>
      <c r="AT159" s="146" t="s">
        <v>179</v>
      </c>
      <c r="AU159" s="146" t="s">
        <v>84</v>
      </c>
      <c r="AY159" s="16" t="s">
        <v>176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6" t="s">
        <v>84</v>
      </c>
      <c r="BK159" s="147">
        <f t="shared" si="9"/>
        <v>0</v>
      </c>
      <c r="BL159" s="16" t="s">
        <v>182</v>
      </c>
      <c r="BM159" s="146" t="s">
        <v>1307</v>
      </c>
    </row>
    <row r="160" spans="2:65" s="1" customFormat="1" ht="16.5" customHeight="1">
      <c r="B160" s="31"/>
      <c r="C160" s="135" t="s">
        <v>7</v>
      </c>
      <c r="D160" s="135" t="s">
        <v>179</v>
      </c>
      <c r="E160" s="136" t="s">
        <v>1308</v>
      </c>
      <c r="F160" s="137" t="s">
        <v>1023</v>
      </c>
      <c r="G160" s="138" t="s">
        <v>930</v>
      </c>
      <c r="H160" s="139">
        <v>1</v>
      </c>
      <c r="I160" s="140"/>
      <c r="J160" s="141">
        <f t="shared" si="0"/>
        <v>0</v>
      </c>
      <c r="K160" s="137" t="s">
        <v>1</v>
      </c>
      <c r="L160" s="31"/>
      <c r="M160" s="142" t="s">
        <v>1</v>
      </c>
      <c r="N160" s="143" t="s">
        <v>41</v>
      </c>
      <c r="P160" s="144">
        <f t="shared" si="1"/>
        <v>0</v>
      </c>
      <c r="Q160" s="144">
        <v>0</v>
      </c>
      <c r="R160" s="144">
        <f t="shared" si="2"/>
        <v>0</v>
      </c>
      <c r="S160" s="144">
        <v>0</v>
      </c>
      <c r="T160" s="145">
        <f t="shared" si="3"/>
        <v>0</v>
      </c>
      <c r="AR160" s="146" t="s">
        <v>182</v>
      </c>
      <c r="AT160" s="146" t="s">
        <v>179</v>
      </c>
      <c r="AU160" s="146" t="s">
        <v>84</v>
      </c>
      <c r="AY160" s="16" t="s">
        <v>176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6" t="s">
        <v>84</v>
      </c>
      <c r="BK160" s="147">
        <f t="shared" si="9"/>
        <v>0</v>
      </c>
      <c r="BL160" s="16" t="s">
        <v>182</v>
      </c>
      <c r="BM160" s="146" t="s">
        <v>1309</v>
      </c>
    </row>
    <row r="161" spans="2:65" s="1" customFormat="1" ht="16.5" customHeight="1">
      <c r="B161" s="31"/>
      <c r="C161" s="135" t="s">
        <v>346</v>
      </c>
      <c r="D161" s="135" t="s">
        <v>179</v>
      </c>
      <c r="E161" s="136" t="s">
        <v>1310</v>
      </c>
      <c r="F161" s="137" t="s">
        <v>1026</v>
      </c>
      <c r="G161" s="138" t="s">
        <v>930</v>
      </c>
      <c r="H161" s="139">
        <v>1</v>
      </c>
      <c r="I161" s="140"/>
      <c r="J161" s="141">
        <f t="shared" si="0"/>
        <v>0</v>
      </c>
      <c r="K161" s="137" t="s">
        <v>1</v>
      </c>
      <c r="L161" s="31"/>
      <c r="M161" s="142" t="s">
        <v>1</v>
      </c>
      <c r="N161" s="143" t="s">
        <v>41</v>
      </c>
      <c r="P161" s="144">
        <f t="shared" si="1"/>
        <v>0</v>
      </c>
      <c r="Q161" s="144">
        <v>0</v>
      </c>
      <c r="R161" s="144">
        <f t="shared" si="2"/>
        <v>0</v>
      </c>
      <c r="S161" s="144">
        <v>0</v>
      </c>
      <c r="T161" s="145">
        <f t="shared" si="3"/>
        <v>0</v>
      </c>
      <c r="AR161" s="146" t="s">
        <v>182</v>
      </c>
      <c r="AT161" s="146" t="s">
        <v>179</v>
      </c>
      <c r="AU161" s="146" t="s">
        <v>84</v>
      </c>
      <c r="AY161" s="16" t="s">
        <v>176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6" t="s">
        <v>84</v>
      </c>
      <c r="BK161" s="147">
        <f t="shared" si="9"/>
        <v>0</v>
      </c>
      <c r="BL161" s="16" t="s">
        <v>182</v>
      </c>
      <c r="BM161" s="146" t="s">
        <v>1311</v>
      </c>
    </row>
    <row r="162" spans="2:65" s="1" customFormat="1" ht="16.5" customHeight="1">
      <c r="B162" s="31"/>
      <c r="C162" s="135" t="s">
        <v>354</v>
      </c>
      <c r="D162" s="135" t="s">
        <v>179</v>
      </c>
      <c r="E162" s="136" t="s">
        <v>1312</v>
      </c>
      <c r="F162" s="137" t="s">
        <v>1029</v>
      </c>
      <c r="G162" s="138" t="s">
        <v>930</v>
      </c>
      <c r="H162" s="139">
        <v>1</v>
      </c>
      <c r="I162" s="140"/>
      <c r="J162" s="141">
        <f t="shared" si="0"/>
        <v>0</v>
      </c>
      <c r="K162" s="137" t="s">
        <v>1</v>
      </c>
      <c r="L162" s="31"/>
      <c r="M162" s="142" t="s">
        <v>1</v>
      </c>
      <c r="N162" s="143" t="s">
        <v>41</v>
      </c>
      <c r="P162" s="144">
        <f t="shared" si="1"/>
        <v>0</v>
      </c>
      <c r="Q162" s="144">
        <v>0</v>
      </c>
      <c r="R162" s="144">
        <f t="shared" si="2"/>
        <v>0</v>
      </c>
      <c r="S162" s="144">
        <v>0</v>
      </c>
      <c r="T162" s="145">
        <f t="shared" si="3"/>
        <v>0</v>
      </c>
      <c r="AR162" s="146" t="s">
        <v>182</v>
      </c>
      <c r="AT162" s="146" t="s">
        <v>179</v>
      </c>
      <c r="AU162" s="146" t="s">
        <v>84</v>
      </c>
      <c r="AY162" s="16" t="s">
        <v>176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6" t="s">
        <v>84</v>
      </c>
      <c r="BK162" s="147">
        <f t="shared" si="9"/>
        <v>0</v>
      </c>
      <c r="BL162" s="16" t="s">
        <v>182</v>
      </c>
      <c r="BM162" s="146" t="s">
        <v>1313</v>
      </c>
    </row>
    <row r="163" spans="2:65" s="1" customFormat="1" ht="16.5" customHeight="1">
      <c r="B163" s="31"/>
      <c r="C163" s="135" t="s">
        <v>359</v>
      </c>
      <c r="D163" s="135" t="s">
        <v>179</v>
      </c>
      <c r="E163" s="136" t="s">
        <v>1314</v>
      </c>
      <c r="F163" s="137" t="s">
        <v>1032</v>
      </c>
      <c r="G163" s="138" t="s">
        <v>930</v>
      </c>
      <c r="H163" s="139">
        <v>1</v>
      </c>
      <c r="I163" s="140"/>
      <c r="J163" s="141">
        <f t="shared" si="0"/>
        <v>0</v>
      </c>
      <c r="K163" s="137" t="s">
        <v>1</v>
      </c>
      <c r="L163" s="31"/>
      <c r="M163" s="142" t="s">
        <v>1</v>
      </c>
      <c r="N163" s="143" t="s">
        <v>41</v>
      </c>
      <c r="P163" s="144">
        <f t="shared" si="1"/>
        <v>0</v>
      </c>
      <c r="Q163" s="144">
        <v>0</v>
      </c>
      <c r="R163" s="144">
        <f t="shared" si="2"/>
        <v>0</v>
      </c>
      <c r="S163" s="144">
        <v>0</v>
      </c>
      <c r="T163" s="145">
        <f t="shared" si="3"/>
        <v>0</v>
      </c>
      <c r="AR163" s="146" t="s">
        <v>182</v>
      </c>
      <c r="AT163" s="146" t="s">
        <v>179</v>
      </c>
      <c r="AU163" s="146" t="s">
        <v>84</v>
      </c>
      <c r="AY163" s="16" t="s">
        <v>176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6" t="s">
        <v>84</v>
      </c>
      <c r="BK163" s="147">
        <f t="shared" si="9"/>
        <v>0</v>
      </c>
      <c r="BL163" s="16" t="s">
        <v>182</v>
      </c>
      <c r="BM163" s="146" t="s">
        <v>1315</v>
      </c>
    </row>
    <row r="164" spans="2:65" s="11" customFormat="1" ht="25.9" customHeight="1">
      <c r="B164" s="123"/>
      <c r="D164" s="124" t="s">
        <v>75</v>
      </c>
      <c r="E164" s="125" t="s">
        <v>988</v>
      </c>
      <c r="F164" s="125" t="s">
        <v>1035</v>
      </c>
      <c r="I164" s="126"/>
      <c r="J164" s="127">
        <f>BK164</f>
        <v>0</v>
      </c>
      <c r="L164" s="123"/>
      <c r="M164" s="128"/>
      <c r="P164" s="129">
        <f>SUM(P165:P185)</f>
        <v>0</v>
      </c>
      <c r="R164" s="129">
        <f>SUM(R165:R185)</f>
        <v>0</v>
      </c>
      <c r="T164" s="130">
        <f>SUM(T165:T185)</f>
        <v>0</v>
      </c>
      <c r="AR164" s="124" t="s">
        <v>84</v>
      </c>
      <c r="AT164" s="131" t="s">
        <v>75</v>
      </c>
      <c r="AU164" s="131" t="s">
        <v>76</v>
      </c>
      <c r="AY164" s="124" t="s">
        <v>176</v>
      </c>
      <c r="BK164" s="132">
        <f>SUM(BK165:BK185)</f>
        <v>0</v>
      </c>
    </row>
    <row r="165" spans="2:65" s="1" customFormat="1" ht="16.5" customHeight="1">
      <c r="B165" s="31"/>
      <c r="C165" s="135" t="s">
        <v>363</v>
      </c>
      <c r="D165" s="135" t="s">
        <v>179</v>
      </c>
      <c r="E165" s="136" t="s">
        <v>1316</v>
      </c>
      <c r="F165" s="137" t="s">
        <v>1317</v>
      </c>
      <c r="G165" s="138" t="s">
        <v>930</v>
      </c>
      <c r="H165" s="139">
        <v>1</v>
      </c>
      <c r="I165" s="140"/>
      <c r="J165" s="141">
        <f t="shared" ref="J165:J185" si="10">ROUND(I165*H165,2)</f>
        <v>0</v>
      </c>
      <c r="K165" s="137" t="s">
        <v>1</v>
      </c>
      <c r="L165" s="31"/>
      <c r="M165" s="142" t="s">
        <v>1</v>
      </c>
      <c r="N165" s="143" t="s">
        <v>41</v>
      </c>
      <c r="P165" s="144">
        <f t="shared" ref="P165:P185" si="11">O165*H165</f>
        <v>0</v>
      </c>
      <c r="Q165" s="144">
        <v>0</v>
      </c>
      <c r="R165" s="144">
        <f t="shared" ref="R165:R185" si="12">Q165*H165</f>
        <v>0</v>
      </c>
      <c r="S165" s="144">
        <v>0</v>
      </c>
      <c r="T165" s="145">
        <f t="shared" ref="T165:T185" si="13">S165*H165</f>
        <v>0</v>
      </c>
      <c r="AR165" s="146" t="s">
        <v>182</v>
      </c>
      <c r="AT165" s="146" t="s">
        <v>179</v>
      </c>
      <c r="AU165" s="146" t="s">
        <v>84</v>
      </c>
      <c r="AY165" s="16" t="s">
        <v>176</v>
      </c>
      <c r="BE165" s="147">
        <f t="shared" ref="BE165:BE185" si="14">IF(N165="základní",J165,0)</f>
        <v>0</v>
      </c>
      <c r="BF165" s="147">
        <f t="shared" ref="BF165:BF185" si="15">IF(N165="snížená",J165,0)</f>
        <v>0</v>
      </c>
      <c r="BG165" s="147">
        <f t="shared" ref="BG165:BG185" si="16">IF(N165="zákl. přenesená",J165,0)</f>
        <v>0</v>
      </c>
      <c r="BH165" s="147">
        <f t="shared" ref="BH165:BH185" si="17">IF(N165="sníž. přenesená",J165,0)</f>
        <v>0</v>
      </c>
      <c r="BI165" s="147">
        <f t="shared" ref="BI165:BI185" si="18">IF(N165="nulová",J165,0)</f>
        <v>0</v>
      </c>
      <c r="BJ165" s="16" t="s">
        <v>84</v>
      </c>
      <c r="BK165" s="147">
        <f t="shared" ref="BK165:BK185" si="19">ROUND(I165*H165,2)</f>
        <v>0</v>
      </c>
      <c r="BL165" s="16" t="s">
        <v>182</v>
      </c>
      <c r="BM165" s="146" t="s">
        <v>1318</v>
      </c>
    </row>
    <row r="166" spans="2:65" s="1" customFormat="1" ht="16.5" customHeight="1">
      <c r="B166" s="31"/>
      <c r="C166" s="135" t="s">
        <v>371</v>
      </c>
      <c r="D166" s="135" t="s">
        <v>179</v>
      </c>
      <c r="E166" s="136" t="s">
        <v>1319</v>
      </c>
      <c r="F166" s="137" t="s">
        <v>1320</v>
      </c>
      <c r="G166" s="138" t="s">
        <v>930</v>
      </c>
      <c r="H166" s="139">
        <v>1</v>
      </c>
      <c r="I166" s="140"/>
      <c r="J166" s="141">
        <f t="shared" si="10"/>
        <v>0</v>
      </c>
      <c r="K166" s="137" t="s">
        <v>1</v>
      </c>
      <c r="L166" s="31"/>
      <c r="M166" s="142" t="s">
        <v>1</v>
      </c>
      <c r="N166" s="143" t="s">
        <v>41</v>
      </c>
      <c r="P166" s="144">
        <f t="shared" si="11"/>
        <v>0</v>
      </c>
      <c r="Q166" s="144">
        <v>0</v>
      </c>
      <c r="R166" s="144">
        <f t="shared" si="12"/>
        <v>0</v>
      </c>
      <c r="S166" s="144">
        <v>0</v>
      </c>
      <c r="T166" s="145">
        <f t="shared" si="13"/>
        <v>0</v>
      </c>
      <c r="AR166" s="146" t="s">
        <v>182</v>
      </c>
      <c r="AT166" s="146" t="s">
        <v>179</v>
      </c>
      <c r="AU166" s="146" t="s">
        <v>84</v>
      </c>
      <c r="AY166" s="16" t="s">
        <v>176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6" t="s">
        <v>84</v>
      </c>
      <c r="BK166" s="147">
        <f t="shared" si="19"/>
        <v>0</v>
      </c>
      <c r="BL166" s="16" t="s">
        <v>182</v>
      </c>
      <c r="BM166" s="146" t="s">
        <v>1321</v>
      </c>
    </row>
    <row r="167" spans="2:65" s="1" customFormat="1" ht="16.5" customHeight="1">
      <c r="B167" s="31"/>
      <c r="C167" s="135" t="s">
        <v>394</v>
      </c>
      <c r="D167" s="135" t="s">
        <v>179</v>
      </c>
      <c r="E167" s="136" t="s">
        <v>1322</v>
      </c>
      <c r="F167" s="137" t="s">
        <v>1323</v>
      </c>
      <c r="G167" s="138" t="s">
        <v>930</v>
      </c>
      <c r="H167" s="139">
        <v>1</v>
      </c>
      <c r="I167" s="140"/>
      <c r="J167" s="141">
        <f t="shared" si="10"/>
        <v>0</v>
      </c>
      <c r="K167" s="137" t="s">
        <v>1</v>
      </c>
      <c r="L167" s="31"/>
      <c r="M167" s="142" t="s">
        <v>1</v>
      </c>
      <c r="N167" s="143" t="s">
        <v>41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182</v>
      </c>
      <c r="AT167" s="146" t="s">
        <v>179</v>
      </c>
      <c r="AU167" s="146" t="s">
        <v>84</v>
      </c>
      <c r="AY167" s="16" t="s">
        <v>176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6" t="s">
        <v>84</v>
      </c>
      <c r="BK167" s="147">
        <f t="shared" si="19"/>
        <v>0</v>
      </c>
      <c r="BL167" s="16" t="s">
        <v>182</v>
      </c>
      <c r="BM167" s="146" t="s">
        <v>1324</v>
      </c>
    </row>
    <row r="168" spans="2:65" s="1" customFormat="1" ht="16.5" customHeight="1">
      <c r="B168" s="31"/>
      <c r="C168" s="135" t="s">
        <v>407</v>
      </c>
      <c r="D168" s="135" t="s">
        <v>179</v>
      </c>
      <c r="E168" s="136" t="s">
        <v>1325</v>
      </c>
      <c r="F168" s="137" t="s">
        <v>1326</v>
      </c>
      <c r="G168" s="138" t="s">
        <v>930</v>
      </c>
      <c r="H168" s="139">
        <v>1</v>
      </c>
      <c r="I168" s="140"/>
      <c r="J168" s="141">
        <f t="shared" si="10"/>
        <v>0</v>
      </c>
      <c r="K168" s="137" t="s">
        <v>1</v>
      </c>
      <c r="L168" s="31"/>
      <c r="M168" s="142" t="s">
        <v>1</v>
      </c>
      <c r="N168" s="143" t="s">
        <v>41</v>
      </c>
      <c r="P168" s="144">
        <f t="shared" si="11"/>
        <v>0</v>
      </c>
      <c r="Q168" s="144">
        <v>0</v>
      </c>
      <c r="R168" s="144">
        <f t="shared" si="12"/>
        <v>0</v>
      </c>
      <c r="S168" s="144">
        <v>0</v>
      </c>
      <c r="T168" s="145">
        <f t="shared" si="13"/>
        <v>0</v>
      </c>
      <c r="AR168" s="146" t="s">
        <v>182</v>
      </c>
      <c r="AT168" s="146" t="s">
        <v>179</v>
      </c>
      <c r="AU168" s="146" t="s">
        <v>84</v>
      </c>
      <c r="AY168" s="16" t="s">
        <v>176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6" t="s">
        <v>84</v>
      </c>
      <c r="BK168" s="147">
        <f t="shared" si="19"/>
        <v>0</v>
      </c>
      <c r="BL168" s="16" t="s">
        <v>182</v>
      </c>
      <c r="BM168" s="146" t="s">
        <v>1327</v>
      </c>
    </row>
    <row r="169" spans="2:65" s="1" customFormat="1" ht="16.5" customHeight="1">
      <c r="B169" s="31"/>
      <c r="C169" s="135" t="s">
        <v>413</v>
      </c>
      <c r="D169" s="135" t="s">
        <v>179</v>
      </c>
      <c r="E169" s="136" t="s">
        <v>1328</v>
      </c>
      <c r="F169" s="137" t="s">
        <v>1329</v>
      </c>
      <c r="G169" s="138" t="s">
        <v>930</v>
      </c>
      <c r="H169" s="139">
        <v>1</v>
      </c>
      <c r="I169" s="140"/>
      <c r="J169" s="141">
        <f t="shared" si="10"/>
        <v>0</v>
      </c>
      <c r="K169" s="137" t="s">
        <v>1</v>
      </c>
      <c r="L169" s="31"/>
      <c r="M169" s="142" t="s">
        <v>1</v>
      </c>
      <c r="N169" s="143" t="s">
        <v>41</v>
      </c>
      <c r="P169" s="144">
        <f t="shared" si="11"/>
        <v>0</v>
      </c>
      <c r="Q169" s="144">
        <v>0</v>
      </c>
      <c r="R169" s="144">
        <f t="shared" si="12"/>
        <v>0</v>
      </c>
      <c r="S169" s="144">
        <v>0</v>
      </c>
      <c r="T169" s="145">
        <f t="shared" si="13"/>
        <v>0</v>
      </c>
      <c r="AR169" s="146" t="s">
        <v>182</v>
      </c>
      <c r="AT169" s="146" t="s">
        <v>179</v>
      </c>
      <c r="AU169" s="146" t="s">
        <v>84</v>
      </c>
      <c r="AY169" s="16" t="s">
        <v>176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6" t="s">
        <v>84</v>
      </c>
      <c r="BK169" s="147">
        <f t="shared" si="19"/>
        <v>0</v>
      </c>
      <c r="BL169" s="16" t="s">
        <v>182</v>
      </c>
      <c r="BM169" s="146" t="s">
        <v>1330</v>
      </c>
    </row>
    <row r="170" spans="2:65" s="1" customFormat="1" ht="16.5" customHeight="1">
      <c r="B170" s="31"/>
      <c r="C170" s="135" t="s">
        <v>412</v>
      </c>
      <c r="D170" s="135" t="s">
        <v>179</v>
      </c>
      <c r="E170" s="136" t="s">
        <v>1331</v>
      </c>
      <c r="F170" s="137" t="s">
        <v>1332</v>
      </c>
      <c r="G170" s="138" t="s">
        <v>930</v>
      </c>
      <c r="H170" s="139">
        <v>1</v>
      </c>
      <c r="I170" s="140"/>
      <c r="J170" s="141">
        <f t="shared" si="10"/>
        <v>0</v>
      </c>
      <c r="K170" s="137" t="s">
        <v>1</v>
      </c>
      <c r="L170" s="31"/>
      <c r="M170" s="142" t="s">
        <v>1</v>
      </c>
      <c r="N170" s="143" t="s">
        <v>41</v>
      </c>
      <c r="P170" s="144">
        <f t="shared" si="11"/>
        <v>0</v>
      </c>
      <c r="Q170" s="144">
        <v>0</v>
      </c>
      <c r="R170" s="144">
        <f t="shared" si="12"/>
        <v>0</v>
      </c>
      <c r="S170" s="144">
        <v>0</v>
      </c>
      <c r="T170" s="145">
        <f t="shared" si="13"/>
        <v>0</v>
      </c>
      <c r="AR170" s="146" t="s">
        <v>182</v>
      </c>
      <c r="AT170" s="146" t="s">
        <v>179</v>
      </c>
      <c r="AU170" s="146" t="s">
        <v>84</v>
      </c>
      <c r="AY170" s="16" t="s">
        <v>176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6" t="s">
        <v>84</v>
      </c>
      <c r="BK170" s="147">
        <f t="shared" si="19"/>
        <v>0</v>
      </c>
      <c r="BL170" s="16" t="s">
        <v>182</v>
      </c>
      <c r="BM170" s="146" t="s">
        <v>1333</v>
      </c>
    </row>
    <row r="171" spans="2:65" s="1" customFormat="1" ht="16.5" customHeight="1">
      <c r="B171" s="31"/>
      <c r="C171" s="135" t="s">
        <v>552</v>
      </c>
      <c r="D171" s="135" t="s">
        <v>179</v>
      </c>
      <c r="E171" s="136" t="s">
        <v>1334</v>
      </c>
      <c r="F171" s="137" t="s">
        <v>1335</v>
      </c>
      <c r="G171" s="138" t="s">
        <v>930</v>
      </c>
      <c r="H171" s="139">
        <v>1</v>
      </c>
      <c r="I171" s="140"/>
      <c r="J171" s="141">
        <f t="shared" si="10"/>
        <v>0</v>
      </c>
      <c r="K171" s="137" t="s">
        <v>1</v>
      </c>
      <c r="L171" s="31"/>
      <c r="M171" s="142" t="s">
        <v>1</v>
      </c>
      <c r="N171" s="143" t="s">
        <v>41</v>
      </c>
      <c r="P171" s="144">
        <f t="shared" si="11"/>
        <v>0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AR171" s="146" t="s">
        <v>182</v>
      </c>
      <c r="AT171" s="146" t="s">
        <v>179</v>
      </c>
      <c r="AU171" s="146" t="s">
        <v>84</v>
      </c>
      <c r="AY171" s="16" t="s">
        <v>176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6" t="s">
        <v>84</v>
      </c>
      <c r="BK171" s="147">
        <f t="shared" si="19"/>
        <v>0</v>
      </c>
      <c r="BL171" s="16" t="s">
        <v>182</v>
      </c>
      <c r="BM171" s="146" t="s">
        <v>1336</v>
      </c>
    </row>
    <row r="172" spans="2:65" s="1" customFormat="1" ht="16.5" customHeight="1">
      <c r="B172" s="31"/>
      <c r="C172" s="135" t="s">
        <v>525</v>
      </c>
      <c r="D172" s="135" t="s">
        <v>179</v>
      </c>
      <c r="E172" s="136" t="s">
        <v>1337</v>
      </c>
      <c r="F172" s="137" t="s">
        <v>1338</v>
      </c>
      <c r="G172" s="138" t="s">
        <v>930</v>
      </c>
      <c r="H172" s="139">
        <v>1</v>
      </c>
      <c r="I172" s="140"/>
      <c r="J172" s="141">
        <f t="shared" si="10"/>
        <v>0</v>
      </c>
      <c r="K172" s="137" t="s">
        <v>1</v>
      </c>
      <c r="L172" s="31"/>
      <c r="M172" s="142" t="s">
        <v>1</v>
      </c>
      <c r="N172" s="143" t="s">
        <v>41</v>
      </c>
      <c r="P172" s="144">
        <f t="shared" si="11"/>
        <v>0</v>
      </c>
      <c r="Q172" s="144">
        <v>0</v>
      </c>
      <c r="R172" s="144">
        <f t="shared" si="12"/>
        <v>0</v>
      </c>
      <c r="S172" s="144">
        <v>0</v>
      </c>
      <c r="T172" s="145">
        <f t="shared" si="13"/>
        <v>0</v>
      </c>
      <c r="AR172" s="146" t="s">
        <v>182</v>
      </c>
      <c r="AT172" s="146" t="s">
        <v>179</v>
      </c>
      <c r="AU172" s="146" t="s">
        <v>84</v>
      </c>
      <c r="AY172" s="16" t="s">
        <v>176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6" t="s">
        <v>84</v>
      </c>
      <c r="BK172" s="147">
        <f t="shared" si="19"/>
        <v>0</v>
      </c>
      <c r="BL172" s="16" t="s">
        <v>182</v>
      </c>
      <c r="BM172" s="146" t="s">
        <v>1339</v>
      </c>
    </row>
    <row r="173" spans="2:65" s="1" customFormat="1" ht="16.5" customHeight="1">
      <c r="B173" s="31"/>
      <c r="C173" s="135" t="s">
        <v>563</v>
      </c>
      <c r="D173" s="135" t="s">
        <v>179</v>
      </c>
      <c r="E173" s="136" t="s">
        <v>1340</v>
      </c>
      <c r="F173" s="137" t="s">
        <v>1061</v>
      </c>
      <c r="G173" s="138" t="s">
        <v>930</v>
      </c>
      <c r="H173" s="139">
        <v>1</v>
      </c>
      <c r="I173" s="140"/>
      <c r="J173" s="141">
        <f t="shared" si="10"/>
        <v>0</v>
      </c>
      <c r="K173" s="137" t="s">
        <v>1</v>
      </c>
      <c r="L173" s="31"/>
      <c r="M173" s="142" t="s">
        <v>1</v>
      </c>
      <c r="N173" s="143" t="s">
        <v>41</v>
      </c>
      <c r="P173" s="144">
        <f t="shared" si="11"/>
        <v>0</v>
      </c>
      <c r="Q173" s="144">
        <v>0</v>
      </c>
      <c r="R173" s="144">
        <f t="shared" si="12"/>
        <v>0</v>
      </c>
      <c r="S173" s="144">
        <v>0</v>
      </c>
      <c r="T173" s="145">
        <f t="shared" si="13"/>
        <v>0</v>
      </c>
      <c r="AR173" s="146" t="s">
        <v>182</v>
      </c>
      <c r="AT173" s="146" t="s">
        <v>179</v>
      </c>
      <c r="AU173" s="146" t="s">
        <v>84</v>
      </c>
      <c r="AY173" s="16" t="s">
        <v>176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6" t="s">
        <v>84</v>
      </c>
      <c r="BK173" s="147">
        <f t="shared" si="19"/>
        <v>0</v>
      </c>
      <c r="BL173" s="16" t="s">
        <v>182</v>
      </c>
      <c r="BM173" s="146" t="s">
        <v>1341</v>
      </c>
    </row>
    <row r="174" spans="2:65" s="1" customFormat="1" ht="16.5" customHeight="1">
      <c r="B174" s="31"/>
      <c r="C174" s="135" t="s">
        <v>567</v>
      </c>
      <c r="D174" s="135" t="s">
        <v>179</v>
      </c>
      <c r="E174" s="136" t="s">
        <v>1342</v>
      </c>
      <c r="F174" s="137" t="s">
        <v>1343</v>
      </c>
      <c r="G174" s="138" t="s">
        <v>930</v>
      </c>
      <c r="H174" s="139">
        <v>1</v>
      </c>
      <c r="I174" s="140"/>
      <c r="J174" s="141">
        <f t="shared" si="10"/>
        <v>0</v>
      </c>
      <c r="K174" s="137" t="s">
        <v>1</v>
      </c>
      <c r="L174" s="31"/>
      <c r="M174" s="142" t="s">
        <v>1</v>
      </c>
      <c r="N174" s="143" t="s">
        <v>41</v>
      </c>
      <c r="P174" s="144">
        <f t="shared" si="11"/>
        <v>0</v>
      </c>
      <c r="Q174" s="144">
        <v>0</v>
      </c>
      <c r="R174" s="144">
        <f t="shared" si="12"/>
        <v>0</v>
      </c>
      <c r="S174" s="144">
        <v>0</v>
      </c>
      <c r="T174" s="145">
        <f t="shared" si="13"/>
        <v>0</v>
      </c>
      <c r="AR174" s="146" t="s">
        <v>182</v>
      </c>
      <c r="AT174" s="146" t="s">
        <v>179</v>
      </c>
      <c r="AU174" s="146" t="s">
        <v>84</v>
      </c>
      <c r="AY174" s="16" t="s">
        <v>176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6" t="s">
        <v>84</v>
      </c>
      <c r="BK174" s="147">
        <f t="shared" si="19"/>
        <v>0</v>
      </c>
      <c r="BL174" s="16" t="s">
        <v>182</v>
      </c>
      <c r="BM174" s="146" t="s">
        <v>1344</v>
      </c>
    </row>
    <row r="175" spans="2:65" s="1" customFormat="1" ht="16.5" customHeight="1">
      <c r="B175" s="31"/>
      <c r="C175" s="135" t="s">
        <v>571</v>
      </c>
      <c r="D175" s="135" t="s">
        <v>179</v>
      </c>
      <c r="E175" s="136" t="s">
        <v>1084</v>
      </c>
      <c r="F175" s="137" t="s">
        <v>1085</v>
      </c>
      <c r="G175" s="138" t="s">
        <v>930</v>
      </c>
      <c r="H175" s="139">
        <v>1</v>
      </c>
      <c r="I175" s="140"/>
      <c r="J175" s="141">
        <f t="shared" si="10"/>
        <v>0</v>
      </c>
      <c r="K175" s="137" t="s">
        <v>1</v>
      </c>
      <c r="L175" s="31"/>
      <c r="M175" s="142" t="s">
        <v>1</v>
      </c>
      <c r="N175" s="143" t="s">
        <v>41</v>
      </c>
      <c r="P175" s="144">
        <f t="shared" si="11"/>
        <v>0</v>
      </c>
      <c r="Q175" s="144">
        <v>0</v>
      </c>
      <c r="R175" s="144">
        <f t="shared" si="12"/>
        <v>0</v>
      </c>
      <c r="S175" s="144">
        <v>0</v>
      </c>
      <c r="T175" s="145">
        <f t="shared" si="13"/>
        <v>0</v>
      </c>
      <c r="AR175" s="146" t="s">
        <v>182</v>
      </c>
      <c r="AT175" s="146" t="s">
        <v>179</v>
      </c>
      <c r="AU175" s="146" t="s">
        <v>84</v>
      </c>
      <c r="AY175" s="16" t="s">
        <v>176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6" t="s">
        <v>84</v>
      </c>
      <c r="BK175" s="147">
        <f t="shared" si="19"/>
        <v>0</v>
      </c>
      <c r="BL175" s="16" t="s">
        <v>182</v>
      </c>
      <c r="BM175" s="146" t="s">
        <v>1345</v>
      </c>
    </row>
    <row r="176" spans="2:65" s="1" customFormat="1" ht="16.5" customHeight="1">
      <c r="B176" s="31"/>
      <c r="C176" s="135" t="s">
        <v>579</v>
      </c>
      <c r="D176" s="135" t="s">
        <v>179</v>
      </c>
      <c r="E176" s="136" t="s">
        <v>1346</v>
      </c>
      <c r="F176" s="137" t="s">
        <v>1091</v>
      </c>
      <c r="G176" s="138" t="s">
        <v>930</v>
      </c>
      <c r="H176" s="139">
        <v>1</v>
      </c>
      <c r="I176" s="140"/>
      <c r="J176" s="141">
        <f t="shared" si="10"/>
        <v>0</v>
      </c>
      <c r="K176" s="137" t="s">
        <v>1</v>
      </c>
      <c r="L176" s="31"/>
      <c r="M176" s="142" t="s">
        <v>1</v>
      </c>
      <c r="N176" s="143" t="s">
        <v>41</v>
      </c>
      <c r="P176" s="144">
        <f t="shared" si="11"/>
        <v>0</v>
      </c>
      <c r="Q176" s="144">
        <v>0</v>
      </c>
      <c r="R176" s="144">
        <f t="shared" si="12"/>
        <v>0</v>
      </c>
      <c r="S176" s="144">
        <v>0</v>
      </c>
      <c r="T176" s="145">
        <f t="shared" si="13"/>
        <v>0</v>
      </c>
      <c r="AR176" s="146" t="s">
        <v>182</v>
      </c>
      <c r="AT176" s="146" t="s">
        <v>179</v>
      </c>
      <c r="AU176" s="146" t="s">
        <v>84</v>
      </c>
      <c r="AY176" s="16" t="s">
        <v>176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6" t="s">
        <v>84</v>
      </c>
      <c r="BK176" s="147">
        <f t="shared" si="19"/>
        <v>0</v>
      </c>
      <c r="BL176" s="16" t="s">
        <v>182</v>
      </c>
      <c r="BM176" s="146" t="s">
        <v>1347</v>
      </c>
    </row>
    <row r="177" spans="2:65" s="1" customFormat="1" ht="16.5" customHeight="1">
      <c r="B177" s="31"/>
      <c r="C177" s="135" t="s">
        <v>585</v>
      </c>
      <c r="D177" s="135" t="s">
        <v>179</v>
      </c>
      <c r="E177" s="136" t="s">
        <v>1348</v>
      </c>
      <c r="F177" s="137" t="s">
        <v>1088</v>
      </c>
      <c r="G177" s="138" t="s">
        <v>930</v>
      </c>
      <c r="H177" s="139">
        <v>1</v>
      </c>
      <c r="I177" s="140"/>
      <c r="J177" s="141">
        <f t="shared" si="10"/>
        <v>0</v>
      </c>
      <c r="K177" s="137" t="s">
        <v>1</v>
      </c>
      <c r="L177" s="31"/>
      <c r="M177" s="142" t="s">
        <v>1</v>
      </c>
      <c r="N177" s="143" t="s">
        <v>41</v>
      </c>
      <c r="P177" s="144">
        <f t="shared" si="11"/>
        <v>0</v>
      </c>
      <c r="Q177" s="144">
        <v>0</v>
      </c>
      <c r="R177" s="144">
        <f t="shared" si="12"/>
        <v>0</v>
      </c>
      <c r="S177" s="144">
        <v>0</v>
      </c>
      <c r="T177" s="145">
        <f t="shared" si="13"/>
        <v>0</v>
      </c>
      <c r="AR177" s="146" t="s">
        <v>182</v>
      </c>
      <c r="AT177" s="146" t="s">
        <v>179</v>
      </c>
      <c r="AU177" s="146" t="s">
        <v>84</v>
      </c>
      <c r="AY177" s="16" t="s">
        <v>176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6" t="s">
        <v>84</v>
      </c>
      <c r="BK177" s="147">
        <f t="shared" si="19"/>
        <v>0</v>
      </c>
      <c r="BL177" s="16" t="s">
        <v>182</v>
      </c>
      <c r="BM177" s="146" t="s">
        <v>1349</v>
      </c>
    </row>
    <row r="178" spans="2:65" s="1" customFormat="1" ht="16.5" customHeight="1">
      <c r="B178" s="31"/>
      <c r="C178" s="135" t="s">
        <v>591</v>
      </c>
      <c r="D178" s="135" t="s">
        <v>179</v>
      </c>
      <c r="E178" s="136" t="s">
        <v>1350</v>
      </c>
      <c r="F178" s="137" t="s">
        <v>1094</v>
      </c>
      <c r="G178" s="138" t="s">
        <v>930</v>
      </c>
      <c r="H178" s="139">
        <v>1</v>
      </c>
      <c r="I178" s="140"/>
      <c r="J178" s="141">
        <f t="shared" si="10"/>
        <v>0</v>
      </c>
      <c r="K178" s="137" t="s">
        <v>1</v>
      </c>
      <c r="L178" s="31"/>
      <c r="M178" s="142" t="s">
        <v>1</v>
      </c>
      <c r="N178" s="143" t="s">
        <v>41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182</v>
      </c>
      <c r="AT178" s="146" t="s">
        <v>179</v>
      </c>
      <c r="AU178" s="146" t="s">
        <v>84</v>
      </c>
      <c r="AY178" s="16" t="s">
        <v>176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6" t="s">
        <v>84</v>
      </c>
      <c r="BK178" s="147">
        <f t="shared" si="19"/>
        <v>0</v>
      </c>
      <c r="BL178" s="16" t="s">
        <v>182</v>
      </c>
      <c r="BM178" s="146" t="s">
        <v>1351</v>
      </c>
    </row>
    <row r="179" spans="2:65" s="1" customFormat="1" ht="16.5" customHeight="1">
      <c r="B179" s="31"/>
      <c r="C179" s="135" t="s">
        <v>597</v>
      </c>
      <c r="D179" s="135" t="s">
        <v>179</v>
      </c>
      <c r="E179" s="136" t="s">
        <v>1352</v>
      </c>
      <c r="F179" s="137" t="s">
        <v>1353</v>
      </c>
      <c r="G179" s="138" t="s">
        <v>930</v>
      </c>
      <c r="H179" s="139">
        <v>1</v>
      </c>
      <c r="I179" s="140"/>
      <c r="J179" s="141">
        <f t="shared" si="10"/>
        <v>0</v>
      </c>
      <c r="K179" s="137" t="s">
        <v>1</v>
      </c>
      <c r="L179" s="31"/>
      <c r="M179" s="142" t="s">
        <v>1</v>
      </c>
      <c r="N179" s="143" t="s">
        <v>41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182</v>
      </c>
      <c r="AT179" s="146" t="s">
        <v>179</v>
      </c>
      <c r="AU179" s="146" t="s">
        <v>84</v>
      </c>
      <c r="AY179" s="16" t="s">
        <v>176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6" t="s">
        <v>84</v>
      </c>
      <c r="BK179" s="147">
        <f t="shared" si="19"/>
        <v>0</v>
      </c>
      <c r="BL179" s="16" t="s">
        <v>182</v>
      </c>
      <c r="BM179" s="146" t="s">
        <v>1354</v>
      </c>
    </row>
    <row r="180" spans="2:65" s="1" customFormat="1" ht="16.5" customHeight="1">
      <c r="B180" s="31"/>
      <c r="C180" s="135" t="s">
        <v>602</v>
      </c>
      <c r="D180" s="135" t="s">
        <v>179</v>
      </c>
      <c r="E180" s="136" t="s">
        <v>1355</v>
      </c>
      <c r="F180" s="137" t="s">
        <v>1356</v>
      </c>
      <c r="G180" s="138" t="s">
        <v>930</v>
      </c>
      <c r="H180" s="139">
        <v>1</v>
      </c>
      <c r="I180" s="140"/>
      <c r="J180" s="141">
        <f t="shared" si="10"/>
        <v>0</v>
      </c>
      <c r="K180" s="137" t="s">
        <v>1</v>
      </c>
      <c r="L180" s="31"/>
      <c r="M180" s="142" t="s">
        <v>1</v>
      </c>
      <c r="N180" s="143" t="s">
        <v>41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182</v>
      </c>
      <c r="AT180" s="146" t="s">
        <v>179</v>
      </c>
      <c r="AU180" s="146" t="s">
        <v>84</v>
      </c>
      <c r="AY180" s="16" t="s">
        <v>176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6" t="s">
        <v>84</v>
      </c>
      <c r="BK180" s="147">
        <f t="shared" si="19"/>
        <v>0</v>
      </c>
      <c r="BL180" s="16" t="s">
        <v>182</v>
      </c>
      <c r="BM180" s="146" t="s">
        <v>1357</v>
      </c>
    </row>
    <row r="181" spans="2:65" s="1" customFormat="1" ht="16.5" customHeight="1">
      <c r="B181" s="31"/>
      <c r="C181" s="135" t="s">
        <v>606</v>
      </c>
      <c r="D181" s="135" t="s">
        <v>179</v>
      </c>
      <c r="E181" s="136" t="s">
        <v>1358</v>
      </c>
      <c r="F181" s="137" t="s">
        <v>1359</v>
      </c>
      <c r="G181" s="138" t="s">
        <v>930</v>
      </c>
      <c r="H181" s="139">
        <v>1</v>
      </c>
      <c r="I181" s="140"/>
      <c r="J181" s="141">
        <f t="shared" si="10"/>
        <v>0</v>
      </c>
      <c r="K181" s="137" t="s">
        <v>1</v>
      </c>
      <c r="L181" s="31"/>
      <c r="M181" s="142" t="s">
        <v>1</v>
      </c>
      <c r="N181" s="143" t="s">
        <v>41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182</v>
      </c>
      <c r="AT181" s="146" t="s">
        <v>179</v>
      </c>
      <c r="AU181" s="146" t="s">
        <v>84</v>
      </c>
      <c r="AY181" s="16" t="s">
        <v>176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6" t="s">
        <v>84</v>
      </c>
      <c r="BK181" s="147">
        <f t="shared" si="19"/>
        <v>0</v>
      </c>
      <c r="BL181" s="16" t="s">
        <v>182</v>
      </c>
      <c r="BM181" s="146" t="s">
        <v>1360</v>
      </c>
    </row>
    <row r="182" spans="2:65" s="1" customFormat="1" ht="16.5" customHeight="1">
      <c r="B182" s="31"/>
      <c r="C182" s="135" t="s">
        <v>612</v>
      </c>
      <c r="D182" s="135" t="s">
        <v>179</v>
      </c>
      <c r="E182" s="136" t="s">
        <v>1361</v>
      </c>
      <c r="F182" s="137" t="s">
        <v>1362</v>
      </c>
      <c r="G182" s="138" t="s">
        <v>930</v>
      </c>
      <c r="H182" s="139">
        <v>1</v>
      </c>
      <c r="I182" s="140"/>
      <c r="J182" s="141">
        <f t="shared" si="10"/>
        <v>0</v>
      </c>
      <c r="K182" s="137" t="s">
        <v>1</v>
      </c>
      <c r="L182" s="31"/>
      <c r="M182" s="142" t="s">
        <v>1</v>
      </c>
      <c r="N182" s="143" t="s">
        <v>41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182</v>
      </c>
      <c r="AT182" s="146" t="s">
        <v>179</v>
      </c>
      <c r="AU182" s="146" t="s">
        <v>84</v>
      </c>
      <c r="AY182" s="16" t="s">
        <v>176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6" t="s">
        <v>84</v>
      </c>
      <c r="BK182" s="147">
        <f t="shared" si="19"/>
        <v>0</v>
      </c>
      <c r="BL182" s="16" t="s">
        <v>182</v>
      </c>
      <c r="BM182" s="146" t="s">
        <v>1363</v>
      </c>
    </row>
    <row r="183" spans="2:65" s="1" customFormat="1" ht="16.5" customHeight="1">
      <c r="B183" s="31"/>
      <c r="C183" s="135" t="s">
        <v>616</v>
      </c>
      <c r="D183" s="135" t="s">
        <v>179</v>
      </c>
      <c r="E183" s="136" t="s">
        <v>1364</v>
      </c>
      <c r="F183" s="137" t="s">
        <v>1100</v>
      </c>
      <c r="G183" s="138" t="s">
        <v>930</v>
      </c>
      <c r="H183" s="139">
        <v>1</v>
      </c>
      <c r="I183" s="140"/>
      <c r="J183" s="141">
        <f t="shared" si="10"/>
        <v>0</v>
      </c>
      <c r="K183" s="137" t="s">
        <v>1</v>
      </c>
      <c r="L183" s="31"/>
      <c r="M183" s="142" t="s">
        <v>1</v>
      </c>
      <c r="N183" s="143" t="s">
        <v>41</v>
      </c>
      <c r="P183" s="144">
        <f t="shared" si="11"/>
        <v>0</v>
      </c>
      <c r="Q183" s="144">
        <v>0</v>
      </c>
      <c r="R183" s="144">
        <f t="shared" si="12"/>
        <v>0</v>
      </c>
      <c r="S183" s="144">
        <v>0</v>
      </c>
      <c r="T183" s="145">
        <f t="shared" si="13"/>
        <v>0</v>
      </c>
      <c r="AR183" s="146" t="s">
        <v>182</v>
      </c>
      <c r="AT183" s="146" t="s">
        <v>179</v>
      </c>
      <c r="AU183" s="146" t="s">
        <v>84</v>
      </c>
      <c r="AY183" s="16" t="s">
        <v>176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6" t="s">
        <v>84</v>
      </c>
      <c r="BK183" s="147">
        <f t="shared" si="19"/>
        <v>0</v>
      </c>
      <c r="BL183" s="16" t="s">
        <v>182</v>
      </c>
      <c r="BM183" s="146" t="s">
        <v>1365</v>
      </c>
    </row>
    <row r="184" spans="2:65" s="1" customFormat="1" ht="16.5" customHeight="1">
      <c r="B184" s="31"/>
      <c r="C184" s="135" t="s">
        <v>620</v>
      </c>
      <c r="D184" s="135" t="s">
        <v>179</v>
      </c>
      <c r="E184" s="136" t="s">
        <v>1366</v>
      </c>
      <c r="F184" s="137" t="s">
        <v>1367</v>
      </c>
      <c r="G184" s="138" t="s">
        <v>930</v>
      </c>
      <c r="H184" s="139">
        <v>1</v>
      </c>
      <c r="I184" s="140"/>
      <c r="J184" s="141">
        <f t="shared" si="10"/>
        <v>0</v>
      </c>
      <c r="K184" s="137" t="s">
        <v>1</v>
      </c>
      <c r="L184" s="31"/>
      <c r="M184" s="142" t="s">
        <v>1</v>
      </c>
      <c r="N184" s="143" t="s">
        <v>41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182</v>
      </c>
      <c r="AT184" s="146" t="s">
        <v>179</v>
      </c>
      <c r="AU184" s="146" t="s">
        <v>84</v>
      </c>
      <c r="AY184" s="16" t="s">
        <v>176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6" t="s">
        <v>84</v>
      </c>
      <c r="BK184" s="147">
        <f t="shared" si="19"/>
        <v>0</v>
      </c>
      <c r="BL184" s="16" t="s">
        <v>182</v>
      </c>
      <c r="BM184" s="146" t="s">
        <v>1368</v>
      </c>
    </row>
    <row r="185" spans="2:65" s="1" customFormat="1" ht="16.5" customHeight="1">
      <c r="B185" s="31"/>
      <c r="C185" s="135" t="s">
        <v>637</v>
      </c>
      <c r="D185" s="135" t="s">
        <v>179</v>
      </c>
      <c r="E185" s="136" t="s">
        <v>1369</v>
      </c>
      <c r="F185" s="137" t="s">
        <v>1079</v>
      </c>
      <c r="G185" s="138" t="s">
        <v>930</v>
      </c>
      <c r="H185" s="139">
        <v>1</v>
      </c>
      <c r="I185" s="140"/>
      <c r="J185" s="141">
        <f t="shared" si="10"/>
        <v>0</v>
      </c>
      <c r="K185" s="137" t="s">
        <v>1</v>
      </c>
      <c r="L185" s="31"/>
      <c r="M185" s="152" t="s">
        <v>1</v>
      </c>
      <c r="N185" s="153" t="s">
        <v>41</v>
      </c>
      <c r="O185" s="154"/>
      <c r="P185" s="155">
        <f t="shared" si="11"/>
        <v>0</v>
      </c>
      <c r="Q185" s="155">
        <v>0</v>
      </c>
      <c r="R185" s="155">
        <f t="shared" si="12"/>
        <v>0</v>
      </c>
      <c r="S185" s="155">
        <v>0</v>
      </c>
      <c r="T185" s="156">
        <f t="shared" si="13"/>
        <v>0</v>
      </c>
      <c r="AR185" s="146" t="s">
        <v>182</v>
      </c>
      <c r="AT185" s="146" t="s">
        <v>179</v>
      </c>
      <c r="AU185" s="146" t="s">
        <v>84</v>
      </c>
      <c r="AY185" s="16" t="s">
        <v>176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6" t="s">
        <v>84</v>
      </c>
      <c r="BK185" s="147">
        <f t="shared" si="19"/>
        <v>0</v>
      </c>
      <c r="BL185" s="16" t="s">
        <v>182</v>
      </c>
      <c r="BM185" s="146" t="s">
        <v>1370</v>
      </c>
    </row>
    <row r="186" spans="2:65" s="1" customFormat="1" ht="6.95" customHeight="1">
      <c r="B186" s="43"/>
      <c r="C186" s="44"/>
      <c r="D186" s="44"/>
      <c r="E186" s="44"/>
      <c r="F186" s="44"/>
      <c r="G186" s="44"/>
      <c r="H186" s="44"/>
      <c r="I186" s="44"/>
      <c r="J186" s="44"/>
      <c r="K186" s="44"/>
      <c r="L186" s="31"/>
    </row>
  </sheetData>
  <sheetProtection algorithmName="SHA-512" hashValue="FUp/eje+EYUevO5VSYhuqsvEBqlXHt8ADntrr/cSs9miseI5xXTFYglM8gHWvZJSMGQmQUJBFvuN32hq8Y8cSw==" saltValue="fJXqEWPvTWOfGjoPelgVmKZSoLgmExg0qfwGavH4mfxa+ST4ZVRNeo2VPSAR2EYH4fGStiBx2LhvyL/xUBlfDg==" spinCount="100000" sheet="1" objects="1" scenarios="1" formatColumns="0" formatRows="0" autoFilter="0"/>
  <autoFilter ref="C127:K185" xr:uid="{00000000-0009-0000-0000-000007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6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111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144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5" t="str">
        <f>'Rekapitulace stavby'!K6</f>
        <v>Testovací centrum Menzy CZU</v>
      </c>
      <c r="F7" s="236"/>
      <c r="G7" s="236"/>
      <c r="H7" s="236"/>
      <c r="L7" s="19"/>
    </row>
    <row r="8" spans="2:46" ht="12" customHeight="1">
      <c r="B8" s="19"/>
      <c r="D8" s="26" t="s">
        <v>145</v>
      </c>
      <c r="L8" s="19"/>
    </row>
    <row r="9" spans="2:46" s="1" customFormat="1" ht="16.5" customHeight="1">
      <c r="B9" s="31"/>
      <c r="E9" s="235" t="s">
        <v>223</v>
      </c>
      <c r="F9" s="237"/>
      <c r="G9" s="237"/>
      <c r="H9" s="237"/>
      <c r="L9" s="31"/>
    </row>
    <row r="10" spans="2:46" s="1" customFormat="1" ht="12" customHeight="1">
      <c r="B10" s="31"/>
      <c r="D10" s="26" t="s">
        <v>224</v>
      </c>
      <c r="L10" s="31"/>
    </row>
    <row r="11" spans="2:46" s="1" customFormat="1" ht="16.5" customHeight="1">
      <c r="B11" s="31"/>
      <c r="E11" s="198" t="s">
        <v>1371</v>
      </c>
      <c r="F11" s="237"/>
      <c r="G11" s="237"/>
      <c r="H11" s="237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27. 8. 2025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8" t="str">
        <f>'Rekapitulace stavby'!E14</f>
        <v>Vyplň údaj</v>
      </c>
      <c r="F20" s="203"/>
      <c r="G20" s="203"/>
      <c r="H20" s="203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08" t="s">
        <v>1</v>
      </c>
      <c r="F29" s="208"/>
      <c r="G29" s="208"/>
      <c r="H29" s="20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ROUND((SUM(BE122:BE167)),  2)</f>
        <v>0</v>
      </c>
      <c r="I35" s="95">
        <v>0.21</v>
      </c>
      <c r="J35" s="85">
        <f>ROUND(((SUM(BE122:BE167))*I35),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ROUND((SUM(BF122:BF167)),  2)</f>
        <v>0</v>
      </c>
      <c r="I36" s="95">
        <v>0.12</v>
      </c>
      <c r="J36" s="85">
        <f>ROUND(((SUM(BF122:BF167))*I36),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ROUND((SUM(BG122:BG167)),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ROUND((SUM(BH122:BH167)),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ROUND((SUM(BI122:BI167)),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147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5" t="str">
        <f>E7</f>
        <v>Testovací centrum Menzy CZU</v>
      </c>
      <c r="F85" s="236"/>
      <c r="G85" s="236"/>
      <c r="H85" s="236"/>
      <c r="L85" s="31"/>
    </row>
    <row r="86" spans="2:12" ht="12" customHeight="1">
      <c r="B86" s="19"/>
      <c r="C86" s="26" t="s">
        <v>145</v>
      </c>
      <c r="L86" s="19"/>
    </row>
    <row r="87" spans="2:12" s="1" customFormat="1" ht="16.5" customHeight="1">
      <c r="B87" s="31"/>
      <c r="E87" s="235" t="s">
        <v>223</v>
      </c>
      <c r="F87" s="237"/>
      <c r="G87" s="237"/>
      <c r="H87" s="237"/>
      <c r="L87" s="31"/>
    </row>
    <row r="88" spans="2:12" s="1" customFormat="1" ht="12" customHeight="1">
      <c r="B88" s="31"/>
      <c r="C88" s="26" t="s">
        <v>224</v>
      </c>
      <c r="L88" s="31"/>
    </row>
    <row r="89" spans="2:12" s="1" customFormat="1" ht="16.5" customHeight="1">
      <c r="B89" s="31"/>
      <c r="E89" s="198" t="str">
        <f>E11</f>
        <v>07 - zař.1+2-vzt</v>
      </c>
      <c r="F89" s="237"/>
      <c r="G89" s="237"/>
      <c r="H89" s="237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Menza ČZU</v>
      </c>
      <c r="I91" s="26" t="s">
        <v>22</v>
      </c>
      <c r="J91" s="51" t="str">
        <f>IF(J14="","",J14)</f>
        <v>27. 8. 2025</v>
      </c>
      <c r="L91" s="31"/>
    </row>
    <row r="92" spans="2:12" s="1" customFormat="1" ht="6.95" customHeight="1">
      <c r="B92" s="31"/>
      <c r="L92" s="31"/>
    </row>
    <row r="93" spans="2:12" s="1" customFormat="1" ht="25.7" customHeight="1">
      <c r="B93" s="31"/>
      <c r="C93" s="26" t="s">
        <v>24</v>
      </c>
      <c r="F93" s="24" t="str">
        <f>E17</f>
        <v>Česká zemědělská univerzita v Praze</v>
      </c>
      <c r="I93" s="26" t="s">
        <v>30</v>
      </c>
      <c r="J93" s="29" t="str">
        <f>E23</f>
        <v>Hidden Dimension s.r.o.</v>
      </c>
      <c r="L93" s="31"/>
    </row>
    <row r="94" spans="2:12" s="1" customFormat="1" ht="25.7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František Klus rozpočty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148</v>
      </c>
      <c r="D96" s="96"/>
      <c r="E96" s="96"/>
      <c r="F96" s="96"/>
      <c r="G96" s="96"/>
      <c r="H96" s="96"/>
      <c r="I96" s="96"/>
      <c r="J96" s="105" t="s">
        <v>149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150</v>
      </c>
      <c r="J98" s="65">
        <f>J122</f>
        <v>0</v>
      </c>
      <c r="L98" s="31"/>
      <c r="AU98" s="16" t="s">
        <v>151</v>
      </c>
    </row>
    <row r="99" spans="2:47" s="8" customFormat="1" ht="24.95" customHeight="1">
      <c r="B99" s="107"/>
      <c r="D99" s="108" t="s">
        <v>1372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8" customFormat="1" ht="24.95" customHeight="1">
      <c r="B100" s="107"/>
      <c r="D100" s="108" t="s">
        <v>1373</v>
      </c>
      <c r="E100" s="109"/>
      <c r="F100" s="109"/>
      <c r="G100" s="109"/>
      <c r="H100" s="109"/>
      <c r="I100" s="109"/>
      <c r="J100" s="110">
        <f>J149</f>
        <v>0</v>
      </c>
      <c r="L100" s="107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161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5" t="str">
        <f>E7</f>
        <v>Testovací centrum Menzy CZU</v>
      </c>
      <c r="F110" s="236"/>
      <c r="G110" s="236"/>
      <c r="H110" s="236"/>
      <c r="L110" s="31"/>
    </row>
    <row r="111" spans="2:47" ht="12" customHeight="1">
      <c r="B111" s="19"/>
      <c r="C111" s="26" t="s">
        <v>145</v>
      </c>
      <c r="L111" s="19"/>
    </row>
    <row r="112" spans="2:47" s="1" customFormat="1" ht="16.5" customHeight="1">
      <c r="B112" s="31"/>
      <c r="E112" s="235" t="s">
        <v>223</v>
      </c>
      <c r="F112" s="237"/>
      <c r="G112" s="237"/>
      <c r="H112" s="237"/>
      <c r="L112" s="31"/>
    </row>
    <row r="113" spans="2:65" s="1" customFormat="1" ht="12" customHeight="1">
      <c r="B113" s="31"/>
      <c r="C113" s="26" t="s">
        <v>224</v>
      </c>
      <c r="L113" s="31"/>
    </row>
    <row r="114" spans="2:65" s="1" customFormat="1" ht="16.5" customHeight="1">
      <c r="B114" s="31"/>
      <c r="E114" s="198" t="str">
        <f>E11</f>
        <v>07 - zař.1+2-vzt</v>
      </c>
      <c r="F114" s="237"/>
      <c r="G114" s="237"/>
      <c r="H114" s="237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Menza ČZU</v>
      </c>
      <c r="I116" s="26" t="s">
        <v>22</v>
      </c>
      <c r="J116" s="51" t="str">
        <f>IF(J14="","",J14)</f>
        <v>27. 8. 2025</v>
      </c>
      <c r="L116" s="31"/>
    </row>
    <row r="117" spans="2:65" s="1" customFormat="1" ht="6.95" customHeight="1">
      <c r="B117" s="31"/>
      <c r="L117" s="31"/>
    </row>
    <row r="118" spans="2:65" s="1" customFormat="1" ht="25.7" customHeight="1">
      <c r="B118" s="31"/>
      <c r="C118" s="26" t="s">
        <v>24</v>
      </c>
      <c r="F118" s="24" t="str">
        <f>E17</f>
        <v>Česká zemědělská univerzita v Praze</v>
      </c>
      <c r="I118" s="26" t="s">
        <v>30</v>
      </c>
      <c r="J118" s="29" t="str">
        <f>E23</f>
        <v>Hidden Dimension s.r.o.</v>
      </c>
      <c r="L118" s="31"/>
    </row>
    <row r="119" spans="2:65" s="1" customFormat="1" ht="25.7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František Klus rozpočty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162</v>
      </c>
      <c r="D121" s="117" t="s">
        <v>61</v>
      </c>
      <c r="E121" s="117" t="s">
        <v>57</v>
      </c>
      <c r="F121" s="117" t="s">
        <v>58</v>
      </c>
      <c r="G121" s="117" t="s">
        <v>163</v>
      </c>
      <c r="H121" s="117" t="s">
        <v>164</v>
      </c>
      <c r="I121" s="117" t="s">
        <v>165</v>
      </c>
      <c r="J121" s="117" t="s">
        <v>149</v>
      </c>
      <c r="K121" s="118" t="s">
        <v>166</v>
      </c>
      <c r="L121" s="115"/>
      <c r="M121" s="58" t="s">
        <v>1</v>
      </c>
      <c r="N121" s="59" t="s">
        <v>40</v>
      </c>
      <c r="O121" s="59" t="s">
        <v>167</v>
      </c>
      <c r="P121" s="59" t="s">
        <v>168</v>
      </c>
      <c r="Q121" s="59" t="s">
        <v>169</v>
      </c>
      <c r="R121" s="59" t="s">
        <v>170</v>
      </c>
      <c r="S121" s="59" t="s">
        <v>171</v>
      </c>
      <c r="T121" s="60" t="s">
        <v>172</v>
      </c>
    </row>
    <row r="122" spans="2:65" s="1" customFormat="1" ht="22.9" customHeight="1">
      <c r="B122" s="31"/>
      <c r="C122" s="63" t="s">
        <v>173</v>
      </c>
      <c r="J122" s="119">
        <f>BK122</f>
        <v>0</v>
      </c>
      <c r="L122" s="31"/>
      <c r="M122" s="61"/>
      <c r="N122" s="52"/>
      <c r="O122" s="52"/>
      <c r="P122" s="120">
        <f>P123+P149</f>
        <v>0</v>
      </c>
      <c r="Q122" s="52"/>
      <c r="R122" s="120">
        <f>R123+R149</f>
        <v>0</v>
      </c>
      <c r="S122" s="52"/>
      <c r="T122" s="121">
        <f>T123+T149</f>
        <v>0</v>
      </c>
      <c r="AT122" s="16" t="s">
        <v>75</v>
      </c>
      <c r="AU122" s="16" t="s">
        <v>151</v>
      </c>
      <c r="BK122" s="122">
        <f>BK123+BK149</f>
        <v>0</v>
      </c>
    </row>
    <row r="123" spans="2:65" s="11" customFormat="1" ht="25.9" customHeight="1">
      <c r="B123" s="123"/>
      <c r="D123" s="124" t="s">
        <v>75</v>
      </c>
      <c r="E123" s="125" t="s">
        <v>926</v>
      </c>
      <c r="F123" s="125" t="s">
        <v>1374</v>
      </c>
      <c r="I123" s="126"/>
      <c r="J123" s="127">
        <f>BK123</f>
        <v>0</v>
      </c>
      <c r="L123" s="123"/>
      <c r="M123" s="128"/>
      <c r="P123" s="129">
        <f>SUM(P124:P148)</f>
        <v>0</v>
      </c>
      <c r="R123" s="129">
        <f>SUM(R124:R148)</f>
        <v>0</v>
      </c>
      <c r="T123" s="130">
        <f>SUM(T124:T148)</f>
        <v>0</v>
      </c>
      <c r="AR123" s="124" t="s">
        <v>84</v>
      </c>
      <c r="AT123" s="131" t="s">
        <v>75</v>
      </c>
      <c r="AU123" s="131" t="s">
        <v>76</v>
      </c>
      <c r="AY123" s="124" t="s">
        <v>176</v>
      </c>
      <c r="BK123" s="132">
        <f>SUM(BK124:BK148)</f>
        <v>0</v>
      </c>
    </row>
    <row r="124" spans="2:65" s="1" customFormat="1" ht="24.2" customHeight="1">
      <c r="B124" s="31"/>
      <c r="C124" s="135" t="s">
        <v>84</v>
      </c>
      <c r="D124" s="135" t="s">
        <v>179</v>
      </c>
      <c r="E124" s="136" t="s">
        <v>1375</v>
      </c>
      <c r="F124" s="137" t="s">
        <v>1376</v>
      </c>
      <c r="G124" s="138" t="s">
        <v>944</v>
      </c>
      <c r="H124" s="139">
        <v>1</v>
      </c>
      <c r="I124" s="140"/>
      <c r="J124" s="141">
        <f t="shared" ref="J124:J148" si="0">ROUND(I124*H124,2)</f>
        <v>0</v>
      </c>
      <c r="K124" s="137" t="s">
        <v>1</v>
      </c>
      <c r="L124" s="31"/>
      <c r="M124" s="142" t="s">
        <v>1</v>
      </c>
      <c r="N124" s="143" t="s">
        <v>41</v>
      </c>
      <c r="P124" s="144">
        <f t="shared" ref="P124:P148" si="1">O124*H124</f>
        <v>0</v>
      </c>
      <c r="Q124" s="144">
        <v>0</v>
      </c>
      <c r="R124" s="144">
        <f t="shared" ref="R124:R148" si="2">Q124*H124</f>
        <v>0</v>
      </c>
      <c r="S124" s="144">
        <v>0</v>
      </c>
      <c r="T124" s="145">
        <f t="shared" ref="T124:T148" si="3">S124*H124</f>
        <v>0</v>
      </c>
      <c r="AR124" s="146" t="s">
        <v>182</v>
      </c>
      <c r="AT124" s="146" t="s">
        <v>179</v>
      </c>
      <c r="AU124" s="146" t="s">
        <v>84</v>
      </c>
      <c r="AY124" s="16" t="s">
        <v>176</v>
      </c>
      <c r="BE124" s="147">
        <f t="shared" ref="BE124:BE148" si="4">IF(N124="základní",J124,0)</f>
        <v>0</v>
      </c>
      <c r="BF124" s="147">
        <f t="shared" ref="BF124:BF148" si="5">IF(N124="snížená",J124,0)</f>
        <v>0</v>
      </c>
      <c r="BG124" s="147">
        <f t="shared" ref="BG124:BG148" si="6">IF(N124="zákl. přenesená",J124,0)</f>
        <v>0</v>
      </c>
      <c r="BH124" s="147">
        <f t="shared" ref="BH124:BH148" si="7">IF(N124="sníž. přenesená",J124,0)</f>
        <v>0</v>
      </c>
      <c r="BI124" s="147">
        <f t="shared" ref="BI124:BI148" si="8">IF(N124="nulová",J124,0)</f>
        <v>0</v>
      </c>
      <c r="BJ124" s="16" t="s">
        <v>84</v>
      </c>
      <c r="BK124" s="147">
        <f t="shared" ref="BK124:BK148" si="9">ROUND(I124*H124,2)</f>
        <v>0</v>
      </c>
      <c r="BL124" s="16" t="s">
        <v>182</v>
      </c>
      <c r="BM124" s="146" t="s">
        <v>1377</v>
      </c>
    </row>
    <row r="125" spans="2:65" s="1" customFormat="1" ht="16.5" customHeight="1">
      <c r="B125" s="31"/>
      <c r="C125" s="135" t="s">
        <v>86</v>
      </c>
      <c r="D125" s="135" t="s">
        <v>179</v>
      </c>
      <c r="E125" s="136" t="s">
        <v>1378</v>
      </c>
      <c r="F125" s="137" t="s">
        <v>1379</v>
      </c>
      <c r="G125" s="138" t="s">
        <v>1380</v>
      </c>
      <c r="H125" s="139">
        <v>8</v>
      </c>
      <c r="I125" s="140"/>
      <c r="J125" s="141">
        <f t="shared" si="0"/>
        <v>0</v>
      </c>
      <c r="K125" s="137" t="s">
        <v>1</v>
      </c>
      <c r="L125" s="31"/>
      <c r="M125" s="142" t="s">
        <v>1</v>
      </c>
      <c r="N125" s="143" t="s">
        <v>41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182</v>
      </c>
      <c r="AT125" s="146" t="s">
        <v>179</v>
      </c>
      <c r="AU125" s="146" t="s">
        <v>84</v>
      </c>
      <c r="AY125" s="16" t="s">
        <v>176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6" t="s">
        <v>84</v>
      </c>
      <c r="BK125" s="147">
        <f t="shared" si="9"/>
        <v>0</v>
      </c>
      <c r="BL125" s="16" t="s">
        <v>182</v>
      </c>
      <c r="BM125" s="146" t="s">
        <v>1381</v>
      </c>
    </row>
    <row r="126" spans="2:65" s="1" customFormat="1" ht="24.2" customHeight="1">
      <c r="B126" s="31"/>
      <c r="C126" s="135" t="s">
        <v>192</v>
      </c>
      <c r="D126" s="135" t="s">
        <v>179</v>
      </c>
      <c r="E126" s="136" t="s">
        <v>1382</v>
      </c>
      <c r="F126" s="137" t="s">
        <v>1383</v>
      </c>
      <c r="G126" s="138" t="s">
        <v>944</v>
      </c>
      <c r="H126" s="139">
        <v>1</v>
      </c>
      <c r="I126" s="140"/>
      <c r="J126" s="141">
        <f t="shared" si="0"/>
        <v>0</v>
      </c>
      <c r="K126" s="137" t="s">
        <v>1</v>
      </c>
      <c r="L126" s="31"/>
      <c r="M126" s="142" t="s">
        <v>1</v>
      </c>
      <c r="N126" s="143" t="s">
        <v>41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182</v>
      </c>
      <c r="AT126" s="146" t="s">
        <v>179</v>
      </c>
      <c r="AU126" s="146" t="s">
        <v>84</v>
      </c>
      <c r="AY126" s="16" t="s">
        <v>176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6" t="s">
        <v>84</v>
      </c>
      <c r="BK126" s="147">
        <f t="shared" si="9"/>
        <v>0</v>
      </c>
      <c r="BL126" s="16" t="s">
        <v>182</v>
      </c>
      <c r="BM126" s="146" t="s">
        <v>1384</v>
      </c>
    </row>
    <row r="127" spans="2:65" s="1" customFormat="1" ht="16.5" customHeight="1">
      <c r="B127" s="31"/>
      <c r="C127" s="135" t="s">
        <v>182</v>
      </c>
      <c r="D127" s="135" t="s">
        <v>179</v>
      </c>
      <c r="E127" s="136" t="s">
        <v>1385</v>
      </c>
      <c r="F127" s="137" t="s">
        <v>1386</v>
      </c>
      <c r="G127" s="138" t="s">
        <v>1380</v>
      </c>
      <c r="H127" s="139">
        <v>8</v>
      </c>
      <c r="I127" s="140"/>
      <c r="J127" s="141">
        <f t="shared" si="0"/>
        <v>0</v>
      </c>
      <c r="K127" s="137" t="s">
        <v>1</v>
      </c>
      <c r="L127" s="31"/>
      <c r="M127" s="142" t="s">
        <v>1</v>
      </c>
      <c r="N127" s="143" t="s">
        <v>41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182</v>
      </c>
      <c r="AT127" s="146" t="s">
        <v>179</v>
      </c>
      <c r="AU127" s="146" t="s">
        <v>84</v>
      </c>
      <c r="AY127" s="16" t="s">
        <v>176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6" t="s">
        <v>84</v>
      </c>
      <c r="BK127" s="147">
        <f t="shared" si="9"/>
        <v>0</v>
      </c>
      <c r="BL127" s="16" t="s">
        <v>182</v>
      </c>
      <c r="BM127" s="146" t="s">
        <v>1387</v>
      </c>
    </row>
    <row r="128" spans="2:65" s="1" customFormat="1" ht="16.5" customHeight="1">
      <c r="B128" s="31"/>
      <c r="C128" s="135" t="s">
        <v>175</v>
      </c>
      <c r="D128" s="135" t="s">
        <v>179</v>
      </c>
      <c r="E128" s="136" t="s">
        <v>1388</v>
      </c>
      <c r="F128" s="137" t="s">
        <v>1389</v>
      </c>
      <c r="G128" s="138" t="s">
        <v>1380</v>
      </c>
      <c r="H128" s="139">
        <v>8</v>
      </c>
      <c r="I128" s="140"/>
      <c r="J128" s="141">
        <f t="shared" si="0"/>
        <v>0</v>
      </c>
      <c r="K128" s="137" t="s">
        <v>1</v>
      </c>
      <c r="L128" s="31"/>
      <c r="M128" s="142" t="s">
        <v>1</v>
      </c>
      <c r="N128" s="143" t="s">
        <v>41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182</v>
      </c>
      <c r="AT128" s="146" t="s">
        <v>179</v>
      </c>
      <c r="AU128" s="146" t="s">
        <v>84</v>
      </c>
      <c r="AY128" s="16" t="s">
        <v>176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6" t="s">
        <v>84</v>
      </c>
      <c r="BK128" s="147">
        <f t="shared" si="9"/>
        <v>0</v>
      </c>
      <c r="BL128" s="16" t="s">
        <v>182</v>
      </c>
      <c r="BM128" s="146" t="s">
        <v>1390</v>
      </c>
    </row>
    <row r="129" spans="2:65" s="1" customFormat="1" ht="24.2" customHeight="1">
      <c r="B129" s="31"/>
      <c r="C129" s="135" t="s">
        <v>203</v>
      </c>
      <c r="D129" s="135" t="s">
        <v>179</v>
      </c>
      <c r="E129" s="136" t="s">
        <v>1375</v>
      </c>
      <c r="F129" s="137" t="s">
        <v>1376</v>
      </c>
      <c r="G129" s="138" t="s">
        <v>944</v>
      </c>
      <c r="H129" s="139">
        <v>1</v>
      </c>
      <c r="I129" s="140"/>
      <c r="J129" s="141">
        <f t="shared" si="0"/>
        <v>0</v>
      </c>
      <c r="K129" s="137" t="s">
        <v>1</v>
      </c>
      <c r="L129" s="31"/>
      <c r="M129" s="142" t="s">
        <v>1</v>
      </c>
      <c r="N129" s="143" t="s">
        <v>41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182</v>
      </c>
      <c r="AT129" s="146" t="s">
        <v>179</v>
      </c>
      <c r="AU129" s="146" t="s">
        <v>84</v>
      </c>
      <c r="AY129" s="16" t="s">
        <v>176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6" t="s">
        <v>84</v>
      </c>
      <c r="BK129" s="147">
        <f t="shared" si="9"/>
        <v>0</v>
      </c>
      <c r="BL129" s="16" t="s">
        <v>182</v>
      </c>
      <c r="BM129" s="146" t="s">
        <v>1391</v>
      </c>
    </row>
    <row r="130" spans="2:65" s="1" customFormat="1" ht="16.5" customHeight="1">
      <c r="B130" s="31"/>
      <c r="C130" s="135" t="s">
        <v>209</v>
      </c>
      <c r="D130" s="135" t="s">
        <v>179</v>
      </c>
      <c r="E130" s="136" t="s">
        <v>1378</v>
      </c>
      <c r="F130" s="137" t="s">
        <v>1379</v>
      </c>
      <c r="G130" s="138" t="s">
        <v>1380</v>
      </c>
      <c r="H130" s="139">
        <v>8</v>
      </c>
      <c r="I130" s="140"/>
      <c r="J130" s="141">
        <f t="shared" si="0"/>
        <v>0</v>
      </c>
      <c r="K130" s="137" t="s">
        <v>1</v>
      </c>
      <c r="L130" s="31"/>
      <c r="M130" s="142" t="s">
        <v>1</v>
      </c>
      <c r="N130" s="143" t="s">
        <v>41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182</v>
      </c>
      <c r="AT130" s="146" t="s">
        <v>179</v>
      </c>
      <c r="AU130" s="146" t="s">
        <v>84</v>
      </c>
      <c r="AY130" s="16" t="s">
        <v>176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6" t="s">
        <v>84</v>
      </c>
      <c r="BK130" s="147">
        <f t="shared" si="9"/>
        <v>0</v>
      </c>
      <c r="BL130" s="16" t="s">
        <v>182</v>
      </c>
      <c r="BM130" s="146" t="s">
        <v>1392</v>
      </c>
    </row>
    <row r="131" spans="2:65" s="1" customFormat="1" ht="24.2" customHeight="1">
      <c r="B131" s="31"/>
      <c r="C131" s="135" t="s">
        <v>214</v>
      </c>
      <c r="D131" s="135" t="s">
        <v>179</v>
      </c>
      <c r="E131" s="136" t="s">
        <v>1382</v>
      </c>
      <c r="F131" s="137" t="s">
        <v>1383</v>
      </c>
      <c r="G131" s="138" t="s">
        <v>944</v>
      </c>
      <c r="H131" s="139">
        <v>1</v>
      </c>
      <c r="I131" s="140"/>
      <c r="J131" s="141">
        <f t="shared" si="0"/>
        <v>0</v>
      </c>
      <c r="K131" s="137" t="s">
        <v>1</v>
      </c>
      <c r="L131" s="31"/>
      <c r="M131" s="142" t="s">
        <v>1</v>
      </c>
      <c r="N131" s="143" t="s">
        <v>41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182</v>
      </c>
      <c r="AT131" s="146" t="s">
        <v>179</v>
      </c>
      <c r="AU131" s="146" t="s">
        <v>84</v>
      </c>
      <c r="AY131" s="16" t="s">
        <v>176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6" t="s">
        <v>84</v>
      </c>
      <c r="BK131" s="147">
        <f t="shared" si="9"/>
        <v>0</v>
      </c>
      <c r="BL131" s="16" t="s">
        <v>182</v>
      </c>
      <c r="BM131" s="146" t="s">
        <v>1393</v>
      </c>
    </row>
    <row r="132" spans="2:65" s="1" customFormat="1" ht="16.5" customHeight="1">
      <c r="B132" s="31"/>
      <c r="C132" s="135" t="s">
        <v>219</v>
      </c>
      <c r="D132" s="135" t="s">
        <v>179</v>
      </c>
      <c r="E132" s="136" t="s">
        <v>1385</v>
      </c>
      <c r="F132" s="137" t="s">
        <v>1386</v>
      </c>
      <c r="G132" s="138" t="s">
        <v>1380</v>
      </c>
      <c r="H132" s="139">
        <v>8</v>
      </c>
      <c r="I132" s="140"/>
      <c r="J132" s="141">
        <f t="shared" si="0"/>
        <v>0</v>
      </c>
      <c r="K132" s="137" t="s">
        <v>1</v>
      </c>
      <c r="L132" s="31"/>
      <c r="M132" s="142" t="s">
        <v>1</v>
      </c>
      <c r="N132" s="143" t="s">
        <v>41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182</v>
      </c>
      <c r="AT132" s="146" t="s">
        <v>179</v>
      </c>
      <c r="AU132" s="146" t="s">
        <v>84</v>
      </c>
      <c r="AY132" s="16" t="s">
        <v>176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6" t="s">
        <v>84</v>
      </c>
      <c r="BK132" s="147">
        <f t="shared" si="9"/>
        <v>0</v>
      </c>
      <c r="BL132" s="16" t="s">
        <v>182</v>
      </c>
      <c r="BM132" s="146" t="s">
        <v>1394</v>
      </c>
    </row>
    <row r="133" spans="2:65" s="1" customFormat="1" ht="16.5" customHeight="1">
      <c r="B133" s="31"/>
      <c r="C133" s="135" t="s">
        <v>118</v>
      </c>
      <c r="D133" s="135" t="s">
        <v>179</v>
      </c>
      <c r="E133" s="136" t="s">
        <v>1388</v>
      </c>
      <c r="F133" s="137" t="s">
        <v>1389</v>
      </c>
      <c r="G133" s="138" t="s">
        <v>1380</v>
      </c>
      <c r="H133" s="139">
        <v>8</v>
      </c>
      <c r="I133" s="140"/>
      <c r="J133" s="141">
        <f t="shared" si="0"/>
        <v>0</v>
      </c>
      <c r="K133" s="137" t="s">
        <v>1</v>
      </c>
      <c r="L133" s="31"/>
      <c r="M133" s="142" t="s">
        <v>1</v>
      </c>
      <c r="N133" s="143" t="s">
        <v>41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182</v>
      </c>
      <c r="AT133" s="146" t="s">
        <v>179</v>
      </c>
      <c r="AU133" s="146" t="s">
        <v>84</v>
      </c>
      <c r="AY133" s="16" t="s">
        <v>176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6" t="s">
        <v>84</v>
      </c>
      <c r="BK133" s="147">
        <f t="shared" si="9"/>
        <v>0</v>
      </c>
      <c r="BL133" s="16" t="s">
        <v>182</v>
      </c>
      <c r="BM133" s="146" t="s">
        <v>1395</v>
      </c>
    </row>
    <row r="134" spans="2:65" s="1" customFormat="1" ht="24.2" customHeight="1">
      <c r="B134" s="31"/>
      <c r="C134" s="135" t="s">
        <v>121</v>
      </c>
      <c r="D134" s="135" t="s">
        <v>179</v>
      </c>
      <c r="E134" s="136" t="s">
        <v>1396</v>
      </c>
      <c r="F134" s="137" t="s">
        <v>1397</v>
      </c>
      <c r="G134" s="138" t="s">
        <v>944</v>
      </c>
      <c r="H134" s="139">
        <v>1</v>
      </c>
      <c r="I134" s="140"/>
      <c r="J134" s="141">
        <f t="shared" si="0"/>
        <v>0</v>
      </c>
      <c r="K134" s="137" t="s">
        <v>1</v>
      </c>
      <c r="L134" s="31"/>
      <c r="M134" s="142" t="s">
        <v>1</v>
      </c>
      <c r="N134" s="143" t="s">
        <v>41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182</v>
      </c>
      <c r="AT134" s="146" t="s">
        <v>179</v>
      </c>
      <c r="AU134" s="146" t="s">
        <v>84</v>
      </c>
      <c r="AY134" s="16" t="s">
        <v>176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6" t="s">
        <v>84</v>
      </c>
      <c r="BK134" s="147">
        <f t="shared" si="9"/>
        <v>0</v>
      </c>
      <c r="BL134" s="16" t="s">
        <v>182</v>
      </c>
      <c r="BM134" s="146" t="s">
        <v>1398</v>
      </c>
    </row>
    <row r="135" spans="2:65" s="1" customFormat="1" ht="16.5" customHeight="1">
      <c r="B135" s="31"/>
      <c r="C135" s="135" t="s">
        <v>8</v>
      </c>
      <c r="D135" s="135" t="s">
        <v>179</v>
      </c>
      <c r="E135" s="136" t="s">
        <v>1399</v>
      </c>
      <c r="F135" s="137" t="s">
        <v>1400</v>
      </c>
      <c r="G135" s="138" t="s">
        <v>944</v>
      </c>
      <c r="H135" s="139">
        <v>1</v>
      </c>
      <c r="I135" s="140"/>
      <c r="J135" s="141">
        <f t="shared" si="0"/>
        <v>0</v>
      </c>
      <c r="K135" s="137" t="s">
        <v>1</v>
      </c>
      <c r="L135" s="31"/>
      <c r="M135" s="142" t="s">
        <v>1</v>
      </c>
      <c r="N135" s="143" t="s">
        <v>41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182</v>
      </c>
      <c r="AT135" s="146" t="s">
        <v>179</v>
      </c>
      <c r="AU135" s="146" t="s">
        <v>84</v>
      </c>
      <c r="AY135" s="16" t="s">
        <v>176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6" t="s">
        <v>84</v>
      </c>
      <c r="BK135" s="147">
        <f t="shared" si="9"/>
        <v>0</v>
      </c>
      <c r="BL135" s="16" t="s">
        <v>182</v>
      </c>
      <c r="BM135" s="146" t="s">
        <v>1401</v>
      </c>
    </row>
    <row r="136" spans="2:65" s="1" customFormat="1" ht="16.5" customHeight="1">
      <c r="B136" s="31"/>
      <c r="C136" s="135" t="s">
        <v>129</v>
      </c>
      <c r="D136" s="135" t="s">
        <v>179</v>
      </c>
      <c r="E136" s="136" t="s">
        <v>1399</v>
      </c>
      <c r="F136" s="137" t="s">
        <v>1400</v>
      </c>
      <c r="G136" s="138" t="s">
        <v>944</v>
      </c>
      <c r="H136" s="139">
        <v>1</v>
      </c>
      <c r="I136" s="140"/>
      <c r="J136" s="141">
        <f t="shared" si="0"/>
        <v>0</v>
      </c>
      <c r="K136" s="137" t="s">
        <v>1</v>
      </c>
      <c r="L136" s="31"/>
      <c r="M136" s="142" t="s">
        <v>1</v>
      </c>
      <c r="N136" s="143" t="s">
        <v>41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182</v>
      </c>
      <c r="AT136" s="146" t="s">
        <v>179</v>
      </c>
      <c r="AU136" s="146" t="s">
        <v>84</v>
      </c>
      <c r="AY136" s="16" t="s">
        <v>176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6" t="s">
        <v>84</v>
      </c>
      <c r="BK136" s="147">
        <f t="shared" si="9"/>
        <v>0</v>
      </c>
      <c r="BL136" s="16" t="s">
        <v>182</v>
      </c>
      <c r="BM136" s="146" t="s">
        <v>1402</v>
      </c>
    </row>
    <row r="137" spans="2:65" s="1" customFormat="1" ht="24.2" customHeight="1">
      <c r="B137" s="31"/>
      <c r="C137" s="135" t="s">
        <v>132</v>
      </c>
      <c r="D137" s="135" t="s">
        <v>179</v>
      </c>
      <c r="E137" s="136" t="s">
        <v>1403</v>
      </c>
      <c r="F137" s="137" t="s">
        <v>1404</v>
      </c>
      <c r="G137" s="138" t="s">
        <v>944</v>
      </c>
      <c r="H137" s="139">
        <v>3</v>
      </c>
      <c r="I137" s="140"/>
      <c r="J137" s="141">
        <f t="shared" si="0"/>
        <v>0</v>
      </c>
      <c r="K137" s="137" t="s">
        <v>1</v>
      </c>
      <c r="L137" s="31"/>
      <c r="M137" s="142" t="s">
        <v>1</v>
      </c>
      <c r="N137" s="143" t="s">
        <v>41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182</v>
      </c>
      <c r="AT137" s="146" t="s">
        <v>179</v>
      </c>
      <c r="AU137" s="146" t="s">
        <v>84</v>
      </c>
      <c r="AY137" s="16" t="s">
        <v>176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6" t="s">
        <v>84</v>
      </c>
      <c r="BK137" s="147">
        <f t="shared" si="9"/>
        <v>0</v>
      </c>
      <c r="BL137" s="16" t="s">
        <v>182</v>
      </c>
      <c r="BM137" s="146" t="s">
        <v>1405</v>
      </c>
    </row>
    <row r="138" spans="2:65" s="1" customFormat="1" ht="24.2" customHeight="1">
      <c r="B138" s="31"/>
      <c r="C138" s="135" t="s">
        <v>135</v>
      </c>
      <c r="D138" s="135" t="s">
        <v>179</v>
      </c>
      <c r="E138" s="136" t="s">
        <v>1406</v>
      </c>
      <c r="F138" s="137" t="s">
        <v>1407</v>
      </c>
      <c r="G138" s="138" t="s">
        <v>944</v>
      </c>
      <c r="H138" s="139">
        <v>1</v>
      </c>
      <c r="I138" s="140"/>
      <c r="J138" s="141">
        <f t="shared" si="0"/>
        <v>0</v>
      </c>
      <c r="K138" s="137" t="s">
        <v>1</v>
      </c>
      <c r="L138" s="31"/>
      <c r="M138" s="142" t="s">
        <v>1</v>
      </c>
      <c r="N138" s="143" t="s">
        <v>41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182</v>
      </c>
      <c r="AT138" s="146" t="s">
        <v>179</v>
      </c>
      <c r="AU138" s="146" t="s">
        <v>84</v>
      </c>
      <c r="AY138" s="16" t="s">
        <v>176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6" t="s">
        <v>84</v>
      </c>
      <c r="BK138" s="147">
        <f t="shared" si="9"/>
        <v>0</v>
      </c>
      <c r="BL138" s="16" t="s">
        <v>182</v>
      </c>
      <c r="BM138" s="146" t="s">
        <v>1408</v>
      </c>
    </row>
    <row r="139" spans="2:65" s="1" customFormat="1" ht="16.5" customHeight="1">
      <c r="B139" s="31"/>
      <c r="C139" s="135" t="s">
        <v>138</v>
      </c>
      <c r="D139" s="135" t="s">
        <v>179</v>
      </c>
      <c r="E139" s="136" t="s">
        <v>1409</v>
      </c>
      <c r="F139" s="137" t="s">
        <v>1410</v>
      </c>
      <c r="G139" s="138" t="s">
        <v>944</v>
      </c>
      <c r="H139" s="139">
        <v>1</v>
      </c>
      <c r="I139" s="140"/>
      <c r="J139" s="141">
        <f t="shared" si="0"/>
        <v>0</v>
      </c>
      <c r="K139" s="137" t="s">
        <v>1</v>
      </c>
      <c r="L139" s="31"/>
      <c r="M139" s="142" t="s">
        <v>1</v>
      </c>
      <c r="N139" s="143" t="s">
        <v>41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182</v>
      </c>
      <c r="AT139" s="146" t="s">
        <v>179</v>
      </c>
      <c r="AU139" s="146" t="s">
        <v>84</v>
      </c>
      <c r="AY139" s="16" t="s">
        <v>176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6" t="s">
        <v>84</v>
      </c>
      <c r="BK139" s="147">
        <f t="shared" si="9"/>
        <v>0</v>
      </c>
      <c r="BL139" s="16" t="s">
        <v>182</v>
      </c>
      <c r="BM139" s="146" t="s">
        <v>1411</v>
      </c>
    </row>
    <row r="140" spans="2:65" s="1" customFormat="1" ht="16.5" customHeight="1">
      <c r="B140" s="31"/>
      <c r="C140" s="135" t="s">
        <v>141</v>
      </c>
      <c r="D140" s="135" t="s">
        <v>179</v>
      </c>
      <c r="E140" s="136" t="s">
        <v>1412</v>
      </c>
      <c r="F140" s="137" t="s">
        <v>1413</v>
      </c>
      <c r="G140" s="138" t="s">
        <v>1414</v>
      </c>
      <c r="H140" s="139">
        <v>20</v>
      </c>
      <c r="I140" s="140"/>
      <c r="J140" s="141">
        <f t="shared" si="0"/>
        <v>0</v>
      </c>
      <c r="K140" s="137" t="s">
        <v>1</v>
      </c>
      <c r="L140" s="31"/>
      <c r="M140" s="142" t="s">
        <v>1</v>
      </c>
      <c r="N140" s="143" t="s">
        <v>41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182</v>
      </c>
      <c r="AT140" s="146" t="s">
        <v>179</v>
      </c>
      <c r="AU140" s="146" t="s">
        <v>84</v>
      </c>
      <c r="AY140" s="16" t="s">
        <v>176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6" t="s">
        <v>84</v>
      </c>
      <c r="BK140" s="147">
        <f t="shared" si="9"/>
        <v>0</v>
      </c>
      <c r="BL140" s="16" t="s">
        <v>182</v>
      </c>
      <c r="BM140" s="146" t="s">
        <v>1415</v>
      </c>
    </row>
    <row r="141" spans="2:65" s="1" customFormat="1" ht="16.5" customHeight="1">
      <c r="B141" s="31"/>
      <c r="C141" s="135" t="s">
        <v>318</v>
      </c>
      <c r="D141" s="135" t="s">
        <v>179</v>
      </c>
      <c r="E141" s="136" t="s">
        <v>1416</v>
      </c>
      <c r="F141" s="137" t="s">
        <v>1417</v>
      </c>
      <c r="G141" s="138" t="s">
        <v>240</v>
      </c>
      <c r="H141" s="139">
        <v>6</v>
      </c>
      <c r="I141" s="140"/>
      <c r="J141" s="141">
        <f t="shared" si="0"/>
        <v>0</v>
      </c>
      <c r="K141" s="137" t="s">
        <v>1</v>
      </c>
      <c r="L141" s="31"/>
      <c r="M141" s="142" t="s">
        <v>1</v>
      </c>
      <c r="N141" s="143" t="s">
        <v>41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182</v>
      </c>
      <c r="AT141" s="146" t="s">
        <v>179</v>
      </c>
      <c r="AU141" s="146" t="s">
        <v>84</v>
      </c>
      <c r="AY141" s="16" t="s">
        <v>176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6" t="s">
        <v>84</v>
      </c>
      <c r="BK141" s="147">
        <f t="shared" si="9"/>
        <v>0</v>
      </c>
      <c r="BL141" s="16" t="s">
        <v>182</v>
      </c>
      <c r="BM141" s="146" t="s">
        <v>1418</v>
      </c>
    </row>
    <row r="142" spans="2:65" s="1" customFormat="1" ht="16.5" customHeight="1">
      <c r="B142" s="31"/>
      <c r="C142" s="135" t="s">
        <v>326</v>
      </c>
      <c r="D142" s="135" t="s">
        <v>179</v>
      </c>
      <c r="E142" s="136" t="s">
        <v>1419</v>
      </c>
      <c r="F142" s="137" t="s">
        <v>1420</v>
      </c>
      <c r="G142" s="138" t="s">
        <v>1414</v>
      </c>
      <c r="H142" s="139">
        <v>40</v>
      </c>
      <c r="I142" s="140"/>
      <c r="J142" s="141">
        <f t="shared" si="0"/>
        <v>0</v>
      </c>
      <c r="K142" s="137" t="s">
        <v>1</v>
      </c>
      <c r="L142" s="31"/>
      <c r="M142" s="142" t="s">
        <v>1</v>
      </c>
      <c r="N142" s="143" t="s">
        <v>41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182</v>
      </c>
      <c r="AT142" s="146" t="s">
        <v>179</v>
      </c>
      <c r="AU142" s="146" t="s">
        <v>84</v>
      </c>
      <c r="AY142" s="16" t="s">
        <v>176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6" t="s">
        <v>84</v>
      </c>
      <c r="BK142" s="147">
        <f t="shared" si="9"/>
        <v>0</v>
      </c>
      <c r="BL142" s="16" t="s">
        <v>182</v>
      </c>
      <c r="BM142" s="146" t="s">
        <v>1421</v>
      </c>
    </row>
    <row r="143" spans="2:65" s="1" customFormat="1" ht="24.2" customHeight="1">
      <c r="B143" s="31"/>
      <c r="C143" s="135" t="s">
        <v>333</v>
      </c>
      <c r="D143" s="135" t="s">
        <v>179</v>
      </c>
      <c r="E143" s="136" t="s">
        <v>1422</v>
      </c>
      <c r="F143" s="137" t="s">
        <v>1423</v>
      </c>
      <c r="G143" s="138" t="s">
        <v>538</v>
      </c>
      <c r="H143" s="190"/>
      <c r="I143" s="140"/>
      <c r="J143" s="141">
        <f t="shared" si="0"/>
        <v>0</v>
      </c>
      <c r="K143" s="137" t="s">
        <v>1</v>
      </c>
      <c r="L143" s="31"/>
      <c r="M143" s="142" t="s">
        <v>1</v>
      </c>
      <c r="N143" s="143" t="s">
        <v>41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182</v>
      </c>
      <c r="AT143" s="146" t="s">
        <v>179</v>
      </c>
      <c r="AU143" s="146" t="s">
        <v>84</v>
      </c>
      <c r="AY143" s="16" t="s">
        <v>176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6" t="s">
        <v>84</v>
      </c>
      <c r="BK143" s="147">
        <f t="shared" si="9"/>
        <v>0</v>
      </c>
      <c r="BL143" s="16" t="s">
        <v>182</v>
      </c>
      <c r="BM143" s="146" t="s">
        <v>1424</v>
      </c>
    </row>
    <row r="144" spans="2:65" s="1" customFormat="1" ht="16.5" customHeight="1">
      <c r="B144" s="31"/>
      <c r="C144" s="135" t="s">
        <v>7</v>
      </c>
      <c r="D144" s="135" t="s">
        <v>179</v>
      </c>
      <c r="E144" s="136" t="s">
        <v>1425</v>
      </c>
      <c r="F144" s="137" t="s">
        <v>1426</v>
      </c>
      <c r="G144" s="138" t="s">
        <v>538</v>
      </c>
      <c r="H144" s="190"/>
      <c r="I144" s="140"/>
      <c r="J144" s="141">
        <f t="shared" si="0"/>
        <v>0</v>
      </c>
      <c r="K144" s="137" t="s">
        <v>1</v>
      </c>
      <c r="L144" s="31"/>
      <c r="M144" s="142" t="s">
        <v>1</v>
      </c>
      <c r="N144" s="143" t="s">
        <v>41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182</v>
      </c>
      <c r="AT144" s="146" t="s">
        <v>179</v>
      </c>
      <c r="AU144" s="146" t="s">
        <v>84</v>
      </c>
      <c r="AY144" s="16" t="s">
        <v>176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6" t="s">
        <v>84</v>
      </c>
      <c r="BK144" s="147">
        <f t="shared" si="9"/>
        <v>0</v>
      </c>
      <c r="BL144" s="16" t="s">
        <v>182</v>
      </c>
      <c r="BM144" s="146" t="s">
        <v>1427</v>
      </c>
    </row>
    <row r="145" spans="2:65" s="1" customFormat="1" ht="16.5" customHeight="1">
      <c r="B145" s="31"/>
      <c r="C145" s="135" t="s">
        <v>346</v>
      </c>
      <c r="D145" s="135" t="s">
        <v>179</v>
      </c>
      <c r="E145" s="136" t="s">
        <v>1428</v>
      </c>
      <c r="F145" s="137" t="s">
        <v>1429</v>
      </c>
      <c r="G145" s="138" t="s">
        <v>538</v>
      </c>
      <c r="H145" s="190"/>
      <c r="I145" s="140"/>
      <c r="J145" s="141">
        <f t="shared" si="0"/>
        <v>0</v>
      </c>
      <c r="K145" s="137" t="s">
        <v>1</v>
      </c>
      <c r="L145" s="31"/>
      <c r="M145" s="142" t="s">
        <v>1</v>
      </c>
      <c r="N145" s="143" t="s">
        <v>41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182</v>
      </c>
      <c r="AT145" s="146" t="s">
        <v>179</v>
      </c>
      <c r="AU145" s="146" t="s">
        <v>84</v>
      </c>
      <c r="AY145" s="16" t="s">
        <v>176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6" t="s">
        <v>84</v>
      </c>
      <c r="BK145" s="147">
        <f t="shared" si="9"/>
        <v>0</v>
      </c>
      <c r="BL145" s="16" t="s">
        <v>182</v>
      </c>
      <c r="BM145" s="146" t="s">
        <v>1430</v>
      </c>
    </row>
    <row r="146" spans="2:65" s="1" customFormat="1" ht="21.75" customHeight="1">
      <c r="B146" s="31"/>
      <c r="C146" s="135" t="s">
        <v>354</v>
      </c>
      <c r="D146" s="135" t="s">
        <v>179</v>
      </c>
      <c r="E146" s="136" t="s">
        <v>1431</v>
      </c>
      <c r="F146" s="137" t="s">
        <v>1432</v>
      </c>
      <c r="G146" s="138" t="s">
        <v>281</v>
      </c>
      <c r="H146" s="139">
        <v>150</v>
      </c>
      <c r="I146" s="140"/>
      <c r="J146" s="141">
        <f t="shared" si="0"/>
        <v>0</v>
      </c>
      <c r="K146" s="137" t="s">
        <v>1</v>
      </c>
      <c r="L146" s="31"/>
      <c r="M146" s="142" t="s">
        <v>1</v>
      </c>
      <c r="N146" s="143" t="s">
        <v>41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182</v>
      </c>
      <c r="AT146" s="146" t="s">
        <v>179</v>
      </c>
      <c r="AU146" s="146" t="s">
        <v>84</v>
      </c>
      <c r="AY146" s="16" t="s">
        <v>176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6" t="s">
        <v>84</v>
      </c>
      <c r="BK146" s="147">
        <f t="shared" si="9"/>
        <v>0</v>
      </c>
      <c r="BL146" s="16" t="s">
        <v>182</v>
      </c>
      <c r="BM146" s="146" t="s">
        <v>1433</v>
      </c>
    </row>
    <row r="147" spans="2:65" s="1" customFormat="1" ht="16.5" customHeight="1">
      <c r="B147" s="31"/>
      <c r="C147" s="135" t="s">
        <v>359</v>
      </c>
      <c r="D147" s="135" t="s">
        <v>179</v>
      </c>
      <c r="E147" s="136" t="s">
        <v>1434</v>
      </c>
      <c r="F147" s="137" t="s">
        <v>1435</v>
      </c>
      <c r="G147" s="138" t="s">
        <v>1380</v>
      </c>
      <c r="H147" s="139">
        <v>8</v>
      </c>
      <c r="I147" s="140"/>
      <c r="J147" s="141">
        <f t="shared" si="0"/>
        <v>0</v>
      </c>
      <c r="K147" s="137" t="s">
        <v>1</v>
      </c>
      <c r="L147" s="31"/>
      <c r="M147" s="142" t="s">
        <v>1</v>
      </c>
      <c r="N147" s="143" t="s">
        <v>41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182</v>
      </c>
      <c r="AT147" s="146" t="s">
        <v>179</v>
      </c>
      <c r="AU147" s="146" t="s">
        <v>84</v>
      </c>
      <c r="AY147" s="16" t="s">
        <v>176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6" t="s">
        <v>84</v>
      </c>
      <c r="BK147" s="147">
        <f t="shared" si="9"/>
        <v>0</v>
      </c>
      <c r="BL147" s="16" t="s">
        <v>182</v>
      </c>
      <c r="BM147" s="146" t="s">
        <v>1436</v>
      </c>
    </row>
    <row r="148" spans="2:65" s="1" customFormat="1" ht="16.5" customHeight="1">
      <c r="B148" s="31"/>
      <c r="C148" s="135" t="s">
        <v>363</v>
      </c>
      <c r="D148" s="135" t="s">
        <v>179</v>
      </c>
      <c r="E148" s="136" t="s">
        <v>1437</v>
      </c>
      <c r="F148" s="137" t="s">
        <v>1438</v>
      </c>
      <c r="G148" s="138" t="s">
        <v>1380</v>
      </c>
      <c r="H148" s="139">
        <v>16</v>
      </c>
      <c r="I148" s="140"/>
      <c r="J148" s="141">
        <f t="shared" si="0"/>
        <v>0</v>
      </c>
      <c r="K148" s="137" t="s">
        <v>1</v>
      </c>
      <c r="L148" s="31"/>
      <c r="M148" s="142" t="s">
        <v>1</v>
      </c>
      <c r="N148" s="143" t="s">
        <v>41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182</v>
      </c>
      <c r="AT148" s="146" t="s">
        <v>179</v>
      </c>
      <c r="AU148" s="146" t="s">
        <v>84</v>
      </c>
      <c r="AY148" s="16" t="s">
        <v>176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6" t="s">
        <v>84</v>
      </c>
      <c r="BK148" s="147">
        <f t="shared" si="9"/>
        <v>0</v>
      </c>
      <c r="BL148" s="16" t="s">
        <v>182</v>
      </c>
      <c r="BM148" s="146" t="s">
        <v>1439</v>
      </c>
    </row>
    <row r="149" spans="2:65" s="11" customFormat="1" ht="25.9" customHeight="1">
      <c r="B149" s="123"/>
      <c r="D149" s="124" t="s">
        <v>75</v>
      </c>
      <c r="E149" s="125" t="s">
        <v>936</v>
      </c>
      <c r="F149" s="125" t="s">
        <v>1440</v>
      </c>
      <c r="I149" s="126"/>
      <c r="J149" s="127">
        <f>BK149</f>
        <v>0</v>
      </c>
      <c r="L149" s="123"/>
      <c r="M149" s="128"/>
      <c r="P149" s="129">
        <f>SUM(P150:P167)</f>
        <v>0</v>
      </c>
      <c r="R149" s="129">
        <f>SUM(R150:R167)</f>
        <v>0</v>
      </c>
      <c r="T149" s="130">
        <f>SUM(T150:T167)</f>
        <v>0</v>
      </c>
      <c r="AR149" s="124" t="s">
        <v>84</v>
      </c>
      <c r="AT149" s="131" t="s">
        <v>75</v>
      </c>
      <c r="AU149" s="131" t="s">
        <v>76</v>
      </c>
      <c r="AY149" s="124" t="s">
        <v>176</v>
      </c>
      <c r="BK149" s="132">
        <f>SUM(BK150:BK167)</f>
        <v>0</v>
      </c>
    </row>
    <row r="150" spans="2:65" s="1" customFormat="1" ht="24.2" customHeight="1">
      <c r="B150" s="31"/>
      <c r="C150" s="135" t="s">
        <v>371</v>
      </c>
      <c r="D150" s="135" t="s">
        <v>179</v>
      </c>
      <c r="E150" s="136" t="s">
        <v>1441</v>
      </c>
      <c r="F150" s="137" t="s">
        <v>1442</v>
      </c>
      <c r="G150" s="138" t="s">
        <v>944</v>
      </c>
      <c r="H150" s="139">
        <v>1</v>
      </c>
      <c r="I150" s="140"/>
      <c r="J150" s="141">
        <f t="shared" ref="J150:J157" si="10">ROUND(I150*H150,2)</f>
        <v>0</v>
      </c>
      <c r="K150" s="137" t="s">
        <v>1</v>
      </c>
      <c r="L150" s="31"/>
      <c r="M150" s="142" t="s">
        <v>1</v>
      </c>
      <c r="N150" s="143" t="s">
        <v>41</v>
      </c>
      <c r="P150" s="144">
        <f t="shared" ref="P150:P157" si="11">O150*H150</f>
        <v>0</v>
      </c>
      <c r="Q150" s="144">
        <v>0</v>
      </c>
      <c r="R150" s="144">
        <f t="shared" ref="R150:R157" si="12">Q150*H150</f>
        <v>0</v>
      </c>
      <c r="S150" s="144">
        <v>0</v>
      </c>
      <c r="T150" s="145">
        <f t="shared" ref="T150:T157" si="13">S150*H150</f>
        <v>0</v>
      </c>
      <c r="AR150" s="146" t="s">
        <v>182</v>
      </c>
      <c r="AT150" s="146" t="s">
        <v>179</v>
      </c>
      <c r="AU150" s="146" t="s">
        <v>84</v>
      </c>
      <c r="AY150" s="16" t="s">
        <v>176</v>
      </c>
      <c r="BE150" s="147">
        <f t="shared" ref="BE150:BE157" si="14">IF(N150="základní",J150,0)</f>
        <v>0</v>
      </c>
      <c r="BF150" s="147">
        <f t="shared" ref="BF150:BF157" si="15">IF(N150="snížená",J150,0)</f>
        <v>0</v>
      </c>
      <c r="BG150" s="147">
        <f t="shared" ref="BG150:BG157" si="16">IF(N150="zákl. přenesená",J150,0)</f>
        <v>0</v>
      </c>
      <c r="BH150" s="147">
        <f t="shared" ref="BH150:BH157" si="17">IF(N150="sníž. přenesená",J150,0)</f>
        <v>0</v>
      </c>
      <c r="BI150" s="147">
        <f t="shared" ref="BI150:BI157" si="18">IF(N150="nulová",J150,0)</f>
        <v>0</v>
      </c>
      <c r="BJ150" s="16" t="s">
        <v>84</v>
      </c>
      <c r="BK150" s="147">
        <f t="shared" ref="BK150:BK157" si="19">ROUND(I150*H150,2)</f>
        <v>0</v>
      </c>
      <c r="BL150" s="16" t="s">
        <v>182</v>
      </c>
      <c r="BM150" s="146" t="s">
        <v>1443</v>
      </c>
    </row>
    <row r="151" spans="2:65" s="1" customFormat="1" ht="16.5" customHeight="1">
      <c r="B151" s="31"/>
      <c r="C151" s="135" t="s">
        <v>394</v>
      </c>
      <c r="D151" s="135" t="s">
        <v>179</v>
      </c>
      <c r="E151" s="136" t="s">
        <v>1444</v>
      </c>
      <c r="F151" s="137" t="s">
        <v>1445</v>
      </c>
      <c r="G151" s="138" t="s">
        <v>944</v>
      </c>
      <c r="H151" s="139">
        <v>2</v>
      </c>
      <c r="I151" s="140"/>
      <c r="J151" s="141">
        <f t="shared" si="10"/>
        <v>0</v>
      </c>
      <c r="K151" s="137" t="s">
        <v>1</v>
      </c>
      <c r="L151" s="31"/>
      <c r="M151" s="142" t="s">
        <v>1</v>
      </c>
      <c r="N151" s="143" t="s">
        <v>41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182</v>
      </c>
      <c r="AT151" s="146" t="s">
        <v>179</v>
      </c>
      <c r="AU151" s="146" t="s">
        <v>84</v>
      </c>
      <c r="AY151" s="16" t="s">
        <v>176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6" t="s">
        <v>84</v>
      </c>
      <c r="BK151" s="147">
        <f t="shared" si="19"/>
        <v>0</v>
      </c>
      <c r="BL151" s="16" t="s">
        <v>182</v>
      </c>
      <c r="BM151" s="146" t="s">
        <v>1446</v>
      </c>
    </row>
    <row r="152" spans="2:65" s="1" customFormat="1" ht="16.5" customHeight="1">
      <c r="B152" s="31"/>
      <c r="C152" s="135" t="s">
        <v>407</v>
      </c>
      <c r="D152" s="135" t="s">
        <v>179</v>
      </c>
      <c r="E152" s="136" t="s">
        <v>1447</v>
      </c>
      <c r="F152" s="137" t="s">
        <v>1448</v>
      </c>
      <c r="G152" s="138" t="s">
        <v>944</v>
      </c>
      <c r="H152" s="139">
        <v>1</v>
      </c>
      <c r="I152" s="140"/>
      <c r="J152" s="141">
        <f t="shared" si="10"/>
        <v>0</v>
      </c>
      <c r="K152" s="137" t="s">
        <v>1</v>
      </c>
      <c r="L152" s="31"/>
      <c r="M152" s="142" t="s">
        <v>1</v>
      </c>
      <c r="N152" s="143" t="s">
        <v>41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182</v>
      </c>
      <c r="AT152" s="146" t="s">
        <v>179</v>
      </c>
      <c r="AU152" s="146" t="s">
        <v>84</v>
      </c>
      <c r="AY152" s="16" t="s">
        <v>176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6" t="s">
        <v>84</v>
      </c>
      <c r="BK152" s="147">
        <f t="shared" si="19"/>
        <v>0</v>
      </c>
      <c r="BL152" s="16" t="s">
        <v>182</v>
      </c>
      <c r="BM152" s="146" t="s">
        <v>1449</v>
      </c>
    </row>
    <row r="153" spans="2:65" s="1" customFormat="1" ht="16.5" customHeight="1">
      <c r="B153" s="31"/>
      <c r="C153" s="135" t="s">
        <v>413</v>
      </c>
      <c r="D153" s="135" t="s">
        <v>179</v>
      </c>
      <c r="E153" s="136" t="s">
        <v>1450</v>
      </c>
      <c r="F153" s="137" t="s">
        <v>1451</v>
      </c>
      <c r="G153" s="138" t="s">
        <v>944</v>
      </c>
      <c r="H153" s="139">
        <v>2</v>
      </c>
      <c r="I153" s="140"/>
      <c r="J153" s="141">
        <f t="shared" si="10"/>
        <v>0</v>
      </c>
      <c r="K153" s="137" t="s">
        <v>1</v>
      </c>
      <c r="L153" s="31"/>
      <c r="M153" s="142" t="s">
        <v>1</v>
      </c>
      <c r="N153" s="143" t="s">
        <v>41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182</v>
      </c>
      <c r="AT153" s="146" t="s">
        <v>179</v>
      </c>
      <c r="AU153" s="146" t="s">
        <v>84</v>
      </c>
      <c r="AY153" s="16" t="s">
        <v>176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6" t="s">
        <v>84</v>
      </c>
      <c r="BK153" s="147">
        <f t="shared" si="19"/>
        <v>0</v>
      </c>
      <c r="BL153" s="16" t="s">
        <v>182</v>
      </c>
      <c r="BM153" s="146" t="s">
        <v>1452</v>
      </c>
    </row>
    <row r="154" spans="2:65" s="1" customFormat="1" ht="16.5" customHeight="1">
      <c r="B154" s="31"/>
      <c r="C154" s="135" t="s">
        <v>412</v>
      </c>
      <c r="D154" s="135" t="s">
        <v>179</v>
      </c>
      <c r="E154" s="136" t="s">
        <v>1453</v>
      </c>
      <c r="F154" s="137" t="s">
        <v>1454</v>
      </c>
      <c r="G154" s="138" t="s">
        <v>944</v>
      </c>
      <c r="H154" s="139">
        <v>4</v>
      </c>
      <c r="I154" s="140"/>
      <c r="J154" s="141">
        <f t="shared" si="10"/>
        <v>0</v>
      </c>
      <c r="K154" s="137" t="s">
        <v>1</v>
      </c>
      <c r="L154" s="31"/>
      <c r="M154" s="142" t="s">
        <v>1</v>
      </c>
      <c r="N154" s="143" t="s">
        <v>41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182</v>
      </c>
      <c r="AT154" s="146" t="s">
        <v>179</v>
      </c>
      <c r="AU154" s="146" t="s">
        <v>84</v>
      </c>
      <c r="AY154" s="16" t="s">
        <v>176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6" t="s">
        <v>84</v>
      </c>
      <c r="BK154" s="147">
        <f t="shared" si="19"/>
        <v>0</v>
      </c>
      <c r="BL154" s="16" t="s">
        <v>182</v>
      </c>
      <c r="BM154" s="146" t="s">
        <v>1455</v>
      </c>
    </row>
    <row r="155" spans="2:65" s="1" customFormat="1" ht="16.5" customHeight="1">
      <c r="B155" s="31"/>
      <c r="C155" s="135" t="s">
        <v>552</v>
      </c>
      <c r="D155" s="135" t="s">
        <v>179</v>
      </c>
      <c r="E155" s="136" t="s">
        <v>1456</v>
      </c>
      <c r="F155" s="137" t="s">
        <v>1457</v>
      </c>
      <c r="G155" s="138" t="s">
        <v>281</v>
      </c>
      <c r="H155" s="139">
        <v>20</v>
      </c>
      <c r="I155" s="140"/>
      <c r="J155" s="141">
        <f t="shared" si="10"/>
        <v>0</v>
      </c>
      <c r="K155" s="137" t="s">
        <v>1</v>
      </c>
      <c r="L155" s="31"/>
      <c r="M155" s="142" t="s">
        <v>1</v>
      </c>
      <c r="N155" s="143" t="s">
        <v>41</v>
      </c>
      <c r="P155" s="144">
        <f t="shared" si="11"/>
        <v>0</v>
      </c>
      <c r="Q155" s="144">
        <v>0</v>
      </c>
      <c r="R155" s="144">
        <f t="shared" si="12"/>
        <v>0</v>
      </c>
      <c r="S155" s="144">
        <v>0</v>
      </c>
      <c r="T155" s="145">
        <f t="shared" si="13"/>
        <v>0</v>
      </c>
      <c r="AR155" s="146" t="s">
        <v>182</v>
      </c>
      <c r="AT155" s="146" t="s">
        <v>179</v>
      </c>
      <c r="AU155" s="146" t="s">
        <v>84</v>
      </c>
      <c r="AY155" s="16" t="s">
        <v>176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6" t="s">
        <v>84</v>
      </c>
      <c r="BK155" s="147">
        <f t="shared" si="19"/>
        <v>0</v>
      </c>
      <c r="BL155" s="16" t="s">
        <v>182</v>
      </c>
      <c r="BM155" s="146" t="s">
        <v>1458</v>
      </c>
    </row>
    <row r="156" spans="2:65" s="1" customFormat="1" ht="24.2" customHeight="1">
      <c r="B156" s="31"/>
      <c r="C156" s="135" t="s">
        <v>525</v>
      </c>
      <c r="D156" s="135" t="s">
        <v>179</v>
      </c>
      <c r="E156" s="136" t="s">
        <v>1459</v>
      </c>
      <c r="F156" s="137" t="s">
        <v>1460</v>
      </c>
      <c r="G156" s="138" t="s">
        <v>944</v>
      </c>
      <c r="H156" s="139">
        <v>1</v>
      </c>
      <c r="I156" s="140"/>
      <c r="J156" s="141">
        <f t="shared" si="10"/>
        <v>0</v>
      </c>
      <c r="K156" s="137" t="s">
        <v>1</v>
      </c>
      <c r="L156" s="31"/>
      <c r="M156" s="142" t="s">
        <v>1</v>
      </c>
      <c r="N156" s="143" t="s">
        <v>41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182</v>
      </c>
      <c r="AT156" s="146" t="s">
        <v>179</v>
      </c>
      <c r="AU156" s="146" t="s">
        <v>84</v>
      </c>
      <c r="AY156" s="16" t="s">
        <v>176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6" t="s">
        <v>84</v>
      </c>
      <c r="BK156" s="147">
        <f t="shared" si="19"/>
        <v>0</v>
      </c>
      <c r="BL156" s="16" t="s">
        <v>182</v>
      </c>
      <c r="BM156" s="146" t="s">
        <v>1461</v>
      </c>
    </row>
    <row r="157" spans="2:65" s="1" customFormat="1" ht="16.5" customHeight="1">
      <c r="B157" s="31"/>
      <c r="C157" s="135" t="s">
        <v>563</v>
      </c>
      <c r="D157" s="135" t="s">
        <v>179</v>
      </c>
      <c r="E157" s="136" t="s">
        <v>1419</v>
      </c>
      <c r="F157" s="137" t="s">
        <v>1420</v>
      </c>
      <c r="G157" s="138" t="s">
        <v>1414</v>
      </c>
      <c r="H157" s="139">
        <v>197.51</v>
      </c>
      <c r="I157" s="140"/>
      <c r="J157" s="141">
        <f t="shared" si="10"/>
        <v>0</v>
      </c>
      <c r="K157" s="137" t="s">
        <v>1</v>
      </c>
      <c r="L157" s="31"/>
      <c r="M157" s="142" t="s">
        <v>1</v>
      </c>
      <c r="N157" s="143" t="s">
        <v>41</v>
      </c>
      <c r="P157" s="144">
        <f t="shared" si="11"/>
        <v>0</v>
      </c>
      <c r="Q157" s="144">
        <v>0</v>
      </c>
      <c r="R157" s="144">
        <f t="shared" si="12"/>
        <v>0</v>
      </c>
      <c r="S157" s="144">
        <v>0</v>
      </c>
      <c r="T157" s="145">
        <f t="shared" si="13"/>
        <v>0</v>
      </c>
      <c r="AR157" s="146" t="s">
        <v>182</v>
      </c>
      <c r="AT157" s="146" t="s">
        <v>179</v>
      </c>
      <c r="AU157" s="146" t="s">
        <v>84</v>
      </c>
      <c r="AY157" s="16" t="s">
        <v>176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6" t="s">
        <v>84</v>
      </c>
      <c r="BK157" s="147">
        <f t="shared" si="19"/>
        <v>0</v>
      </c>
      <c r="BL157" s="16" t="s">
        <v>182</v>
      </c>
      <c r="BM157" s="146" t="s">
        <v>1462</v>
      </c>
    </row>
    <row r="158" spans="2:65" s="1" customFormat="1" ht="48.75">
      <c r="B158" s="31"/>
      <c r="D158" s="148" t="s">
        <v>184</v>
      </c>
      <c r="F158" s="149" t="s">
        <v>1463</v>
      </c>
      <c r="I158" s="150"/>
      <c r="L158" s="31"/>
      <c r="M158" s="151"/>
      <c r="T158" s="55"/>
      <c r="AT158" s="16" t="s">
        <v>184</v>
      </c>
      <c r="AU158" s="16" t="s">
        <v>84</v>
      </c>
    </row>
    <row r="159" spans="2:65" s="13" customFormat="1" ht="11.25">
      <c r="B159" s="163"/>
      <c r="D159" s="148" t="s">
        <v>247</v>
      </c>
      <c r="E159" s="164" t="s">
        <v>1</v>
      </c>
      <c r="F159" s="165" t="s">
        <v>1464</v>
      </c>
      <c r="H159" s="166">
        <v>99.13</v>
      </c>
      <c r="I159" s="167"/>
      <c r="L159" s="163"/>
      <c r="M159" s="168"/>
      <c r="T159" s="169"/>
      <c r="AT159" s="164" t="s">
        <v>247</v>
      </c>
      <c r="AU159" s="164" t="s">
        <v>84</v>
      </c>
      <c r="AV159" s="13" t="s">
        <v>86</v>
      </c>
      <c r="AW159" s="13" t="s">
        <v>32</v>
      </c>
      <c r="AX159" s="13" t="s">
        <v>76</v>
      </c>
      <c r="AY159" s="164" t="s">
        <v>176</v>
      </c>
    </row>
    <row r="160" spans="2:65" s="13" customFormat="1" ht="11.25">
      <c r="B160" s="163"/>
      <c r="D160" s="148" t="s">
        <v>247</v>
      </c>
      <c r="E160" s="164" t="s">
        <v>1</v>
      </c>
      <c r="F160" s="165" t="s">
        <v>1465</v>
      </c>
      <c r="H160" s="166">
        <v>74.44</v>
      </c>
      <c r="I160" s="167"/>
      <c r="L160" s="163"/>
      <c r="M160" s="168"/>
      <c r="T160" s="169"/>
      <c r="AT160" s="164" t="s">
        <v>247</v>
      </c>
      <c r="AU160" s="164" t="s">
        <v>84</v>
      </c>
      <c r="AV160" s="13" t="s">
        <v>86</v>
      </c>
      <c r="AW160" s="13" t="s">
        <v>32</v>
      </c>
      <c r="AX160" s="13" t="s">
        <v>76</v>
      </c>
      <c r="AY160" s="164" t="s">
        <v>176</v>
      </c>
    </row>
    <row r="161" spans="2:65" s="13" customFormat="1" ht="11.25">
      <c r="B161" s="163"/>
      <c r="D161" s="148" t="s">
        <v>247</v>
      </c>
      <c r="E161" s="164" t="s">
        <v>1</v>
      </c>
      <c r="F161" s="165" t="s">
        <v>1466</v>
      </c>
      <c r="H161" s="166">
        <v>23.94</v>
      </c>
      <c r="I161" s="167"/>
      <c r="L161" s="163"/>
      <c r="M161" s="168"/>
      <c r="T161" s="169"/>
      <c r="AT161" s="164" t="s">
        <v>247</v>
      </c>
      <c r="AU161" s="164" t="s">
        <v>84</v>
      </c>
      <c r="AV161" s="13" t="s">
        <v>86</v>
      </c>
      <c r="AW161" s="13" t="s">
        <v>32</v>
      </c>
      <c r="AX161" s="13" t="s">
        <v>76</v>
      </c>
      <c r="AY161" s="164" t="s">
        <v>176</v>
      </c>
    </row>
    <row r="162" spans="2:65" s="14" customFormat="1" ht="11.25">
      <c r="B162" s="170"/>
      <c r="D162" s="148" t="s">
        <v>247</v>
      </c>
      <c r="E162" s="171" t="s">
        <v>1</v>
      </c>
      <c r="F162" s="172" t="s">
        <v>250</v>
      </c>
      <c r="H162" s="173">
        <v>197.51</v>
      </c>
      <c r="I162" s="174"/>
      <c r="L162" s="170"/>
      <c r="M162" s="175"/>
      <c r="T162" s="176"/>
      <c r="AT162" s="171" t="s">
        <v>247</v>
      </c>
      <c r="AU162" s="171" t="s">
        <v>84</v>
      </c>
      <c r="AV162" s="14" t="s">
        <v>182</v>
      </c>
      <c r="AW162" s="14" t="s">
        <v>32</v>
      </c>
      <c r="AX162" s="14" t="s">
        <v>84</v>
      </c>
      <c r="AY162" s="171" t="s">
        <v>176</v>
      </c>
    </row>
    <row r="163" spans="2:65" s="1" customFormat="1" ht="24.2" customHeight="1">
      <c r="B163" s="31"/>
      <c r="C163" s="135" t="s">
        <v>567</v>
      </c>
      <c r="D163" s="135" t="s">
        <v>179</v>
      </c>
      <c r="E163" s="136" t="s">
        <v>1467</v>
      </c>
      <c r="F163" s="137" t="s">
        <v>1423</v>
      </c>
      <c r="G163" s="138" t="s">
        <v>538</v>
      </c>
      <c r="H163" s="190"/>
      <c r="I163" s="140"/>
      <c r="J163" s="141">
        <f>ROUND(I163*H163,2)</f>
        <v>0</v>
      </c>
      <c r="K163" s="137" t="s">
        <v>1</v>
      </c>
      <c r="L163" s="31"/>
      <c r="M163" s="142" t="s">
        <v>1</v>
      </c>
      <c r="N163" s="143" t="s">
        <v>41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182</v>
      </c>
      <c r="AT163" s="146" t="s">
        <v>179</v>
      </c>
      <c r="AU163" s="146" t="s">
        <v>84</v>
      </c>
      <c r="AY163" s="16" t="s">
        <v>176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6" t="s">
        <v>84</v>
      </c>
      <c r="BK163" s="147">
        <f>ROUND(I163*H163,2)</f>
        <v>0</v>
      </c>
      <c r="BL163" s="16" t="s">
        <v>182</v>
      </c>
      <c r="BM163" s="146" t="s">
        <v>1468</v>
      </c>
    </row>
    <row r="164" spans="2:65" s="1" customFormat="1" ht="16.5" customHeight="1">
      <c r="B164" s="31"/>
      <c r="C164" s="135" t="s">
        <v>571</v>
      </c>
      <c r="D164" s="135" t="s">
        <v>179</v>
      </c>
      <c r="E164" s="136" t="s">
        <v>1469</v>
      </c>
      <c r="F164" s="137" t="s">
        <v>1426</v>
      </c>
      <c r="G164" s="138" t="s">
        <v>538</v>
      </c>
      <c r="H164" s="190"/>
      <c r="I164" s="140"/>
      <c r="J164" s="141">
        <f>ROUND(I164*H164,2)</f>
        <v>0</v>
      </c>
      <c r="K164" s="137" t="s">
        <v>1</v>
      </c>
      <c r="L164" s="31"/>
      <c r="M164" s="142" t="s">
        <v>1</v>
      </c>
      <c r="N164" s="143" t="s">
        <v>41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182</v>
      </c>
      <c r="AT164" s="146" t="s">
        <v>179</v>
      </c>
      <c r="AU164" s="146" t="s">
        <v>84</v>
      </c>
      <c r="AY164" s="16" t="s">
        <v>176</v>
      </c>
      <c r="BE164" s="147">
        <f>IF(N164="základní",J164,0)</f>
        <v>0</v>
      </c>
      <c r="BF164" s="147">
        <f>IF(N164="snížená",J164,0)</f>
        <v>0</v>
      </c>
      <c r="BG164" s="147">
        <f>IF(N164="zákl. přenesená",J164,0)</f>
        <v>0</v>
      </c>
      <c r="BH164" s="147">
        <f>IF(N164="sníž. přenesená",J164,0)</f>
        <v>0</v>
      </c>
      <c r="BI164" s="147">
        <f>IF(N164="nulová",J164,0)</f>
        <v>0</v>
      </c>
      <c r="BJ164" s="16" t="s">
        <v>84</v>
      </c>
      <c r="BK164" s="147">
        <f>ROUND(I164*H164,2)</f>
        <v>0</v>
      </c>
      <c r="BL164" s="16" t="s">
        <v>182</v>
      </c>
      <c r="BM164" s="146" t="s">
        <v>1470</v>
      </c>
    </row>
    <row r="165" spans="2:65" s="1" customFormat="1" ht="16.5" customHeight="1">
      <c r="B165" s="31"/>
      <c r="C165" s="135" t="s">
        <v>579</v>
      </c>
      <c r="D165" s="135" t="s">
        <v>179</v>
      </c>
      <c r="E165" s="136" t="s">
        <v>1471</v>
      </c>
      <c r="F165" s="137" t="s">
        <v>1429</v>
      </c>
      <c r="G165" s="138" t="s">
        <v>538</v>
      </c>
      <c r="H165" s="190"/>
      <c r="I165" s="140"/>
      <c r="J165" s="141">
        <f>ROUND(I165*H165,2)</f>
        <v>0</v>
      </c>
      <c r="K165" s="137" t="s">
        <v>1</v>
      </c>
      <c r="L165" s="31"/>
      <c r="M165" s="142" t="s">
        <v>1</v>
      </c>
      <c r="N165" s="143" t="s">
        <v>41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182</v>
      </c>
      <c r="AT165" s="146" t="s">
        <v>179</v>
      </c>
      <c r="AU165" s="146" t="s">
        <v>84</v>
      </c>
      <c r="AY165" s="16" t="s">
        <v>176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84</v>
      </c>
      <c r="BK165" s="147">
        <f>ROUND(I165*H165,2)</f>
        <v>0</v>
      </c>
      <c r="BL165" s="16" t="s">
        <v>182</v>
      </c>
      <c r="BM165" s="146" t="s">
        <v>1472</v>
      </c>
    </row>
    <row r="166" spans="2:65" s="1" customFormat="1" ht="16.5" customHeight="1">
      <c r="B166" s="31"/>
      <c r="C166" s="135" t="s">
        <v>585</v>
      </c>
      <c r="D166" s="135" t="s">
        <v>179</v>
      </c>
      <c r="E166" s="136" t="s">
        <v>1434</v>
      </c>
      <c r="F166" s="137" t="s">
        <v>1435</v>
      </c>
      <c r="G166" s="138" t="s">
        <v>1380</v>
      </c>
      <c r="H166" s="139">
        <v>8</v>
      </c>
      <c r="I166" s="140"/>
      <c r="J166" s="141">
        <f>ROUND(I166*H166,2)</f>
        <v>0</v>
      </c>
      <c r="K166" s="137" t="s">
        <v>1</v>
      </c>
      <c r="L166" s="31"/>
      <c r="M166" s="142" t="s">
        <v>1</v>
      </c>
      <c r="N166" s="143" t="s">
        <v>41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AR166" s="146" t="s">
        <v>182</v>
      </c>
      <c r="AT166" s="146" t="s">
        <v>179</v>
      </c>
      <c r="AU166" s="146" t="s">
        <v>84</v>
      </c>
      <c r="AY166" s="16" t="s">
        <v>176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6" t="s">
        <v>84</v>
      </c>
      <c r="BK166" s="147">
        <f>ROUND(I166*H166,2)</f>
        <v>0</v>
      </c>
      <c r="BL166" s="16" t="s">
        <v>182</v>
      </c>
      <c r="BM166" s="146" t="s">
        <v>1473</v>
      </c>
    </row>
    <row r="167" spans="2:65" s="1" customFormat="1" ht="16.5" customHeight="1">
      <c r="B167" s="31"/>
      <c r="C167" s="135" t="s">
        <v>591</v>
      </c>
      <c r="D167" s="135" t="s">
        <v>179</v>
      </c>
      <c r="E167" s="136" t="s">
        <v>1437</v>
      </c>
      <c r="F167" s="137" t="s">
        <v>1438</v>
      </c>
      <c r="G167" s="138" t="s">
        <v>1380</v>
      </c>
      <c r="H167" s="139">
        <v>8</v>
      </c>
      <c r="I167" s="140"/>
      <c r="J167" s="141">
        <f>ROUND(I167*H167,2)</f>
        <v>0</v>
      </c>
      <c r="K167" s="137" t="s">
        <v>1</v>
      </c>
      <c r="L167" s="31"/>
      <c r="M167" s="152" t="s">
        <v>1</v>
      </c>
      <c r="N167" s="153" t="s">
        <v>41</v>
      </c>
      <c r="O167" s="154"/>
      <c r="P167" s="155">
        <f>O167*H167</f>
        <v>0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AR167" s="146" t="s">
        <v>182</v>
      </c>
      <c r="AT167" s="146" t="s">
        <v>179</v>
      </c>
      <c r="AU167" s="146" t="s">
        <v>84</v>
      </c>
      <c r="AY167" s="16" t="s">
        <v>176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6" t="s">
        <v>84</v>
      </c>
      <c r="BK167" s="147">
        <f>ROUND(I167*H167,2)</f>
        <v>0</v>
      </c>
      <c r="BL167" s="16" t="s">
        <v>182</v>
      </c>
      <c r="BM167" s="146" t="s">
        <v>1474</v>
      </c>
    </row>
    <row r="168" spans="2:65" s="1" customFormat="1" ht="6.95" customHeight="1">
      <c r="B168" s="43"/>
      <c r="C168" s="44"/>
      <c r="D168" s="44"/>
      <c r="E168" s="44"/>
      <c r="F168" s="44"/>
      <c r="G168" s="44"/>
      <c r="H168" s="44"/>
      <c r="I168" s="44"/>
      <c r="J168" s="44"/>
      <c r="K168" s="44"/>
      <c r="L168" s="31"/>
    </row>
  </sheetData>
  <sheetProtection algorithmName="SHA-512" hashValue="yQ4ZVTShygyiejIlK0Y+20LD7zs8XodI9HCMuUH2Xv8G3LNGz6IS7N+zHLXw437ZTOMlgVxMVuwepomfiJShZA==" saltValue="sJqptrNy2dgWGMi3whAVdm+z4itILP5lQzObdip0cGCsPH9Vticl35RFifw58YLsLI6mBCRVXD+JKbyogVy9+A==" spinCount="100000" sheet="1" objects="1" scenarios="1" formatColumns="0" formatRows="0" autoFilter="0"/>
  <autoFilter ref="C121:K167" xr:uid="{00000000-0009-0000-0000-000008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98768ee23cdcfc987ea85c3635927960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11bbb879a806fe062516592afd6bed7f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TaxCatchAll xmlns="4e2797a0-1766-41ad-be59-caaf307804e4" xsi:nil="true"/>
    <Datum_x0020_p_x0159_ed_x00e1_n_x00ed__x0020_na_x0020_PO xmlns="5330c55d-c059-4878-b03e-386dab4640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81FD2-1906-436A-BDCE-F591C5934D6A}"/>
</file>

<file path=customXml/itemProps2.xml><?xml version="1.0" encoding="utf-8"?>
<ds:datastoreItem xmlns:ds="http://schemas.openxmlformats.org/officeDocument/2006/customXml" ds:itemID="{035E5524-EDC9-42C1-A20F-B2E110F4B427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3.xml><?xml version="1.0" encoding="utf-8"?>
<ds:datastoreItem xmlns:ds="http://schemas.openxmlformats.org/officeDocument/2006/customXml" ds:itemID="{0C9605EC-2715-4498-8943-2F89A85159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38</vt:i4>
      </vt:variant>
    </vt:vector>
  </HeadingPairs>
  <TitlesOfParts>
    <vt:vector size="57" baseType="lpstr">
      <vt:lpstr>Rekapitulace stavby</vt:lpstr>
      <vt:lpstr>00 - Vedlejší rozpočtové ...</vt:lpstr>
      <vt:lpstr>01 - Bourací práce</vt:lpstr>
      <vt:lpstr>02 - Architektonicko stav...</vt:lpstr>
      <vt:lpstr>03 - EPS</vt:lpstr>
      <vt:lpstr>04 - ZTI změna uživání</vt:lpstr>
      <vt:lpstr>05 - CHUC - A</vt:lpstr>
      <vt:lpstr>06 - PZTS</vt:lpstr>
      <vt:lpstr>07 - zař.1+2-vzt</vt:lpstr>
      <vt:lpstr>08 - SKV</vt:lpstr>
      <vt:lpstr>09 - SCS</vt:lpstr>
      <vt:lpstr>10 - Interkom</vt:lpstr>
      <vt:lpstr>11 - Silnoproud</vt:lpstr>
      <vt:lpstr>12 - Interiér</vt:lpstr>
      <vt:lpstr>13 - Klima zař.č.2</vt:lpstr>
      <vt:lpstr>14 - MaR</vt:lpstr>
      <vt:lpstr>15 - ZTI výměna</vt:lpstr>
      <vt:lpstr>16 - VZT zař1</vt:lpstr>
      <vt:lpstr>17 - SILNOPROUD_01</vt:lpstr>
      <vt:lpstr>'00 - Vedlejší rozpočtové ...'!Názvy_tisku</vt:lpstr>
      <vt:lpstr>'01 - Bourací práce'!Názvy_tisku</vt:lpstr>
      <vt:lpstr>'02 - Architektonicko stav...'!Názvy_tisku</vt:lpstr>
      <vt:lpstr>'03 - EPS'!Názvy_tisku</vt:lpstr>
      <vt:lpstr>'04 - ZTI změna uživání'!Názvy_tisku</vt:lpstr>
      <vt:lpstr>'05 - CHUC - A'!Názvy_tisku</vt:lpstr>
      <vt:lpstr>'06 - PZTS'!Názvy_tisku</vt:lpstr>
      <vt:lpstr>'07 - zař.1+2-vzt'!Názvy_tisku</vt:lpstr>
      <vt:lpstr>'08 - SKV'!Názvy_tisku</vt:lpstr>
      <vt:lpstr>'09 - SCS'!Názvy_tisku</vt:lpstr>
      <vt:lpstr>'10 - Interkom'!Názvy_tisku</vt:lpstr>
      <vt:lpstr>'11 - Silnoproud'!Názvy_tisku</vt:lpstr>
      <vt:lpstr>'12 - Interiér'!Názvy_tisku</vt:lpstr>
      <vt:lpstr>'13 - Klima zař.č.2'!Názvy_tisku</vt:lpstr>
      <vt:lpstr>'14 - MaR'!Názvy_tisku</vt:lpstr>
      <vt:lpstr>'15 - ZTI výměna'!Názvy_tisku</vt:lpstr>
      <vt:lpstr>'16 - VZT zař1'!Názvy_tisku</vt:lpstr>
      <vt:lpstr>'17 - SILNOPROUD_01'!Názvy_tisku</vt:lpstr>
      <vt:lpstr>'Rekapitulace stavby'!Názvy_tisku</vt:lpstr>
      <vt:lpstr>'00 - Vedlejší rozpočtové ...'!Oblast_tisku</vt:lpstr>
      <vt:lpstr>'01 - Bourací práce'!Oblast_tisku</vt:lpstr>
      <vt:lpstr>'02 - Architektonicko stav...'!Oblast_tisku</vt:lpstr>
      <vt:lpstr>'03 - EPS'!Oblast_tisku</vt:lpstr>
      <vt:lpstr>'04 - ZTI změna uživání'!Oblast_tisku</vt:lpstr>
      <vt:lpstr>'05 - CHUC - A'!Oblast_tisku</vt:lpstr>
      <vt:lpstr>'06 - PZTS'!Oblast_tisku</vt:lpstr>
      <vt:lpstr>'07 - zař.1+2-vzt'!Oblast_tisku</vt:lpstr>
      <vt:lpstr>'08 - SKV'!Oblast_tisku</vt:lpstr>
      <vt:lpstr>'09 - SCS'!Oblast_tisku</vt:lpstr>
      <vt:lpstr>'10 - Interkom'!Oblast_tisku</vt:lpstr>
      <vt:lpstr>'11 - Silnoproud'!Oblast_tisku</vt:lpstr>
      <vt:lpstr>'12 - Interiér'!Oblast_tisku</vt:lpstr>
      <vt:lpstr>'13 - Klima zař.č.2'!Oblast_tisku</vt:lpstr>
      <vt:lpstr>'14 - MaR'!Oblast_tisku</vt:lpstr>
      <vt:lpstr>'15 - ZTI výměna'!Oblast_tisku</vt:lpstr>
      <vt:lpstr>'16 - VZT zař1'!Oblast_tisku</vt:lpstr>
      <vt:lpstr>'17 - SILNOPROUD_01'!Oblast_tisku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Klus</dc:creator>
  <cp:lastModifiedBy>Körber Martin</cp:lastModifiedBy>
  <dcterms:created xsi:type="dcterms:W3CDTF">2025-08-27T12:32:37Z</dcterms:created>
  <dcterms:modified xsi:type="dcterms:W3CDTF">2026-02-10T12:53:40Z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